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/>
  <xr:revisionPtr revIDLastSave="0" documentId="13_ncr:1_{A59DB28C-7052-4CEF-8E4A-DC2788BA40E5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PCR" sheetId="1" r:id="rId1"/>
    <sheet name="Seguimiento FA" sheetId="2" r:id="rId2"/>
    <sheet name="Sumas extras" sheetId="12" r:id="rId3"/>
    <sheet name="USD" sheetId="6" r:id="rId4"/>
    <sheet name="GO" sheetId="5" r:id="rId5"/>
    <sheet name="IPIM" sheetId="4" r:id="rId6"/>
    <sheet name="MO 2023-24" sheetId="13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</externalReferences>
  <definedNames>
    <definedName name="\0" localSheetId="6">#REF!</definedName>
    <definedName name="\0" localSheetId="2">#REF!</definedName>
    <definedName name="\0">#REF!</definedName>
    <definedName name="\00" localSheetId="6">#REF!</definedName>
    <definedName name="\00" localSheetId="2">#REF!</definedName>
    <definedName name="\00">#REF!</definedName>
    <definedName name="\1" localSheetId="6">#REF!</definedName>
    <definedName name="\1" localSheetId="2">#REF!</definedName>
    <definedName name="\1">#REF!</definedName>
    <definedName name="\2">#REF!</definedName>
    <definedName name="\A">[1]Sheet6!#REF!</definedName>
    <definedName name="\A11" localSheetId="6">#REF!</definedName>
    <definedName name="\A11" localSheetId="2">#REF!</definedName>
    <definedName name="\A11">#REF!</definedName>
    <definedName name="\A15" localSheetId="6">#REF!</definedName>
    <definedName name="\A15" localSheetId="2">#REF!</definedName>
    <definedName name="\A15">#REF!</definedName>
    <definedName name="\A17" localSheetId="6">#REF!</definedName>
    <definedName name="\A17" localSheetId="2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 localSheetId="6">#REF!</definedName>
    <definedName name="\EDIT" localSheetId="2">#REF!</definedName>
    <definedName name="\EDIT">#REF!</definedName>
    <definedName name="\EPSNSEL" localSheetId="6">#REF!</definedName>
    <definedName name="\EPSNSEL" localSheetId="2">#REF!</definedName>
    <definedName name="\EPSNSEL">#REF!</definedName>
    <definedName name="\f" localSheetId="6">#REF!</definedName>
    <definedName name="\f" localSheetId="2">#REF!</definedName>
    <definedName name="\f">#REF!</definedName>
    <definedName name="\g">#REF!</definedName>
    <definedName name="\j">#REF!</definedName>
    <definedName name="\K">[1]Sheet6!#REF!</definedName>
    <definedName name="\l" localSheetId="6">#REF!</definedName>
    <definedName name="\l" localSheetId="2">#REF!</definedName>
    <definedName name="\l">#REF!</definedName>
    <definedName name="\LJSEL" localSheetId="6">#REF!</definedName>
    <definedName name="\LJSEL" localSheetId="2">#REF!</definedName>
    <definedName name="\LJSEL">#REF!</definedName>
    <definedName name="\m" localSheetId="6">#REF!</definedName>
    <definedName name="\m" localSheetId="2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 localSheetId="6">#REF!</definedName>
    <definedName name="\PALL" localSheetId="2">#REF!</definedName>
    <definedName name="\PALL">#REF!</definedName>
    <definedName name="\PRES" localSheetId="6">#REF!</definedName>
    <definedName name="\PRES" localSheetId="2">#REF!</definedName>
    <definedName name="\PRES">#REF!</definedName>
    <definedName name="\PRES1" localSheetId="6">#REF!</definedName>
    <definedName name="\PRES1" localSheetId="2">#REF!</definedName>
    <definedName name="\PRES1">#REF!</definedName>
    <definedName name="\r">#REF!</definedName>
    <definedName name="\s">[2]costo!#REF!</definedName>
    <definedName name="\t" localSheetId="6">#REF!</definedName>
    <definedName name="\t" localSheetId="2">#REF!</definedName>
    <definedName name="\t">#REF!</definedName>
    <definedName name="\v" localSheetId="6">#REF!</definedName>
    <definedName name="\v" localSheetId="2">#REF!</definedName>
    <definedName name="\v">#REF!</definedName>
    <definedName name="\w" localSheetId="6">[2]costo!#REF!</definedName>
    <definedName name="\w" localSheetId="2">[2]costo!#REF!</definedName>
    <definedName name="\w">[2]costo!#REF!</definedName>
    <definedName name="\Y" localSheetId="6">[1]Sheet6!#REF!</definedName>
    <definedName name="\Y" localSheetId="2">[1]Sheet6!#REF!</definedName>
    <definedName name="\Y">[1]Sheet6!#REF!</definedName>
    <definedName name="\Z">[1]Sheet6!#REF!</definedName>
    <definedName name="________________F" localSheetId="6">#REF!</definedName>
    <definedName name="________________F" localSheetId="2">#REF!</definedName>
    <definedName name="________________F">#REF!</definedName>
    <definedName name="________________PAG1" localSheetId="6">#REF!</definedName>
    <definedName name="________________PAG1" localSheetId="2">#REF!</definedName>
    <definedName name="________________PAG1">#REF!</definedName>
    <definedName name="________________PAG2" localSheetId="6">#REF!</definedName>
    <definedName name="________________PAG2" localSheetId="2">#REF!</definedName>
    <definedName name="________________PAG2">#REF!</definedName>
    <definedName name="________________PAG3">#REF!</definedName>
    <definedName name="_______________F">#REF!</definedName>
    <definedName name="_______________PAG1">#REF!</definedName>
    <definedName name="_______________PAG2">#REF!</definedName>
    <definedName name="_______________PAG3">#REF!</definedName>
    <definedName name="______________F">#REF!</definedName>
    <definedName name="______________PAG1">#REF!</definedName>
    <definedName name="______________PAG2">#REF!</definedName>
    <definedName name="______________PAG3">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_r">#REF!</definedName>
    <definedName name="_____F">#REF!</definedName>
    <definedName name="_____PAG1">#REF!</definedName>
    <definedName name="_____PAG2">#REF!</definedName>
    <definedName name="_____PAG3">#REF!</definedName>
    <definedName name="_____r">#REF!</definedName>
    <definedName name="_____w1" localSheetId="2" hidden="1">{#N/A,#N/A,TRUE,"Corp";#N/A,#N/A,TRUE,"Direct";#N/A,#N/A,TRUE,"Allocations"}</definedName>
    <definedName name="_____w1" hidden="1">{#N/A,#N/A,TRUE,"Corp";#N/A,#N/A,TRUE,"Direct";#N/A,#N/A,TRUE,"Allocations"}</definedName>
    <definedName name="_____w109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2" localSheetId="2" hidden="1">{#N/A,#N/A,TRUE,"Total Plan";#N/A,#N/A,TRUE,"Plan Vs 2000";#N/A,#N/A,TRUE,"Spending Bridge";#N/A,#N/A,TRUE,"Allocation";"Employee Allocation Summary",#N/A,TRUE,"Wage Alloc.";"Employee Allocation",#N/A,TRUE,"Wage Alloc."}</definedName>
    <definedName name="_____w2" hidden="1">{#N/A,#N/A,TRUE,"Total Plan";#N/A,#N/A,TRUE,"Plan Vs 2000";#N/A,#N/A,TRUE,"Spending Bridge";#N/A,#N/A,TRUE,"Allocation";"Employee Allocation Summary",#N/A,TRUE,"Wage Alloc.";"Employee Allocation",#N/A,TRUE,"Wage Alloc."}</definedName>
    <definedName name="_____w3" localSheetId="2" hidden="1">{#N/A,#N/A,TRUE,"Monthly P&amp;L";#N/A,#N/A,TRUE,"YTD P&amp;L";#N/A,#N/A,TRUE,"Qtrly Proj P&amp;L";#N/A,#N/A,TRUE,"Gross Sales"}</definedName>
    <definedName name="_____w3" hidden="1">{#N/A,#N/A,TRUE,"Monthly P&amp;L";#N/A,#N/A,TRUE,"YTD P&amp;L";#N/A,#N/A,TRUE,"Qtrly Proj P&amp;L";#N/A,#N/A,TRUE,"Gross Sales"}</definedName>
    <definedName name="_____w4" localSheetId="2" hidden="1">{#N/A,#N/A,FALSE,"Household Group";#N/A,#N/A,FALSE,"IJM";#N/A,#N/A,FALSE,"APP Consolidated";#N/A,#N/A,FALSE,"PC Consolidated"}</definedName>
    <definedName name="_____w4" hidden="1">{#N/A,#N/A,FALSE,"Household Group";#N/A,#N/A,FALSE,"IJM";#N/A,#N/A,FALSE,"APP Consolidated";#N/A,#N/A,FALSE,"PC Consolidated"}</definedName>
    <definedName name="_____w5" localSheetId="2" hidden="1">{#N/A,#N/A,FALSE,"Susan Selle";#N/A,#N/A,FALSE,"Mary Ann Knaus";#N/A,#N/A,FALSE,"Joe Tadeo";#N/A,#N/A,FALSE,"Bob Gito"}</definedName>
    <definedName name="_____w5" hidden="1">{#N/A,#N/A,FALSE,"Susan Selle";#N/A,#N/A,FALSE,"Mary Ann Knaus";#N/A,#N/A,FALSE,"Joe Tadeo";#N/A,#N/A,FALSE,"Bob Gito"}</definedName>
    <definedName name="_____w6" localSheetId="2" hidden="1">{#N/A,#N/A,FALSE,"BALANCE SHEET";#N/A,#N/A,FALSE,"IS";#N/A,#N/A,FALSE,"ISCOMPAR";#N/A,#N/A,FALSE,"ADD RETMAR";#N/A,#N/A,FALSE,"VARIOUS COMP";#N/A,#N/A,FALSE,"RATIOS";#N/A,#N/A,FALSE,"GRAPHS"}</definedName>
    <definedName name="_____w6" hidden="1">{#N/A,#N/A,FALSE,"BALANCE SHEET";#N/A,#N/A,FALSE,"IS";#N/A,#N/A,FALSE,"ISCOMPAR";#N/A,#N/A,FALSE,"ADD RETMAR";#N/A,#N/A,FALSE,"VARIOUS COMP";#N/A,#N/A,FALSE,"RATIOS";#N/A,#N/A,FALSE,"GRAPHS"}</definedName>
    <definedName name="_____w7" localSheetId="2" hidden="1">{#N/A,#N/A,FALSE,"GS_SCH_A";#N/A,#N/A,FALSE,"GS_SCH_B";#N/A,#N/A,FALSE,"GS_SCH_C"}</definedName>
    <definedName name="_____w7" hidden="1">{#N/A,#N/A,FALSE,"GS_SCH_A";#N/A,#N/A,FALSE,"GS_SCH_B";#N/A,#N/A,FALSE,"GS_SCH_C"}</definedName>
    <definedName name="_____w8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9" localSheetId="2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F" localSheetId="2">#REF!</definedName>
    <definedName name="____F">#REF!</definedName>
    <definedName name="____PAG1" localSheetId="2">#REF!</definedName>
    <definedName name="____PAG1">#REF!</definedName>
    <definedName name="____PAG2" localSheetId="2">#REF!</definedName>
    <definedName name="____PAG2">#REF!</definedName>
    <definedName name="____PAG3">#REF!</definedName>
    <definedName name="____r">#REF!</definedName>
    <definedName name="____w1" localSheetId="2" hidden="1">{#N/A,#N/A,TRUE,"Corp";#N/A,#N/A,TRUE,"Direct";#N/A,#N/A,TRUE,"Allocations"}</definedName>
    <definedName name="____w1" hidden="1">{#N/A,#N/A,TRUE,"Corp";#N/A,#N/A,TRUE,"Direct";#N/A,#N/A,TRUE,"Allocations"}</definedName>
    <definedName name="____w109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2" localSheetId="2" hidden="1">{#N/A,#N/A,TRUE,"Total Plan";#N/A,#N/A,TRUE,"Plan Vs 2000";#N/A,#N/A,TRUE,"Spending Bridge";#N/A,#N/A,TRUE,"Allocation";"Employee Allocation Summary",#N/A,TRUE,"Wage Alloc.";"Employee Allocation",#N/A,TRUE,"Wage Alloc."}</definedName>
    <definedName name="____w2" hidden="1">{#N/A,#N/A,TRUE,"Total Plan";#N/A,#N/A,TRUE,"Plan Vs 2000";#N/A,#N/A,TRUE,"Spending Bridge";#N/A,#N/A,TRUE,"Allocation";"Employee Allocation Summary",#N/A,TRUE,"Wage Alloc.";"Employee Allocation",#N/A,TRUE,"Wage Alloc."}</definedName>
    <definedName name="____w3" localSheetId="2" hidden="1">{#N/A,#N/A,TRUE,"Monthly P&amp;L";#N/A,#N/A,TRUE,"YTD P&amp;L";#N/A,#N/A,TRUE,"Qtrly Proj P&amp;L";#N/A,#N/A,TRUE,"Gross Sales"}</definedName>
    <definedName name="____w3" hidden="1">{#N/A,#N/A,TRUE,"Monthly P&amp;L";#N/A,#N/A,TRUE,"YTD P&amp;L";#N/A,#N/A,TRUE,"Qtrly Proj P&amp;L";#N/A,#N/A,TRUE,"Gross Sales"}</definedName>
    <definedName name="____w4" localSheetId="2" hidden="1">{#N/A,#N/A,FALSE,"Household Group";#N/A,#N/A,FALSE,"IJM";#N/A,#N/A,FALSE,"APP Consolidated";#N/A,#N/A,FALSE,"PC Consolidated"}</definedName>
    <definedName name="____w4" hidden="1">{#N/A,#N/A,FALSE,"Household Group";#N/A,#N/A,FALSE,"IJM";#N/A,#N/A,FALSE,"APP Consolidated";#N/A,#N/A,FALSE,"PC Consolidated"}</definedName>
    <definedName name="____w5" localSheetId="2" hidden="1">{#N/A,#N/A,FALSE,"Susan Selle";#N/A,#N/A,FALSE,"Mary Ann Knaus";#N/A,#N/A,FALSE,"Joe Tadeo";#N/A,#N/A,FALSE,"Bob Gito"}</definedName>
    <definedName name="____w5" hidden="1">{#N/A,#N/A,FALSE,"Susan Selle";#N/A,#N/A,FALSE,"Mary Ann Knaus";#N/A,#N/A,FALSE,"Joe Tadeo";#N/A,#N/A,FALSE,"Bob Gito"}</definedName>
    <definedName name="____w6" localSheetId="2" hidden="1">{#N/A,#N/A,FALSE,"BALANCE SHEET";#N/A,#N/A,FALSE,"IS";#N/A,#N/A,FALSE,"ISCOMPAR";#N/A,#N/A,FALSE,"ADD RETMAR";#N/A,#N/A,FALSE,"VARIOUS COMP";#N/A,#N/A,FALSE,"RATIOS";#N/A,#N/A,FALSE,"GRAPHS"}</definedName>
    <definedName name="____w6" hidden="1">{#N/A,#N/A,FALSE,"BALANCE SHEET";#N/A,#N/A,FALSE,"IS";#N/A,#N/A,FALSE,"ISCOMPAR";#N/A,#N/A,FALSE,"ADD RETMAR";#N/A,#N/A,FALSE,"VARIOUS COMP";#N/A,#N/A,FALSE,"RATIOS";#N/A,#N/A,FALSE,"GRAPHS"}</definedName>
    <definedName name="____w7" localSheetId="2" hidden="1">{#N/A,#N/A,FALSE,"GS_SCH_A";#N/A,#N/A,FALSE,"GS_SCH_B";#N/A,#N/A,FALSE,"GS_SCH_C"}</definedName>
    <definedName name="____w7" hidden="1">{#N/A,#N/A,FALSE,"GS_SCH_A";#N/A,#N/A,FALSE,"GS_SCH_B";#N/A,#N/A,FALSE,"GS_SCH_C"}</definedName>
    <definedName name="____w8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9" localSheetId="2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DAT1" localSheetId="2">#REF!</definedName>
    <definedName name="___DAT1">#REF!</definedName>
    <definedName name="___DAT10" localSheetId="2">#REF!</definedName>
    <definedName name="___DAT10">#REF!</definedName>
    <definedName name="___DAT11" localSheetId="2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F">#REF!</definedName>
    <definedName name="___PAG1">#REF!</definedName>
    <definedName name="___PAG2">#REF!</definedName>
    <definedName name="___PAG3">#REF!</definedName>
    <definedName name="___r">#REF!</definedName>
    <definedName name="___w1" localSheetId="2" hidden="1">{#N/A,#N/A,TRUE,"Corp";#N/A,#N/A,TRUE,"Direct";#N/A,#N/A,TRUE,"Allocations"}</definedName>
    <definedName name="___w1" hidden="1">{#N/A,#N/A,TRUE,"Corp";#N/A,#N/A,TRUE,"Direct";#N/A,#N/A,TRUE,"Allocations"}</definedName>
    <definedName name="___w109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2" localSheetId="2" hidden="1">{#N/A,#N/A,TRUE,"Total Plan";#N/A,#N/A,TRUE,"Plan Vs 2000";#N/A,#N/A,TRUE,"Spending Bridge";#N/A,#N/A,TRUE,"Allocation";"Employee Allocation Summary",#N/A,TRUE,"Wage Alloc.";"Employee Allocation",#N/A,TRUE,"Wage Alloc."}</definedName>
    <definedName name="___w2" hidden="1">{#N/A,#N/A,TRUE,"Total Plan";#N/A,#N/A,TRUE,"Plan Vs 2000";#N/A,#N/A,TRUE,"Spending Bridge";#N/A,#N/A,TRUE,"Allocation";"Employee Allocation Summary",#N/A,TRUE,"Wage Alloc.";"Employee Allocation",#N/A,TRUE,"Wage Alloc."}</definedName>
    <definedName name="___w3" localSheetId="2" hidden="1">{#N/A,#N/A,TRUE,"Monthly P&amp;L";#N/A,#N/A,TRUE,"YTD P&amp;L";#N/A,#N/A,TRUE,"Qtrly Proj P&amp;L";#N/A,#N/A,TRUE,"Gross Sales"}</definedName>
    <definedName name="___w3" hidden="1">{#N/A,#N/A,TRUE,"Monthly P&amp;L";#N/A,#N/A,TRUE,"YTD P&amp;L";#N/A,#N/A,TRUE,"Qtrly Proj P&amp;L";#N/A,#N/A,TRUE,"Gross Sales"}</definedName>
    <definedName name="___w4" localSheetId="2" hidden="1">{#N/A,#N/A,FALSE,"Household Group";#N/A,#N/A,FALSE,"IJM";#N/A,#N/A,FALSE,"APP Consolidated";#N/A,#N/A,FALSE,"PC Consolidated"}</definedName>
    <definedName name="___w4" hidden="1">{#N/A,#N/A,FALSE,"Household Group";#N/A,#N/A,FALSE,"IJM";#N/A,#N/A,FALSE,"APP Consolidated";#N/A,#N/A,FALSE,"PC Consolidated"}</definedName>
    <definedName name="___w5" localSheetId="2" hidden="1">{#N/A,#N/A,FALSE,"Susan Selle";#N/A,#N/A,FALSE,"Mary Ann Knaus";#N/A,#N/A,FALSE,"Joe Tadeo";#N/A,#N/A,FALSE,"Bob Gito"}</definedName>
    <definedName name="___w5" hidden="1">{#N/A,#N/A,FALSE,"Susan Selle";#N/A,#N/A,FALSE,"Mary Ann Knaus";#N/A,#N/A,FALSE,"Joe Tadeo";#N/A,#N/A,FALSE,"Bob Gito"}</definedName>
    <definedName name="___w6" localSheetId="2" hidden="1">{#N/A,#N/A,FALSE,"BALANCE SHEET";#N/A,#N/A,FALSE,"IS";#N/A,#N/A,FALSE,"ISCOMPAR";#N/A,#N/A,FALSE,"ADD RETMAR";#N/A,#N/A,FALSE,"VARIOUS COMP";#N/A,#N/A,FALSE,"RATIOS";#N/A,#N/A,FALSE,"GRAPHS"}</definedName>
    <definedName name="___w6" hidden="1">{#N/A,#N/A,FALSE,"BALANCE SHEET";#N/A,#N/A,FALSE,"IS";#N/A,#N/A,FALSE,"ISCOMPAR";#N/A,#N/A,FALSE,"ADD RETMAR";#N/A,#N/A,FALSE,"VARIOUS COMP";#N/A,#N/A,FALSE,"RATIOS";#N/A,#N/A,FALSE,"GRAPHS"}</definedName>
    <definedName name="___w7" localSheetId="2" hidden="1">{#N/A,#N/A,FALSE,"GS_SCH_A";#N/A,#N/A,FALSE,"GS_SCH_B";#N/A,#N/A,FALSE,"GS_SCH_C"}</definedName>
    <definedName name="___w7" hidden="1">{#N/A,#N/A,FALSE,"GS_SCH_A";#N/A,#N/A,FALSE,"GS_SCH_B";#N/A,#N/A,FALSE,"GS_SCH_C"}</definedName>
    <definedName name="___w8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9" localSheetId="2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 localSheetId="6">[1]Sheet6!#REF!</definedName>
    <definedName name="__AAA1" localSheetId="2">[1]Sheet6!#REF!</definedName>
    <definedName name="__AAA1">[1]Sheet6!#REF!</definedName>
    <definedName name="__ABA40" localSheetId="6">[1]Sheet4!#REF!</definedName>
    <definedName name="__ABA40" localSheetId="2">[1]Sheet4!#REF!</definedName>
    <definedName name="__ABA40">[1]Sheet4!#REF!</definedName>
    <definedName name="__DAT1" localSheetId="6">#REF!</definedName>
    <definedName name="__DAT1" localSheetId="2">#REF!</definedName>
    <definedName name="__DAT1">#REF!</definedName>
    <definedName name="__DAT10" localSheetId="6">#REF!</definedName>
    <definedName name="__DAT10" localSheetId="2">#REF!</definedName>
    <definedName name="__DAT10">#REF!</definedName>
    <definedName name="__DAT11" localSheetId="6">#REF!</definedName>
    <definedName name="__DAT11" localSheetId="2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F">#REF!</definedName>
    <definedName name="__PAG1">#REF!</definedName>
    <definedName name="__PAG2">#REF!</definedName>
    <definedName name="__PAG3">#REF!</definedName>
    <definedName name="__r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011_01_BASE_INTEGRADA" localSheetId="6">#REF!</definedName>
    <definedName name="_2011_01_BASE_INTEGRADA" localSheetId="2">#REF!</definedName>
    <definedName name="_2011_01_BASE_INTEGRADA">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ale" hidden="1">#REF!</definedName>
    <definedName name="_COM1" localSheetId="6">#REF!</definedName>
    <definedName name="_COM1" localSheetId="2">#REF!</definedName>
    <definedName name="_COM1">#REF!</definedName>
    <definedName name="_COM2" localSheetId="6">#REF!</definedName>
    <definedName name="_COM2" localSheetId="2">#REF!</definedName>
    <definedName name="_COM2">#REF!</definedName>
    <definedName name="_COM3" localSheetId="6">#REF!</definedName>
    <definedName name="_COM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">#REF!</definedName>
    <definedName name="_FC">#REF!</definedName>
    <definedName name="_Fill" localSheetId="6" hidden="1">#REF!</definedName>
    <definedName name="_Fill" hidden="1">#REF!</definedName>
    <definedName name="_GOR2">#REF!</definedName>
    <definedName name="_Key1" localSheetId="6" hidden="1">#REF!</definedName>
    <definedName name="_Key1" hidden="1">#REF!</definedName>
    <definedName name="_Key2" localSheetId="6" hidden="1">#REF!</definedName>
    <definedName name="_Key2" hidden="1">#REF!</definedName>
    <definedName name="_Lab1">[4]MiniDB!$D$69</definedName>
    <definedName name="_Lab2">[4]MiniDB!$D$70</definedName>
    <definedName name="_Lab3">[4]MiniDB!$D$71</definedName>
    <definedName name="_Lab4">[4]MiniDB!$D$72</definedName>
    <definedName name="_Lab5">[4]MiniDB!$D$73</definedName>
    <definedName name="_MACRO">#N/A</definedName>
    <definedName name="_MSG2" localSheetId="6">#REF!</definedName>
    <definedName name="_MSG2" localSheetId="2">#REF!</definedName>
    <definedName name="_MSG2">#REF!</definedName>
    <definedName name="_MTR1" localSheetId="6">#REF!</definedName>
    <definedName name="_MTR1" localSheetId="2">#REF!</definedName>
    <definedName name="_MTR1">#REF!</definedName>
    <definedName name="_Oil1">[4]MiniDB!$D$22</definedName>
    <definedName name="_Oil2">[4]MiniDB!$D$23</definedName>
    <definedName name="_Oil3">[4]MiniDB!$D$24</definedName>
    <definedName name="_Order1" hidden="1">255</definedName>
    <definedName name="_Order2" hidden="1">255</definedName>
    <definedName name="_P" localSheetId="6">#REF!</definedName>
    <definedName name="_P" localSheetId="2">#REF!</definedName>
    <definedName name="_P">#REF!</definedName>
    <definedName name="_PAG1" localSheetId="6">#REF!</definedName>
    <definedName name="_PAG1" localSheetId="2">#REF!</definedName>
    <definedName name="_PAG1">#REF!</definedName>
    <definedName name="_PAG2" localSheetId="6">#REF!</definedName>
    <definedName name="_PAG2" localSheetId="2">#REF!</definedName>
    <definedName name="_PAG2">#REF!</definedName>
    <definedName name="_PAG3">#REF!</definedName>
    <definedName name="_pc97">'[5]PC97 98'!$A$7</definedName>
    <definedName name="_PCO1" localSheetId="6">#REF!</definedName>
    <definedName name="_PCO1" localSheetId="2">#REF!</definedName>
    <definedName name="_PCO1">#REF!</definedName>
    <definedName name="_PCO2" localSheetId="6">#REF!</definedName>
    <definedName name="_PCO2" localSheetId="2">#REF!</definedName>
    <definedName name="_PCO2">#REF!</definedName>
    <definedName name="_PCO3" localSheetId="6">#REF!</definedName>
    <definedName name="_PCO3" localSheetId="2">#REF!</definedName>
    <definedName name="_PCO3">#REF!</definedName>
    <definedName name="_PCO4">#REF!</definedName>
    <definedName name="_Pdb1">[4]MiniDB!$D$11</definedName>
    <definedName name="_Pdb2">[4]MiniDB!$D$8</definedName>
    <definedName name="_Pdb3">[4]MiniDB!$D$3</definedName>
    <definedName name="_PDG1" localSheetId="6">#REF!</definedName>
    <definedName name="_PDG1" localSheetId="2">#REF!</definedName>
    <definedName name="_PDG1">#REF!</definedName>
    <definedName name="_PDG2" localSheetId="6">#REF!</definedName>
    <definedName name="_PDG2" localSheetId="2">#REF!</definedName>
    <definedName name="_PDG2">#REF!</definedName>
    <definedName name="_PDG3" localSheetId="6">#REF!</definedName>
    <definedName name="_PDG3" localSheetId="2">#REF!</definedName>
    <definedName name="_PDG3">#REF!</definedName>
    <definedName name="_PDG4">#REF!</definedName>
    <definedName name="_PDG5">#REF!</definedName>
    <definedName name="_PDG6">#REF!</definedName>
    <definedName name="_r">#REF!</definedName>
    <definedName name="_RC5">#REF!</definedName>
    <definedName name="_Regression_Int" hidden="1">1</definedName>
    <definedName name="_Rgo1">[4]MiniDB!$D$52</definedName>
    <definedName name="_Rgo2">[4]MiniDB!$D$53</definedName>
    <definedName name="_Rgo3">[4]MiniDB!$D$54</definedName>
    <definedName name="_Rgo4">[4]MiniDB!$D$55</definedName>
    <definedName name="_Sort" localSheetId="6" hidden="1">#REF!</definedName>
    <definedName name="_Sort" localSheetId="2" hidden="1">#REF!</definedName>
    <definedName name="_Sort" hidden="1">#REF!</definedName>
    <definedName name="_Tdb1">[4]MiniDB!$D$28</definedName>
    <definedName name="_Tdb2">[4]MiniDB!$D$29</definedName>
    <definedName name="_Tdb3">[4]MiniDB!$D$30</definedName>
    <definedName name="_TP" localSheetId="6">#REF!</definedName>
    <definedName name="_TP" localSheetId="2">#REF!</definedName>
    <definedName name="_TP">#REF!</definedName>
    <definedName name="_TPF" localSheetId="6">#REF!</definedName>
    <definedName name="_TPF" localSheetId="2">#REF!</definedName>
    <definedName name="_TPF">#REF!</definedName>
    <definedName name="_w1" localSheetId="2" hidden="1">{#N/A,#N/A,TRUE,"Corp";#N/A,#N/A,TRUE,"Direct";#N/A,#N/A,TRUE,"Allocations"}</definedName>
    <definedName name="_w1" hidden="1">{#N/A,#N/A,TRUE,"Corp";#N/A,#N/A,TRUE,"Direct";#N/A,#N/A,TRUE,"Allocations"}</definedName>
    <definedName name="_w109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w2" localSheetId="2" hidden="1">{#N/A,#N/A,TRUE,"Total Plan";#N/A,#N/A,TRUE,"Plan Vs 2000";#N/A,#N/A,TRUE,"Spending Bridge";#N/A,#N/A,TRUE,"Allocation";"Employee Allocation Summary",#N/A,TRUE,"Wage Alloc.";"Employee Allocation",#N/A,TRUE,"Wage Alloc."}</definedName>
    <definedName name="_w2" hidden="1">{#N/A,#N/A,TRUE,"Total Plan";#N/A,#N/A,TRUE,"Plan Vs 2000";#N/A,#N/A,TRUE,"Spending Bridge";#N/A,#N/A,TRUE,"Allocation";"Employee Allocation Summary",#N/A,TRUE,"Wage Alloc.";"Employee Allocation",#N/A,TRUE,"Wage Alloc."}</definedName>
    <definedName name="_w3" localSheetId="2" hidden="1">{#N/A,#N/A,TRUE,"Monthly P&amp;L";#N/A,#N/A,TRUE,"YTD P&amp;L";#N/A,#N/A,TRUE,"Qtrly Proj P&amp;L";#N/A,#N/A,TRUE,"Gross Sales"}</definedName>
    <definedName name="_w3" hidden="1">{#N/A,#N/A,TRUE,"Monthly P&amp;L";#N/A,#N/A,TRUE,"YTD P&amp;L";#N/A,#N/A,TRUE,"Qtrly Proj P&amp;L";#N/A,#N/A,TRUE,"Gross Sales"}</definedName>
    <definedName name="_w4" localSheetId="2" hidden="1">{#N/A,#N/A,FALSE,"Household Group";#N/A,#N/A,FALSE,"IJM";#N/A,#N/A,FALSE,"APP Consolidated";#N/A,#N/A,FALSE,"PC Consolidated"}</definedName>
    <definedName name="_w4" hidden="1">{#N/A,#N/A,FALSE,"Household Group";#N/A,#N/A,FALSE,"IJM";#N/A,#N/A,FALSE,"APP Consolidated";#N/A,#N/A,FALSE,"PC Consolidated"}</definedName>
    <definedName name="_w5" localSheetId="2" hidden="1">{#N/A,#N/A,FALSE,"Susan Selle";#N/A,#N/A,FALSE,"Mary Ann Knaus";#N/A,#N/A,FALSE,"Joe Tadeo";#N/A,#N/A,FALSE,"Bob Gito"}</definedName>
    <definedName name="_w5" hidden="1">{#N/A,#N/A,FALSE,"Susan Selle";#N/A,#N/A,FALSE,"Mary Ann Knaus";#N/A,#N/A,FALSE,"Joe Tadeo";#N/A,#N/A,FALSE,"Bob Gito"}</definedName>
    <definedName name="_w6" localSheetId="2" hidden="1">{#N/A,#N/A,FALSE,"BALANCE SHEET";#N/A,#N/A,FALSE,"IS";#N/A,#N/A,FALSE,"ISCOMPAR";#N/A,#N/A,FALSE,"ADD RETMAR";#N/A,#N/A,FALSE,"VARIOUS COMP";#N/A,#N/A,FALSE,"RATIOS";#N/A,#N/A,FALSE,"GRAPHS"}</definedName>
    <definedName name="_w6" hidden="1">{#N/A,#N/A,FALSE,"BALANCE SHEET";#N/A,#N/A,FALSE,"IS";#N/A,#N/A,FALSE,"ISCOMPAR";#N/A,#N/A,FALSE,"ADD RETMAR";#N/A,#N/A,FALSE,"VARIOUS COMP";#N/A,#N/A,FALSE,"RATIOS";#N/A,#N/A,FALSE,"GRAPHS"}</definedName>
    <definedName name="_w7" localSheetId="2" hidden="1">{#N/A,#N/A,FALSE,"GS_SCH_A";#N/A,#N/A,FALSE,"GS_SCH_B";#N/A,#N/A,FALSE,"GS_SCH_C"}</definedName>
    <definedName name="_w7" hidden="1">{#N/A,#N/A,FALSE,"GS_SCH_A";#N/A,#N/A,FALSE,"GS_SCH_B";#N/A,#N/A,FALSE,"GS_SCH_C"}</definedName>
    <definedName name="_w8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w9" localSheetId="2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WO2006" localSheetId="6">[6]InfRep.11_2003!#REF!</definedName>
    <definedName name="_WO2006">[6]InfRep.11_2003!#REF!</definedName>
    <definedName name="_WTI1" localSheetId="6">#REF!</definedName>
    <definedName name="_WTI1" localSheetId="2">#REF!</definedName>
    <definedName name="_WTI1">#REF!</definedName>
    <definedName name="_WTI2" localSheetId="6">#REF!</definedName>
    <definedName name="_WTI2" localSheetId="2">#REF!</definedName>
    <definedName name="_WTI2">#REF!</definedName>
    <definedName name="_WTI3" localSheetId="6">#REF!</definedName>
    <definedName name="_WTI3" localSheetId="2">#REF!</definedName>
    <definedName name="_WTI3">#REF!</definedName>
    <definedName name="_WTI4">#REF!</definedName>
    <definedName name="_x002">'[7]500'!$A$1:$N$60</definedName>
    <definedName name="_X01">'[7]500'!$A$1:$N$60</definedName>
    <definedName name="A" localSheetId="6">#REF!</definedName>
    <definedName name="A" localSheetId="2">#REF!</definedName>
    <definedName name="A">#REF!</definedName>
    <definedName name="A_IMPRESION_IM" localSheetId="6">#REF!</definedName>
    <definedName name="A_IMPRESION_IM" localSheetId="2">#REF!</definedName>
    <definedName name="A_IMPRESION_IM">#REF!</definedName>
    <definedName name="A_impresión_IM" localSheetId="6">#REF!</definedName>
    <definedName name="A_impresión_IM" localSheetId="2">#REF!</definedName>
    <definedName name="A_impresión_IM">#REF!</definedName>
    <definedName name="A_IMPRESIÚN_IM">#REF!</definedName>
    <definedName name="A_pozo">[4]MiniDB!$D$39</definedName>
    <definedName name="aa" localSheetId="6" hidden="1">#REF!</definedName>
    <definedName name="aa" localSheetId="2" hidden="1">#REF!</definedName>
    <definedName name="aa" hidden="1">#REF!</definedName>
    <definedName name="aaaa" localSheetId="6" hidden="1">#REF!</definedName>
    <definedName name="aaaa" localSheetId="2" hidden="1">#REF!</definedName>
    <definedName name="aaaa" hidden="1">#REF!</definedName>
    <definedName name="abc" localSheetId="2" hidden="1">#REF!</definedName>
    <definedName name="abc" hidden="1">#REF!</definedName>
    <definedName name="abcdef" hidden="1">#REF!</definedName>
    <definedName name="AbrirImprimir" localSheetId="6">[8]!AbrirImprimir</definedName>
    <definedName name="AbrirImprimir">[8]!AbrirImprimir</definedName>
    <definedName name="acquisition" localSheetId="2" hidden="1">Main.SAPF4Help()</definedName>
    <definedName name="acquisition" hidden="1">Main.SAPF4Help()</definedName>
    <definedName name="ACT" localSheetId="6">#REF!</definedName>
    <definedName name="ACT" localSheetId="2">#REF!</definedName>
    <definedName name="ACT">#REF!</definedName>
    <definedName name="Actual" localSheetId="6">#REF!</definedName>
    <definedName name="Actual" localSheetId="2">#REF!</definedName>
    <definedName name="Actual">#REF!</definedName>
    <definedName name="Adic">[9]CS!$A$31:$A$38</definedName>
    <definedName name="ADIC_CCT" localSheetId="6">[10]BD_ADICIONALES.PETROLERO!$A$8:$A$14</definedName>
    <definedName name="ADIC_CCT">[11]BD_ADICIONALES.PETROLERO!$A$8:$A$14</definedName>
    <definedName name="ADIC_IMPORTE" localSheetId="6">[10]BD_ADICIONALES.PETROLERO!$BE$8:$FL$14</definedName>
    <definedName name="ADIC_IMPORTE">[11]BD_ADICIONALES.PETROLERO!$BE$8:$FL$14</definedName>
    <definedName name="Adic_Intern" localSheetId="6">#REF!</definedName>
    <definedName name="Adic_Intern" localSheetId="2">#REF!</definedName>
    <definedName name="Adic_Intern">#REF!</definedName>
    <definedName name="ADIC_ITEM" localSheetId="6">[10]BD_ADICIONALES.PETROLERO!$BE$6:$FL$6</definedName>
    <definedName name="ADIC_ITEM">[11]BD_ADICIONALES.PETROLERO!$BE$6:$FL$6</definedName>
    <definedName name="ADIC_MES" localSheetId="6">[10]BD_ADICIONALES.PETROLERO!$BE$7:$FL$7</definedName>
    <definedName name="ADIC_MES">[11]BD_ADICIONALES.PETROLERO!$BE$7:$FL$7</definedName>
    <definedName name="ADIC_PROVINCIA">[12]BD_ADICIONALES!$B$8:$B$16</definedName>
    <definedName name="Administración" localSheetId="6">#REF!</definedName>
    <definedName name="Administración" localSheetId="2">#REF!</definedName>
    <definedName name="Administración">#REF!</definedName>
    <definedName name="Afe_Buscado" localSheetId="6">[13]Cotizaciones!#REF!</definedName>
    <definedName name="Afe_Buscado" localSheetId="2">[13]Cotizaciones!#REF!</definedName>
    <definedName name="Afe_Buscado">[13]Cotizaciones!#REF!</definedName>
    <definedName name="afg" localSheetId="2" hidden="1">{#N/A,#N/A,TRUE,"Corp";#N/A,#N/A,TRUE,"Direct";#N/A,#N/A,TRUE,"Allocations"}</definedName>
    <definedName name="afg" hidden="1">{#N/A,#N/A,TRUE,"Corp";#N/A,#N/A,TRUE,"Direct";#N/A,#N/A,TRUE,"Allocations"}</definedName>
    <definedName name="Agua" localSheetId="6">#REF!</definedName>
    <definedName name="Agua" localSheetId="2">#REF!</definedName>
    <definedName name="Agua">#REF!</definedName>
    <definedName name="AGUA.INY" localSheetId="6">#REF!</definedName>
    <definedName name="AGUA.INY" localSheetId="2">#REF!</definedName>
    <definedName name="AGUA.INY">#REF!</definedName>
    <definedName name="AGUA_ACTUAL_YAC11" localSheetId="6">'[14]producción por yac-bloques'!#REF!</definedName>
    <definedName name="AGUA_ACTUAL_YAC11" localSheetId="2">'[14]producción por yac-bloques'!#REF!</definedName>
    <definedName name="AGUA_ACTUAL_YAC11">'[14]producción por yac-bloques'!#REF!</definedName>
    <definedName name="aisla150" localSheetId="6">#REF!</definedName>
    <definedName name="aisla150" localSheetId="2">#REF!</definedName>
    <definedName name="aisla150">#REF!</definedName>
    <definedName name="aisla600" localSheetId="6">#REF!</definedName>
    <definedName name="aisla600" localSheetId="2">#REF!</definedName>
    <definedName name="aisla600">#REF!</definedName>
    <definedName name="amamam">#N/A</definedName>
    <definedName name="amamama">#N/A</definedName>
    <definedName name="AMORT">#N/A</definedName>
    <definedName name="Amperaje" localSheetId="6">#REF!</definedName>
    <definedName name="Amperaje" localSheetId="2">#REF!</definedName>
    <definedName name="Amperaje">#REF!</definedName>
    <definedName name="Analisis" localSheetId="6">#REF!</definedName>
    <definedName name="Analisis" localSheetId="2">#REF!</definedName>
    <definedName name="Analisis">#REF!</definedName>
    <definedName name="Analisis_Final" localSheetId="6">#REF!</definedName>
    <definedName name="Analisis_Final" localSheetId="2">#REF!</definedName>
    <definedName name="Analisis_Final">#REF!</definedName>
    <definedName name="anioIni">[15]TABLERO!$C$6</definedName>
    <definedName name="anlisis" localSheetId="6">#REF!</definedName>
    <definedName name="anlisis" localSheetId="2">#REF!</definedName>
    <definedName name="anlisis">#REF!</definedName>
    <definedName name="ANSW" localSheetId="6">#REF!</definedName>
    <definedName name="ANSW" localSheetId="2">#REF!</definedName>
    <definedName name="ANSW">#REF!</definedName>
    <definedName name="AOF">[4]MiniDB!$D$43</definedName>
    <definedName name="API" localSheetId="6">#REF!</definedName>
    <definedName name="API" localSheetId="2">#REF!</definedName>
    <definedName name="API">#REF!</definedName>
    <definedName name="APIDB">[16]API!$A$2:$M$102</definedName>
    <definedName name="aqerqwer" localSheetId="6" hidden="1">#REF!</definedName>
    <definedName name="aqerqwer" localSheetId="2" hidden="1">#REF!</definedName>
    <definedName name="aqerqwer" hidden="1">#REF!</definedName>
    <definedName name="areaniv" localSheetId="2">#REF!</definedName>
    <definedName name="areaniv">#REF!</definedName>
    <definedName name="ary" localSheetId="2">#REF!</definedName>
    <definedName name="ary">#REF!</definedName>
    <definedName name="AS2DocOpenMode" hidden="1">"AS2DocumentEdit"</definedName>
    <definedName name="AS2HasNoAutoHeaderFooter" hidden="1">" 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" localSheetId="2">#REF!</definedName>
    <definedName name="asd">#REF!</definedName>
    <definedName name="asda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asda" hidden="1">{#N/A,#N/A,TRUE,"Summary";#N/A,#N/A,TRUE,"Appliances Summary";#N/A,#N/A,TRUE,"MRC Summary";#N/A,#N/A,TRUE,"Appliances";#N/A,#N/A,TRUE,"Appliances_YTD_Previous Mth";#N/A,#N/A,TRUE,"Mr. Coffee";#N/A,#N/A,TRUE,"MRC_YTD Prev Mth"}</definedName>
    <definedName name="asdf" localSheetId="2">#REF!</definedName>
    <definedName name="asdf">#REF!</definedName>
    <definedName name="asdfasd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tención" localSheetId="6">#REF!</definedName>
    <definedName name="Atención" localSheetId="2">#REF!</definedName>
    <definedName name="Atención">#REF!</definedName>
    <definedName name="B" localSheetId="6">#REF!</definedName>
    <definedName name="B" localSheetId="2">#REF!</definedName>
    <definedName name="B">#REF!</definedName>
    <definedName name="B_pozo">[4]MiniDB!$D$40</definedName>
    <definedName name="B4450." localSheetId="6">#REF!</definedName>
    <definedName name="B4450." localSheetId="2">#REF!</definedName>
    <definedName name="B4450.">#REF!</definedName>
    <definedName name="Bacterias">'[17]Ultima Medicion'!$V$1:$W$5</definedName>
    <definedName name="BAJADAS" localSheetId="6">#REF!</definedName>
    <definedName name="BAJADAS" localSheetId="2">#REF!</definedName>
    <definedName name="BAJADAS">#REF!</definedName>
    <definedName name="BAKER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se2">[18]Dic2001!$A$12:$I$112</definedName>
    <definedName name="Base6" localSheetId="6">#REF!</definedName>
    <definedName name="Base6" localSheetId="2">#REF!</definedName>
    <definedName name="Base6">#REF!</definedName>
    <definedName name="Base7" localSheetId="6">#REF!</definedName>
    <definedName name="Base7" localSheetId="2">#REF!</definedName>
    <definedName name="Base7">#REF!</definedName>
    <definedName name="BaseDatos" localSheetId="6">#REF!</definedName>
    <definedName name="BaseDatos" localSheetId="2">#REF!</definedName>
    <definedName name="BaseDatos">#REF!</definedName>
    <definedName name="_xlnm.Database">#REF!</definedName>
    <definedName name="BaseGastos">#REF!</definedName>
    <definedName name="bb">#REF!</definedName>
    <definedName name="bbaINY">'[17]Impulsion Bomba Inyectora'!$A$4:$U$231</definedName>
    <definedName name="Bbl">[19]Tablas!$I$4</definedName>
    <definedName name="BG_Del" hidden="1">15</definedName>
    <definedName name="BG_Ins" hidden="1">4</definedName>
    <definedName name="BG_Mod" hidden="1">6</definedName>
    <definedName name="BHP" localSheetId="6">#REF!</definedName>
    <definedName name="BHP" localSheetId="2">#REF!</definedName>
    <definedName name="BHP">#REF!</definedName>
    <definedName name="BHT" localSheetId="6">#REF!</definedName>
    <definedName name="BHT" localSheetId="2">#REF!</definedName>
    <definedName name="BHT">#REF!</definedName>
    <definedName name="bipp" localSheetId="6">[20]SPLITS!#REF!</definedName>
    <definedName name="bipp" localSheetId="2">[20]SPLITS!#REF!</definedName>
    <definedName name="bipp">[20]SPLITS!#REF!</definedName>
    <definedName name="BLANK" localSheetId="2" hidden="1">{#N/A,#N/A,FALSE,"Household Group";#N/A,#N/A,FALSE,"IJM";#N/A,#N/A,FALSE,"APP Consolidated";#N/A,#N/A,FALSE,"PC Consolidated"}</definedName>
    <definedName name="BLANK" hidden="1">{#N/A,#N/A,FALSE,"Household Group";#N/A,#N/A,FALSE,"IJM";#N/A,#N/A,FALSE,"APP Consolidated";#N/A,#N/A,FALSE,"PC Consolidated"}</definedName>
    <definedName name="BLPH1" hidden="1">#REF!</definedName>
    <definedName name="BOLIVARES" localSheetId="6">#REF!</definedName>
    <definedName name="BOLIVARES" localSheetId="2">#REF!</definedName>
    <definedName name="BOLIVARES">#REF!</definedName>
    <definedName name="Bolívares" localSheetId="6">#REF!</definedName>
    <definedName name="Bolívares" localSheetId="2">#REF!</definedName>
    <definedName name="Bolívares">#REF!</definedName>
    <definedName name="Bolívares_MRIL" localSheetId="6">#REF!</definedName>
    <definedName name="Bolívares_MRIL">#REF!</definedName>
    <definedName name="BOMBAS">#N/A</definedName>
    <definedName name="Bono">[18]Dic2001!$F$12:$F$112</definedName>
    <definedName name="BorrarHoja" localSheetId="6">[8]!BorrarHoja</definedName>
    <definedName name="BorrarHoja">[8]!BorrarHoja</definedName>
    <definedName name="BorrarProducc">[21]Production!$C$6:$L$306</definedName>
    <definedName name="BP2FC2003" localSheetId="2" hidden="1">Main.SAPF4Help()</definedName>
    <definedName name="BP2FC2003" hidden="1">Main.SAPF4Help()</definedName>
    <definedName name="brantes" localSheetId="6">[22]Sheet1!#REF!</definedName>
    <definedName name="brantes" localSheetId="2">[22]Sheet1!#REF!</definedName>
    <definedName name="brantes">[22]Sheet1!#REF!</definedName>
    <definedName name="brdesp" localSheetId="6">[22]Sheet1!#REF!</definedName>
    <definedName name="brdesp" localSheetId="2">[22]Sheet1!#REF!</definedName>
    <definedName name="brdesp">[22]Sheet1!#REF!</definedName>
    <definedName name="BRUTA" localSheetId="6">#REF!</definedName>
    <definedName name="BRUTA" localSheetId="2">#REF!</definedName>
    <definedName name="BRUTA">#REF!</definedName>
    <definedName name="Bruta_Antes" localSheetId="6">#REF!</definedName>
    <definedName name="Bruta_Antes" localSheetId="2">#REF!</definedName>
    <definedName name="Bruta_Antes">#REF!</definedName>
    <definedName name="Bruta_despues" localSheetId="6">#REF!</definedName>
    <definedName name="Bruta_despues" localSheetId="2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[4]MiniDB!$D$41</definedName>
    <definedName name="CA" localSheetId="6">#REF!</definedName>
    <definedName name="CA" localSheetId="2">#REF!</definedName>
    <definedName name="CA">#REF!</definedName>
    <definedName name="cables" localSheetId="6">#REF!</definedName>
    <definedName name="cables" localSheetId="2">#REF!</definedName>
    <definedName name="cables">#REF!</definedName>
    <definedName name="CALCULOS" localSheetId="6">#REF!</definedName>
    <definedName name="CALCULOS" localSheetId="2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'[23]Coef.'!$J$112:$J$115</definedName>
    <definedName name="CANO" localSheetId="6">#REF!</definedName>
    <definedName name="CANO" localSheetId="2">#REF!</definedName>
    <definedName name="CANO">#REF!</definedName>
    <definedName name="Cant_CV" localSheetId="6">#REF!</definedName>
    <definedName name="Cant_CV" localSheetId="2">#REF!</definedName>
    <definedName name="Cant_CV">#REF!</definedName>
    <definedName name="Cant_turnos" localSheetId="6">#REF!</definedName>
    <definedName name="Cant_turnos" localSheetId="2">#REF!</definedName>
    <definedName name="Cant_turnos">#REF!</definedName>
    <definedName name="CANTESP">#REF!</definedName>
    <definedName name="CARGAR">#REF!</definedName>
    <definedName name="Cargo">#REF!</definedName>
    <definedName name="Carrera">#REF!</definedName>
    <definedName name="cash">#REF!</definedName>
    <definedName name="Categoria">[24]Hoja3!$A$2:$A$9</definedName>
    <definedName name="Catepp">[9]GdP!$F$5:$K$5</definedName>
    <definedName name="Catot">[9]GdP!$F$61:$K$61</definedName>
    <definedName name="CBIOBOMBAS">'[25]CAMBIO DE BOMBA'!$A$1:$J$59</definedName>
    <definedName name="CBIOBOMBASPERDIDA">'[25]CAMBIO DE BOMBA'!$A$136:$J$199</definedName>
    <definedName name="CBIOBOMBASTOTAL">'[25]CAMBIO DE BOMBA'!$A$66:$J$129</definedName>
    <definedName name="cc" localSheetId="6">#REF!</definedName>
    <definedName name="cc" localSheetId="2">#REF!</definedName>
    <definedName name="cc">#REF!</definedName>
    <definedName name="ccc" localSheetId="6">#REF!</definedName>
    <definedName name="ccc" localSheetId="2">#REF!</definedName>
    <definedName name="ccc">#REF!</definedName>
    <definedName name="CCT_1" localSheetId="6">#REF!</definedName>
    <definedName name="CCT_1" localSheetId="2">#REF!</definedName>
    <definedName name="CCT_1">#REF!</definedName>
    <definedName name="CCT_2">#REF!</definedName>
    <definedName name="Ce">#REF!</definedName>
    <definedName name="Ce35A">[26]Pulling!$C$24</definedName>
    <definedName name="CeCos">[27]CeCos!$D$2:$D$1842</definedName>
    <definedName name="Celdasaborrar">[28]Planilla!$B$9:$C$33,[28]Planilla!$BG$8:$BM$33</definedName>
    <definedName name="CENTENARIO" localSheetId="6">#REF!</definedName>
    <definedName name="CENTENARIO" localSheetId="2">#REF!</definedName>
    <definedName name="CENTENARIO">#REF!</definedName>
    <definedName name="CF" localSheetId="6">#REF!</definedName>
    <definedName name="CF" localSheetId="2">#REF!</definedName>
    <definedName name="CF">#REF!</definedName>
    <definedName name="cftr">'[29]500'!$A$1:$N$61</definedName>
    <definedName name="CH_DATE" localSheetId="6">#REF!</definedName>
    <definedName name="CH_DATE" localSheetId="2">#REF!</definedName>
    <definedName name="CH_DATE">#REF!</definedName>
    <definedName name="CH_PAGE" localSheetId="6">#REF!</definedName>
    <definedName name="CH_PAGE" localSheetId="2">#REF!</definedName>
    <definedName name="CH_PAGE">#REF!</definedName>
    <definedName name="chapa" localSheetId="6">#REF!</definedName>
    <definedName name="chapa" localSheetId="2">#REF!</definedName>
    <definedName name="chapa">#REF!</definedName>
    <definedName name="CHECK">#REF!</definedName>
    <definedName name="cia">#REF!</definedName>
    <definedName name="CINCO">"Lista desplegable 1"</definedName>
    <definedName name="Ciudad" localSheetId="6">#REF!</definedName>
    <definedName name="Ciudad" localSheetId="2">#REF!</definedName>
    <definedName name="Ciudad">#REF!</definedName>
    <definedName name="clinic" localSheetId="2" hidden="1">Main.SAPF4Help()</definedName>
    <definedName name="clinic" hidden="1">Main.SAPF4Help()</definedName>
    <definedName name="Clor1">[4]MiniDB!$D$21</definedName>
    <definedName name="Clor2">[4]MiniDB!$D$20</definedName>
    <definedName name="Clor3">[4]MiniDB!$D$19</definedName>
    <definedName name="cmax" localSheetId="6">#REF!</definedName>
    <definedName name="cmax" localSheetId="2">#REF!</definedName>
    <definedName name="cmax">#REF!</definedName>
    <definedName name="cmin" localSheetId="6">#REF!</definedName>
    <definedName name="cmin" localSheetId="2">#REF!</definedName>
    <definedName name="cmin">#REF!</definedName>
    <definedName name="CNT" localSheetId="6">#REF!</definedName>
    <definedName name="CNT" localSheetId="2">#REF!</definedName>
    <definedName name="CNT">#REF!</definedName>
    <definedName name="CNTR">#REF!</definedName>
    <definedName name="Co">#REF!</definedName>
    <definedName name="cober1">[30]Hoja1!$F$3:$F$6</definedName>
    <definedName name="Cobertura">[31]Cobertura!$K$12:$K$13</definedName>
    <definedName name="code">[16]Data!$I$13</definedName>
    <definedName name="coef">'[32]COEF. C'!$A$5:$B$104</definedName>
    <definedName name="Cola_camisa">'[23]Coef.'!$J$117:$J$122</definedName>
    <definedName name="COLOR" localSheetId="6">#REF!</definedName>
    <definedName name="COLOR" localSheetId="2">#REF!</definedName>
    <definedName name="COLOR">#REF!</definedName>
    <definedName name="columna1" localSheetId="6">#REF!</definedName>
    <definedName name="columna1" localSheetId="2">#REF!</definedName>
    <definedName name="columna1">#REF!</definedName>
    <definedName name="columna10" localSheetId="6">#REF!</definedName>
    <definedName name="columna10" localSheetId="2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[21]Production!$P$4</definedName>
    <definedName name="cond">[16]Data!$J$13</definedName>
    <definedName name="CONT\Y" localSheetId="6">[1]Sheet6!#REF!</definedName>
    <definedName name="CONT\Y" localSheetId="2">[1]Sheet6!#REF!</definedName>
    <definedName name="CONT\Y">[1]Sheet6!#REF!</definedName>
    <definedName name="Contacto" localSheetId="6">#REF!</definedName>
    <definedName name="Contacto" localSheetId="2">#REF!</definedName>
    <definedName name="Contacto">#REF!</definedName>
    <definedName name="CONTADOR" localSheetId="6">[1]Sheet6!#REF!</definedName>
    <definedName name="CONTADOR" localSheetId="2">[1]Sheet6!#REF!</definedName>
    <definedName name="CONTADOR">[1]Sheet6!#REF!</definedName>
    <definedName name="continua" localSheetId="4">GO!continua</definedName>
    <definedName name="continua" localSheetId="5">IPIM!continua</definedName>
    <definedName name="continua" localSheetId="6">'MO 2023-24'!continua</definedName>
    <definedName name="continua" localSheetId="2">'Sumas extras'!continua</definedName>
    <definedName name="continua" localSheetId="3">USD!continua</definedName>
    <definedName name="continua">[0]!continua</definedName>
    <definedName name="controasist">[33]Hoja1!$H$1:$H$4</definedName>
    <definedName name="Control" localSheetId="6">#REF!</definedName>
    <definedName name="Control" localSheetId="2">#REF!</definedName>
    <definedName name="Control">#REF!</definedName>
    <definedName name="CONTROLADOR">[1]Sheet6!#REF!</definedName>
    <definedName name="conv1">[16]Data!$AF$3</definedName>
    <definedName name="conv2">[16]Data!$AF$4</definedName>
    <definedName name="conv3">[16]Data!$AF$5</definedName>
    <definedName name="Conyuge" localSheetId="6">#REF!</definedName>
    <definedName name="Conyuge" localSheetId="2">#REF!</definedName>
    <definedName name="Conyuge">#REF!</definedName>
    <definedName name="Conyuge1" localSheetId="6">#REF!</definedName>
    <definedName name="Conyuge1" localSheetId="2">#REF!</definedName>
    <definedName name="Conyuge1">#REF!</definedName>
    <definedName name="CORROSION">#N/A</definedName>
    <definedName name="costos_diectos" localSheetId="6">'[34]Cuadro de Resultados'!#REF!</definedName>
    <definedName name="costos_diectos" localSheetId="2">'[34]Cuadro de Resultados'!#REF!</definedName>
    <definedName name="costos_diectos">'[34]Cuadro de Resultados'!#REF!</definedName>
    <definedName name="COTA" localSheetId="6">#REF!</definedName>
    <definedName name="COTA" localSheetId="2">#REF!</definedName>
    <definedName name="COTA">#REF!</definedName>
    <definedName name="Coti" localSheetId="6">#REF!</definedName>
    <definedName name="Coti" localSheetId="2">#REF!</definedName>
    <definedName name="Coti">#REF!</definedName>
    <definedName name="Coti_01">[35]Tablas!$D$4</definedName>
    <definedName name="Coti_02">[35]Tablas!$D$5</definedName>
    <definedName name="Coti_03">[35]Tablas!$D$6</definedName>
    <definedName name="Coti_04">[35]Tablas!$D$7</definedName>
    <definedName name="Coti_05">[35]Tablas!$D$8</definedName>
    <definedName name="Coti_06">[35]Tablas!$D$9</definedName>
    <definedName name="Coti_07">[35]Tablas!$D$10</definedName>
    <definedName name="Coti_08">[35]Tablas!$D$11</definedName>
    <definedName name="Coti_09">[35]Tablas!$D$12</definedName>
    <definedName name="Coti_10">[35]Tablas!$D$13</definedName>
    <definedName name="Coti_11">[35]Tablas!$D$14</definedName>
    <definedName name="Coti_12">[35]Tablas!$D$15</definedName>
    <definedName name="cotiz">'[28]WO 1'!$Q$53</definedName>
    <definedName name="CP" localSheetId="6">#REF!</definedName>
    <definedName name="CP" localSheetId="2">#REF!</definedName>
    <definedName name="CP">#REF!</definedName>
    <definedName name="CPG" localSheetId="6">#REF!</definedName>
    <definedName name="CPG" localSheetId="2">#REF!</definedName>
    <definedName name="CPG">#REF!</definedName>
    <definedName name="CPL" localSheetId="6">#REF!</definedName>
    <definedName name="CPL" localSheetId="2">#REF!</definedName>
    <definedName name="CPL">#REF!</definedName>
    <definedName name="Criterio">#REF!</definedName>
    <definedName name="CS">#REF!</definedName>
    <definedName name="CSUB2">#REF!</definedName>
    <definedName name="CUAR">[1]Sheet6!#REF!</definedName>
    <definedName name="CUAR2">[1]Sheet5!#REF!</definedName>
    <definedName name="Cuartil1">[4]MiniDB!$D$46</definedName>
    <definedName name="Cuartil2">[4]MiniDB!$D$47</definedName>
    <definedName name="Cuartil3">[4]MiniDB!$D$48</definedName>
    <definedName name="Cuenta" localSheetId="6">#REF!</definedName>
    <definedName name="Cuenta" localSheetId="2">#REF!</definedName>
    <definedName name="Cuenta">#REF!</definedName>
    <definedName name="Curvaprog" localSheetId="6">#REF!</definedName>
    <definedName name="Curvaprog" localSheetId="2">#REF!</definedName>
    <definedName name="Curvaprog">#REF!</definedName>
    <definedName name="CUST" localSheetId="6">#REF!</definedName>
    <definedName name="CUST" localSheetId="2">#REF!</definedName>
    <definedName name="CUST">#REF!</definedName>
    <definedName name="D">#REF!</definedName>
    <definedName name="D_pozo">[4]MiniDB!$D$42</definedName>
    <definedName name="dany1" hidden="1">#REF!</definedName>
    <definedName name="DATA_PRES.DIN" localSheetId="6">#REF!</definedName>
    <definedName name="DATA_PRES.DIN" localSheetId="2">#REF!</definedName>
    <definedName name="DATA_PRES.DIN">#REF!</definedName>
    <definedName name="DATA_PRES_DIN" localSheetId="6">#REF!</definedName>
    <definedName name="DATA_PRES_DIN" localSheetId="2">#REF!</definedName>
    <definedName name="DATA_PRES_DIN">#REF!</definedName>
    <definedName name="DATA1" localSheetId="6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E">#REF!</definedName>
    <definedName name="DATE0">#REF!</definedName>
    <definedName name="datos">[36]RUBROS!$A$2:$B$562</definedName>
    <definedName name="Datosaingresar" localSheetId="6">#REF!</definedName>
    <definedName name="Datosaingresar" localSheetId="2">#REF!</definedName>
    <definedName name="Datosaingresar">#REF!</definedName>
    <definedName name="datosimp" localSheetId="6">#REF!</definedName>
    <definedName name="datosimp" localSheetId="2">#REF!</definedName>
    <definedName name="datosimp">#REF!</definedName>
    <definedName name="datosparo" localSheetId="6">#REF!</definedName>
    <definedName name="datosparo" localSheetId="2">#REF!</definedName>
    <definedName name="datosparo">#REF!</definedName>
    <definedName name="dd" localSheetId="4" hidden="1">{#N/A,#N/A,FALSE,"SERIE_150";#N/A,#N/A,FALSE,"SERIE_600 "}</definedName>
    <definedName name="dd" localSheetId="5" hidden="1">{#N/A,#N/A,FALSE,"SERIE_150";#N/A,#N/A,FALSE,"SERIE_600 "}</definedName>
    <definedName name="dd" localSheetId="6" hidden="1">{#N/A,#N/A,FALSE,"SERIE_150";#N/A,#N/A,FALSE,"SERIE_600 "}</definedName>
    <definedName name="dd" localSheetId="2" hidden="1">{#N/A,#N/A,FALSE,"SERIE_150";#N/A,#N/A,FALSE,"SERIE_600 "}</definedName>
    <definedName name="dd" localSheetId="3" hidden="1">{#N/A,#N/A,FALSE,"SERIE_150";#N/A,#N/A,FALSE,"SERIE_600 "}</definedName>
    <definedName name="dd" hidden="1">{#N/A,#N/A,FALSE,"SERIE_150";#N/A,#N/A,FALSE,"SERIE_600 "}</definedName>
    <definedName name="dddd" localSheetId="6">#REF!</definedName>
    <definedName name="dddd" localSheetId="2">#REF!</definedName>
    <definedName name="dddd">#REF!</definedName>
    <definedName name="De" localSheetId="6">#REF!</definedName>
    <definedName name="De" localSheetId="2">#REF!</definedName>
    <definedName name="De">#REF!</definedName>
    <definedName name="Ded_Esp" localSheetId="6">#REF!</definedName>
    <definedName name="Ded_Esp" localSheetId="2">#REF!</definedName>
    <definedName name="Ded_Esp">#REF!</definedName>
    <definedName name="Ded_Esp1">#REF!</definedName>
    <definedName name="Deducciones1">#REF!</definedName>
    <definedName name="Deducciones2">#REF!</definedName>
    <definedName name="Desarrollo">#REF!</definedName>
    <definedName name="Desc_Serv1">#REF!</definedName>
    <definedName name="Desc_Serv2">#REF!</definedName>
    <definedName name="Desc_Serv3">#REF!</definedName>
    <definedName name="Desc_Serv4">#REF!</definedName>
    <definedName name="Desc_Serv5">#REF!</definedName>
    <definedName name="Descuento_Bolívares">#REF!</definedName>
    <definedName name="Descuento_Dólares">#REF!</definedName>
    <definedName name="Descuentos">[37]Datos!#REF!</definedName>
    <definedName name="DESENRVBBEO">'[25]PESCA DE V-B'!$A$69:$J$133</definedName>
    <definedName name="det" localSheetId="6">#REF!</definedName>
    <definedName name="det" localSheetId="2">#REF!</definedName>
    <definedName name="det">#REF!</definedName>
    <definedName name="dete" localSheetId="6">#REF!</definedName>
    <definedName name="dete" localSheetId="2">#REF!</definedName>
    <definedName name="dete">#REF!</definedName>
    <definedName name="dhsl" localSheetId="6">#REF!</definedName>
    <definedName name="dhsl" localSheetId="2">#REF!</definedName>
    <definedName name="dhsl">#REF!</definedName>
    <definedName name="diagrama">#REF!</definedName>
    <definedName name="diam">[16]Data!$E$7</definedName>
    <definedName name="Días_a_cubrir" localSheetId="6">#REF!</definedName>
    <definedName name="Días_a_cubrir" localSheetId="2">#REF!</definedName>
    <definedName name="Días_a_cubrir">#REF!</definedName>
    <definedName name="Días_descanso_titular" localSheetId="6">#REF!</definedName>
    <definedName name="Días_descanso_titular" localSheetId="2">#REF!</definedName>
    <definedName name="Días_descanso_titular">#REF!</definedName>
    <definedName name="Días_trabajdos_titular" localSheetId="6">#REF!</definedName>
    <definedName name="Días_trabajdos_titular" localSheetId="2">#REF!</definedName>
    <definedName name="Días_trabajdos_titular">#REF!</definedName>
    <definedName name="DIC">'[38]Informe global'!$A$6:$AA$107</definedName>
    <definedName name="DIFF" localSheetId="6">#REF!</definedName>
    <definedName name="DIFF" localSheetId="2">#REF!</definedName>
    <definedName name="DIFF">#REF!</definedName>
    <definedName name="Dirección" localSheetId="6">#REF!</definedName>
    <definedName name="Dirección" localSheetId="2">#REF!</definedName>
    <definedName name="Dirección">#REF!</definedName>
    <definedName name="dlev">[16]Data!$D$11</definedName>
    <definedName name="Do" localSheetId="6">#REF!</definedName>
    <definedName name="Do" localSheetId="2">#REF!</definedName>
    <definedName name="Do">#REF!</definedName>
    <definedName name="Dolar" localSheetId="6">#REF!</definedName>
    <definedName name="Dolar" localSheetId="2">#REF!</definedName>
    <definedName name="Dolar">#REF!</definedName>
    <definedName name="Dólar" localSheetId="6">#REF!</definedName>
    <definedName name="Dólar" localSheetId="2">#REF!</definedName>
    <definedName name="Dólar">#REF!</definedName>
    <definedName name="DOLARES">#REF!</definedName>
    <definedName name="Dólares">#REF!</definedName>
    <definedName name="Dólares_MRIL">#REF!</definedName>
    <definedName name="dp">[16]Data!$H$7</definedName>
    <definedName name="DR_" localSheetId="6">#REF!</definedName>
    <definedName name="DR_" localSheetId="2">#REF!</definedName>
    <definedName name="DR_">#REF!</definedName>
    <definedName name="DR_1" localSheetId="6">#REF!</definedName>
    <definedName name="DR_1" localSheetId="2">#REF!</definedName>
    <definedName name="DR_1">#REF!</definedName>
    <definedName name="DRE2FC2003REV" localSheetId="2" hidden="1">Main.SAPF4Help()</definedName>
    <definedName name="DRE2FC2003REV" hidden="1">Main.SAPF4Help()</definedName>
    <definedName name="drf" localSheetId="6">#REF!</definedName>
    <definedName name="drf" localSheetId="2">#REF!</definedName>
    <definedName name="drf">#REF!</definedName>
    <definedName name="dro">[16]Data!$D$17</definedName>
    <definedName name="drw">[16]Data!$D$19</definedName>
    <definedName name="DTOMAT8">#N/A</definedName>
    <definedName name="DTORMAT">#N/A</definedName>
    <definedName name="DTORSER">#N/A</definedName>
    <definedName name="DTOSER8">#N/A</definedName>
    <definedName name="dyyi" localSheetId="6">#REF!</definedName>
    <definedName name="dyyi" localSheetId="2">#REF!</definedName>
    <definedName name="dyyi">#REF!</definedName>
    <definedName name="E" localSheetId="6">#REF!</definedName>
    <definedName name="E" localSheetId="2">#REF!</definedName>
    <definedName name="E">#REF!</definedName>
    <definedName name="Earned" localSheetId="2" hidden="1">{#N/A,#N/A,TRUE,"Corp";#N/A,#N/A,TRUE,"Direct";#N/A,#N/A,TRUE,"Allocations"}</definedName>
    <definedName name="Earned" hidden="1">{#N/A,#N/A,TRUE,"Corp";#N/A,#N/A,TRUE,"Direct";#N/A,#N/A,TRUE,"Allocations"}</definedName>
    <definedName name="EC_ANtes" localSheetId="6">#REF!</definedName>
    <definedName name="EC_ANtes" localSheetId="2">#REF!</definedName>
    <definedName name="EC_ANtes">#REF!</definedName>
    <definedName name="ec_despues" localSheetId="2">#REF!</definedName>
    <definedName name="ec_despues">#REF!</definedName>
    <definedName name="ecant" localSheetId="2">[22]Sheet1!#REF!</definedName>
    <definedName name="ecant">[22]Sheet1!#REF!</definedName>
    <definedName name="ecdesp" localSheetId="2">[22]Sheet1!#REF!</definedName>
    <definedName name="ecdesp">[22]Sheet1!#REF!</definedName>
    <definedName name="EDIT2" localSheetId="6">#REF!</definedName>
    <definedName name="EDIT2" localSheetId="2">#REF!</definedName>
    <definedName name="EDIT2">#REF!</definedName>
    <definedName name="ee" localSheetId="6">#REF!</definedName>
    <definedName name="ee" localSheetId="2">#REF!</definedName>
    <definedName name="ee">#REF!</definedName>
    <definedName name="eeeeeee" localSheetId="6">#REF!</definedName>
    <definedName name="eeeeeee" localSheetId="2">#REF!</definedName>
    <definedName name="eeeeeee">#REF!</definedName>
    <definedName name="eeerr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jecucion" localSheetId="6">#REF!</definedName>
    <definedName name="ejecucion" localSheetId="2">#REF!</definedName>
    <definedName name="ejecucion">#REF!</definedName>
    <definedName name="EL__PORVENIR" localSheetId="6">#REF!</definedName>
    <definedName name="EL__PORVENIR" localSheetId="2">#REF!</definedName>
    <definedName name="EL__PORVENIR">#REF!</definedName>
    <definedName name="ELAPS" localSheetId="6">#REF!</definedName>
    <definedName name="ELAPS" localSheetId="2">#REF!</definedName>
    <definedName name="ELAPS">#REF!</definedName>
    <definedName name="Empresa">[39]Hoja1!$B$55:$B$56</definedName>
    <definedName name="EMPRESA_DEL_GRUPO" localSheetId="6">#REF!</definedName>
    <definedName name="EMPRESA_DEL_GRUPO" localSheetId="2">#REF!</definedName>
    <definedName name="EMPRESA_DEL_GRUPO">#REF!</definedName>
    <definedName name="END" localSheetId="4">GO!END</definedName>
    <definedName name="END" localSheetId="5">IPIM!END</definedName>
    <definedName name="END" localSheetId="6">'MO 2023-24'!END</definedName>
    <definedName name="END" localSheetId="2">'Sumas extras'!END</definedName>
    <definedName name="END" localSheetId="3">USD!END</definedName>
    <definedName name="END">[0]!END</definedName>
    <definedName name="entAPI" localSheetId="6">#REF!</definedName>
    <definedName name="entAPI" localSheetId="2">#REF!</definedName>
    <definedName name="entAPI">#REF!</definedName>
    <definedName name="entBAF">'[17]Entrada Tk Bafle'!$A$7:$P$81</definedName>
    <definedName name="enter150" localSheetId="6">#REF!</definedName>
    <definedName name="enter150" localSheetId="2">#REF!</definedName>
    <definedName name="enter150">#REF!</definedName>
    <definedName name="enter600" localSheetId="6">#REF!</definedName>
    <definedName name="enter600" localSheetId="2">#REF!</definedName>
    <definedName name="enter600">#REF!</definedName>
    <definedName name="entidad" localSheetId="6">#REF!</definedName>
    <definedName name="entidad" localSheetId="2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PC">#REF!</definedName>
    <definedName name="er">#REF!</definedName>
    <definedName name="erase" localSheetId="2" hidden="1">{#N/A,#N/A,TRUE,"Corp";#N/A,#N/A,TRUE,"Direct";#N/A,#N/A,TRUE,"Allocations"}</definedName>
    <definedName name="erase" hidden="1">{#N/A,#N/A,TRUE,"Corp";#N/A,#N/A,TRUE,"Direct";#N/A,#N/A,TRUE,"Allocations"}</definedName>
    <definedName name="ES" localSheetId="2" hidden="1">{#N/A,#N/A,TRUE,"Corp";#N/A,#N/A,TRUE,"Direct";#N/A,#N/A,TRUE,"Allocations"}</definedName>
    <definedName name="ES" hidden="1">{#N/A,#N/A,TRUE,"Corp";#N/A,#N/A,TRUE,"Direct";#N/A,#N/A,TRUE,"Allocations"}</definedName>
    <definedName name="esc1bbainy" localSheetId="2">#REF!</definedName>
    <definedName name="esc1bbainy">#REF!</definedName>
    <definedName name="esc1ipe843" localSheetId="2">#REF!</definedName>
    <definedName name="esc1ipe843">#REF!</definedName>
    <definedName name="esc1salfw" localSheetId="2">#REF!</definedName>
    <definedName name="esc1salfw">#REF!</definedName>
    <definedName name="Escala">#REF!</definedName>
    <definedName name="Escala2">#REF!</definedName>
    <definedName name="ESPA">#REF!</definedName>
    <definedName name="Est">[9]GE!$I$5:$I$36</definedName>
    <definedName name="et" localSheetId="6">#REF!</definedName>
    <definedName name="et" localSheetId="2">#REF!</definedName>
    <definedName name="et">#REF!</definedName>
    <definedName name="ETAPA" localSheetId="6">[40]MODELO!$D$7</definedName>
    <definedName name="ETAPA">[41]MODELO!$D$7</definedName>
    <definedName name="EVI" localSheetId="6">#REF!</definedName>
    <definedName name="EVI" localSheetId="2">#REF!</definedName>
    <definedName name="EVI">#REF!</definedName>
    <definedName name="ex_despues" localSheetId="6">#REF!</definedName>
    <definedName name="ex_despues" localSheetId="2">#REF!</definedName>
    <definedName name="ex_despues">#REF!</definedName>
    <definedName name="exdesp" localSheetId="6">[22]Sheet1!#REF!</definedName>
    <definedName name="exdesp" localSheetId="2">[22]Sheet1!#REF!</definedName>
    <definedName name="exdesp">[22]Sheet1!#REF!</definedName>
    <definedName name="extra" localSheetId="2" hidden="1">#REF!</definedName>
    <definedName name="extra" hidden="1">#REF!</definedName>
    <definedName name="fab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x" localSheetId="6">#REF!</definedName>
    <definedName name="Fax" localSheetId="2">#REF!</definedName>
    <definedName name="Fax">#REF!</definedName>
    <definedName name="FB" localSheetId="6">#REF!</definedName>
    <definedName name="FB" localSheetId="2">#REF!</definedName>
    <definedName name="FB">#REF!</definedName>
    <definedName name="FC.DURACION" localSheetId="6">'[10]FUERA DE CONVENIO'!#REF!</definedName>
    <definedName name="FC.DURACION" localSheetId="2">'[11]FUERA DE CONVENIO'!#REF!</definedName>
    <definedName name="FC.DURACION">'[11]FUERA DE CONVENIO'!#REF!</definedName>
    <definedName name="FC.MES" localSheetId="6">'[10]FUERA DE CONVENIO'!$D$8</definedName>
    <definedName name="FC.MES">'[11]FUERA DE CONVENIO'!$D$8</definedName>
    <definedName name="Fd">[42]ESPESOR!$C$15</definedName>
    <definedName name="fdafgasfARFafA" localSheetId="2" hidden="1">{#N/A,#N/A,TRUE,"Corp";#N/A,#N/A,TRUE,"Direct";#N/A,#N/A,TRUE,"Allocations"}</definedName>
    <definedName name="fdafgasfARFafA" hidden="1">{#N/A,#N/A,TRUE,"Corp";#N/A,#N/A,TRUE,"Direct";#N/A,#N/A,TRUE,"Allocations"}</definedName>
    <definedName name="Fecha" localSheetId="6">#REF!</definedName>
    <definedName name="Fecha" localSheetId="2">#REF!</definedName>
    <definedName name="Fecha">#REF!</definedName>
    <definedName name="Fecha_Antes" localSheetId="6">#REF!</definedName>
    <definedName name="Fecha_Antes" localSheetId="2">#REF!</definedName>
    <definedName name="Fecha_Antes">#REF!</definedName>
    <definedName name="Fecha_Cierre">'[13]Datos Generales'!$C$3</definedName>
    <definedName name="Fecha_despues" localSheetId="6">#REF!</definedName>
    <definedName name="Fecha_despues" localSheetId="2">#REF!</definedName>
    <definedName name="Fecha_despues">#REF!</definedName>
    <definedName name="Fecha1">[4]MiniDB!$D$10</definedName>
    <definedName name="Fecha2">[4]MiniDB!$D$7</definedName>
    <definedName name="Fecha3">[4]MiniDB!$D$2</definedName>
    <definedName name="FECHAFINAL" localSheetId="6">[1]Sheet5!#REF!</definedName>
    <definedName name="FECHAFINAL" localSheetId="2">[1]Sheet5!#REF!</definedName>
    <definedName name="FECHAFINAL">[1]Sheet5!#REF!</definedName>
    <definedName name="FECHAFINAL1" localSheetId="6">[1]Sheet5!#REF!</definedName>
    <definedName name="FECHAFINAL1" localSheetId="2">[1]Sheet5!#REF!</definedName>
    <definedName name="FECHAFINAL1">[1]Sheet5!#REF!</definedName>
    <definedName name="FECHAINICIAL" localSheetId="6">[1]Sheet5!#REF!</definedName>
    <definedName name="FECHAINICIAL" localSheetId="2">[1]Sheet5!#REF!</definedName>
    <definedName name="FECHAINICIAL">[1]Sheet5!#REF!</definedName>
    <definedName name="FECHAINICIAL1" localSheetId="6">[1]Sheet5!#REF!</definedName>
    <definedName name="FECHAINICIAL1" localSheetId="2">[1]Sheet5!#REF!</definedName>
    <definedName name="FECHAINICIAL1">[1]Sheet5!#REF!</definedName>
    <definedName name="fechant">[22]Sheet1!#REF!</definedName>
    <definedName name="fechdesp">[22]Sheet1!#REF!</definedName>
    <definedName name="Fev" localSheetId="2" hidden="1">Main.SAPF4Help()</definedName>
    <definedName name="Fev" hidden="1">Main.SAPF4Help()</definedName>
    <definedName name="ff" localSheetId="6">#REF!</definedName>
    <definedName name="ff" localSheetId="2">#REF!</definedName>
    <definedName name="ff">#REF!</definedName>
    <definedName name="FFAS" localSheetId="2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FFAS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FG" localSheetId="6">#REF!</definedName>
    <definedName name="FG" localSheetId="2">#REF!</definedName>
    <definedName name="FG">#REF!</definedName>
    <definedName name="FIEL" localSheetId="6">#REF!</definedName>
    <definedName name="FIEL" localSheetId="2">#REF!</definedName>
    <definedName name="FIEL">#REF!</definedName>
    <definedName name="FIL" localSheetId="2">#REF!</definedName>
    <definedName name="FIL">#REF!</definedName>
    <definedName name="FIRST" localSheetId="2" hidden="1">{#N/A,#N/A,TRUE,"Corp";#N/A,#N/A,TRUE,"Direct";#N/A,#N/A,TRUE,"Allocations"}</definedName>
    <definedName name="FIRST" hidden="1">{#N/A,#N/A,TRUE,"Corp";#N/A,#N/A,TRUE,"Direct";#N/A,#N/A,TRUE,"Allocations"}</definedName>
    <definedName name="FixedC" localSheetId="2">#REF!</definedName>
    <definedName name="FixedC">#REF!</definedName>
    <definedName name="FL_ID">[4]MiniDB!$D$36</definedName>
    <definedName name="FL_length">[4]MiniDB!$D$35</definedName>
    <definedName name="Fluido" localSheetId="6">#REF!</definedName>
    <definedName name="Fluido" localSheetId="2">#REF!</definedName>
    <definedName name="Fluido">#REF!</definedName>
    <definedName name="Fono" localSheetId="6">#REF!</definedName>
    <definedName name="Fono" localSheetId="2">#REF!</definedName>
    <definedName name="Fono">#REF!</definedName>
    <definedName name="Ford4000" localSheetId="6">#REF!</definedName>
    <definedName name="Ford4000" localSheetId="2">#REF!</definedName>
    <definedName name="Ford4000">#REF!</definedName>
    <definedName name="FORM">#REF!</definedName>
    <definedName name="FORMAC">#REF!</definedName>
    <definedName name="Format">'[43]Base General'!#REF!</definedName>
    <definedName name="FPDe">[16]Data!$D$13</definedName>
    <definedName name="FPV" localSheetId="6">#REF!</definedName>
    <definedName name="FPV" localSheetId="2">#REF!</definedName>
    <definedName name="FPV">#REF!</definedName>
    <definedName name="Frec_1">[4]MiniDB!$D$57</definedName>
    <definedName name="Frec_2">[4]MiniDB!$D$58</definedName>
    <definedName name="Frec_3">[4]MiniDB!$D$59</definedName>
    <definedName name="Frec_4">[4]MiniDB!$D$60</definedName>
    <definedName name="Frec_5">[4]MiniDB!$D$61</definedName>
    <definedName name="Frec_6">[4]MiniDB!$D$62</definedName>
    <definedName name="FS" localSheetId="6">#REF!</definedName>
    <definedName name="FS" localSheetId="2">#REF!</definedName>
    <definedName name="FS">#REF!</definedName>
    <definedName name="FSDFSD">#N/A</definedName>
    <definedName name="Ft">[42]ESPESOR!$C$16</definedName>
    <definedName name="FTF" localSheetId="6">#REF!</definedName>
    <definedName name="FTF" localSheetId="2">#REF!</definedName>
    <definedName name="FTF">#REF!</definedName>
    <definedName name="FU" localSheetId="6">#REF!</definedName>
    <definedName name="FU" localSheetId="2">#REF!</definedName>
    <definedName name="FU">#REF!</definedName>
    <definedName name="fv" localSheetId="6">#REF!</definedName>
    <definedName name="fv" localSheetId="2">#REF!</definedName>
    <definedName name="fv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mma">#REF!</definedName>
    <definedName name="Gan_no_Imp">#REF!</definedName>
    <definedName name="Gan_no_imp1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[22]Sheet1!#REF!</definedName>
    <definedName name="gasdesp">[22]Sheet1!#REF!</definedName>
    <definedName name="GassepModelo">[44]DataCombos2!$B$6:$B$88</definedName>
    <definedName name="GAST" localSheetId="6">#REF!</definedName>
    <definedName name="GAST" localSheetId="2">#REF!</definedName>
    <definedName name="GAST">#REF!</definedName>
    <definedName name="GC3500_PRICES">'[45]MASTER TABLE'!$I$547:$I$564</definedName>
    <definedName name="GDEP" localSheetId="6">#REF!</definedName>
    <definedName name="GDEP" localSheetId="2">#REF!</definedName>
    <definedName name="GDEP">#REF!</definedName>
    <definedName name="GENERAL">#N/A</definedName>
    <definedName name="GETDAT" localSheetId="6">#REF!</definedName>
    <definedName name="GETDAT" localSheetId="2">#REF!</definedName>
    <definedName name="GETDAT">#REF!</definedName>
    <definedName name="gf" localSheetId="6">#REF!</definedName>
    <definedName name="gf" localSheetId="2">#REF!</definedName>
    <definedName name="gf">#REF!</definedName>
    <definedName name="GG" localSheetId="6">#REF!</definedName>
    <definedName name="GG" localSheetId="2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[22]Sheet1!#REF!</definedName>
    <definedName name="GPM" localSheetId="6">#REF!</definedName>
    <definedName name="GPM" localSheetId="2">#REF!</definedName>
    <definedName name="GPM">#REF!</definedName>
    <definedName name="_xlnm.Recorder" localSheetId="6">#REF!</definedName>
    <definedName name="_xlnm.Recorder" localSheetId="2">#REF!</definedName>
    <definedName name="_xlnm.Recorder">#REF!</definedName>
    <definedName name="GRABAR" localSheetId="6">#REF!</definedName>
    <definedName name="GRABAR" localSheetId="2">#REF!</definedName>
    <definedName name="GRABAR">#REF!</definedName>
    <definedName name="GrabarCambios" localSheetId="6">[8]!GrabarCambios</definedName>
    <definedName name="GrabarCambios">[8]!GrabarCambios</definedName>
    <definedName name="GRABARDIAS" localSheetId="6">[1]Sheet6!#REF!</definedName>
    <definedName name="GRABARDIAS" localSheetId="2">[1]Sheet6!#REF!</definedName>
    <definedName name="GRABARDIAS">[1]Sheet6!#REF!</definedName>
    <definedName name="grade">[16]Data!$K$13</definedName>
    <definedName name="Guardias_por_turno" localSheetId="6">#REF!</definedName>
    <definedName name="Guardias_por_turno" localSheetId="2">#REF!</definedName>
    <definedName name="Guardias_por_turno">#REF!</definedName>
    <definedName name="h" localSheetId="6">#REF!</definedName>
    <definedName name="h" localSheetId="2">#REF!</definedName>
    <definedName name="h">#REF!</definedName>
    <definedName name="H2O" localSheetId="6">#REF!</definedName>
    <definedName name="H2O" localSheetId="2">#REF!</definedName>
    <definedName name="H2O">#REF!</definedName>
    <definedName name="hdp" localSheetId="6">[46]WTPO0197!#REF!</definedName>
    <definedName name="hdp" localSheetId="2">[46]WTPO0197!#REF!</definedName>
    <definedName name="hdp">[46]WTPO0197!#REF!</definedName>
    <definedName name="HeatValue" localSheetId="6">#REF!</definedName>
    <definedName name="HeatValue" localSheetId="2">#REF!</definedName>
    <definedName name="HeatValue">#REF!</definedName>
    <definedName name="HERRA" localSheetId="6">#REF!</definedName>
    <definedName name="HERRA" localSheetId="2">#REF!</definedName>
    <definedName name="HERRA">#REF!</definedName>
    <definedName name="herramientas" localSheetId="6">[47]Equipos!#REF!</definedName>
    <definedName name="herramientas" localSheetId="2">[47]Equipos!#REF!</definedName>
    <definedName name="herramientas">[47]Equipos!#REF!</definedName>
    <definedName name="hh" localSheetId="6">#REF!</definedName>
    <definedName name="hh" localSheetId="2">#REF!</definedName>
    <definedName name="hh">#REF!</definedName>
    <definedName name="hi" localSheetId="6">#REF!</definedName>
    <definedName name="hi" localSheetId="2">#REF!</definedName>
    <definedName name="hi">#REF!</definedName>
    <definedName name="Hijo1" localSheetId="6">#REF!</definedName>
    <definedName name="Hijo1" localSheetId="2">#REF!</definedName>
    <definedName name="Hijo1">#REF!</definedName>
    <definedName name="Hijos">#REF!</definedName>
    <definedName name="hoja2">#REF!</definedName>
    <definedName name="hoja3">#REF!</definedName>
    <definedName name="hoja4">#REF!</definedName>
    <definedName name="hoja5">'[17]Salida Tk Bafle'!$A$7:$P$500</definedName>
    <definedName name="hoja6">'[17]Impulsion Bomba Inyectora'!$A$4:$U$502</definedName>
    <definedName name="Horas_por_turno" localSheetId="6">#REF!</definedName>
    <definedName name="Horas_por_turno" localSheetId="2">#REF!</definedName>
    <definedName name="Horas_por_turno">#REF!</definedName>
    <definedName name="horasp" localSheetId="6">#REF!</definedName>
    <definedName name="horasp" localSheetId="2">#REF!</definedName>
    <definedName name="horasp">#REF!</definedName>
    <definedName name="HP" localSheetId="6">#REF!</definedName>
    <definedName name="HP" localSheetId="2">#REF!</definedName>
    <definedName name="HP">#REF!</definedName>
    <definedName name="hsd">#REF!</definedName>
    <definedName name="HTML_CodePage" hidden="1">1252</definedName>
    <definedName name="HTML_Control" localSheetId="2" hidden="1">{"'Sheet1'!$A$1:$O$40"}</definedName>
    <definedName name="HTML_Control" hidden="1">{"'Sheet1'!$A$1:$O$40"}</definedName>
    <definedName name="HTML_Description" hidden="1">""</definedName>
    <definedName name="HTML_Email" hidden="1">""</definedName>
    <definedName name="HTML_Header" hidden="1">"Sheet1"</definedName>
    <definedName name="HTML_LastUpdate" hidden="1">"2/5/99"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HD:HomePageStuff:pc:datasets:implprem.html"</definedName>
    <definedName name="HTML_Title" hidden="1">"S&amp;P Implied Equity Premiums"</definedName>
    <definedName name="HTML1_1" hidden="1">"[RiskPremiumUS]Sheet1!$A$1:$M$38"</definedName>
    <definedName name="HTML1_10" hidden="1">""</definedName>
    <definedName name="HTML1_11" hidden="1">1</definedName>
    <definedName name="HTML1_12" hidden="1">"Zip 100:New_Home_Page:datafile:implpr.html"</definedName>
    <definedName name="HTML1_2" hidden="1">1</definedName>
    <definedName name="HTML1_3" hidden="1">"RiskPremiumUS"</definedName>
    <definedName name="HTML1_4" hidden="1">"Implied Risk Premiums for US"</definedName>
    <definedName name="HTML1_5" hidden="1">""</definedName>
    <definedName name="HTML1_6" hidden="1">-4146</definedName>
    <definedName name="HTML1_7" hidden="1">-4146</definedName>
    <definedName name="HTML1_8" hidden="1">"3/19/97"</definedName>
    <definedName name="HTML1_9" hidden="1">"Aswath Damodaran"</definedName>
    <definedName name="HTML2_1" hidden="1">"[histret.xls]Sheet1!$A$1:$G$85"</definedName>
    <definedName name="HTML2_10" hidden="1">""</definedName>
    <definedName name="HTML2_11" hidden="1">1</definedName>
    <definedName name="HTML2_12" hidden="1">"Macintosh HD:New_Home_Page:datafile:histret.html"</definedName>
    <definedName name="HTML2_2" hidden="1">1</definedName>
    <definedName name="HTML2_3" hidden="1">"Historical Returns"</definedName>
    <definedName name="HTML2_4" hidden="1">"Historical Returns on Stocks, Bonds and Bills"</definedName>
    <definedName name="HTML2_5" hidden="1">""</definedName>
    <definedName name="HTML2_6" hidden="1">1</definedName>
    <definedName name="HTML2_7" hidden="1">1</definedName>
    <definedName name="HTML2_8" hidden="1">"2/3/98"</definedName>
    <definedName name="HTML2_9" hidden="1">"Aswath Damodaran"</definedName>
    <definedName name="HTMLCount" hidden="1">1</definedName>
    <definedName name="HVGI" localSheetId="2">#REF!</definedName>
    <definedName name="HVGI">#REF!</definedName>
    <definedName name="HVGS" localSheetId="2">#REF!</definedName>
    <definedName name="HVGS">#REF!</definedName>
    <definedName name="HVLS" localSheetId="2">#REF!</definedName>
    <definedName name="HVLS">#REF!</definedName>
    <definedName name="i">#REF!</definedName>
    <definedName name="IB">#REF!</definedName>
    <definedName name="iff">#REF!</definedName>
    <definedName name="ii">#REF!</definedName>
    <definedName name="iiiiiiiiiiiiiiiiiiiiiiii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mp_1" localSheetId="6">#REF!</definedName>
    <definedName name="Imp_1" localSheetId="2">#REF!</definedName>
    <definedName name="Imp_1">#REF!</definedName>
    <definedName name="Imp_2" localSheetId="6">#REF!</definedName>
    <definedName name="Imp_2" localSheetId="2">#REF!</definedName>
    <definedName name="Imp_2">#REF!</definedName>
    <definedName name="Impuestos" localSheetId="6">#REF!</definedName>
    <definedName name="Impuestos" localSheetId="2">#REF!</definedName>
    <definedName name="Impuestos">#REF!</definedName>
    <definedName name="imputa">'[48]Canon Taller '!$I$15:$J$19</definedName>
    <definedName name="Income" localSheetId="6">#REF!</definedName>
    <definedName name="Income" localSheetId="2">#REF!</definedName>
    <definedName name="Income">#REF!</definedName>
    <definedName name="Indices">[49]Validaciones!$B$79:$B$83</definedName>
    <definedName name="InfoGlob">'[50]Informe global'!$A$6:$AA$90</definedName>
    <definedName name="INI" localSheetId="6">#REF!</definedName>
    <definedName name="INI" localSheetId="2">#REF!</definedName>
    <definedName name="INI">#REF!</definedName>
    <definedName name="INICIAL" localSheetId="6">[1]Sheet5!#REF!</definedName>
    <definedName name="INICIAL" localSheetId="2">[1]Sheet5!#REF!</definedName>
    <definedName name="INICIAL">[1]Sheet5!#REF!</definedName>
    <definedName name="inicio" localSheetId="6">#REF!</definedName>
    <definedName name="inicio" localSheetId="2">#REF!</definedName>
    <definedName name="inicio">#REF!</definedName>
    <definedName name="InjectionVC">[21]Datos!$F$66</definedName>
    <definedName name="Insumos_Directo_Indirecto">[51]Validaciones!$B$61:$B$63</definedName>
    <definedName name="INT" localSheetId="6">#REF!</definedName>
    <definedName name="INT" localSheetId="2">#REF!</definedName>
    <definedName name="INT">#REF!</definedName>
    <definedName name="INV" localSheetId="4" hidden="1">{#N/A,#N/A,FALSE,"RES-ANUAL";#N/A,#N/A,FALSE,"RES-CUENTA";#N/A,#N/A,FALSE,"AREA-RESP"}</definedName>
    <definedName name="INV" localSheetId="5" hidden="1">{#N/A,#N/A,FALSE,"RES-ANUAL";#N/A,#N/A,FALSE,"RES-CUENTA";#N/A,#N/A,FALSE,"AREA-RESP"}</definedName>
    <definedName name="INV" localSheetId="6" hidden="1">{#N/A,#N/A,FALSE,"RES-ANUAL";#N/A,#N/A,FALSE,"RES-CUENTA";#N/A,#N/A,FALSE,"AREA-RESP"}</definedName>
    <definedName name="INV" localSheetId="2" hidden="1">{#N/A,#N/A,FALSE,"RES-ANUAL";#N/A,#N/A,FALSE,"RES-CUENTA";#N/A,#N/A,FALSE,"AREA-RESP"}</definedName>
    <definedName name="INV" localSheetId="3" hidden="1">{#N/A,#N/A,FALSE,"RES-ANUAL";#N/A,#N/A,FALSE,"RES-CUENTA";#N/A,#N/A,FALSE,"AREA-RESP"}</definedName>
    <definedName name="INV" hidden="1">{#N/A,#N/A,FALSE,"RES-ANUAL";#N/A,#N/A,FALSE,"RES-CUENTA";#N/A,#N/A,FALSE,"AREA-RESP"}</definedName>
    <definedName name="Inversiones" localSheetId="6">#REF!</definedName>
    <definedName name="Inversiones" localSheetId="2">#REF!</definedName>
    <definedName name="Inversiones">#REF!</definedName>
    <definedName name="Investment" localSheetId="6">#REF!</definedName>
    <definedName name="Investment" localSheetId="2">#REF!</definedName>
    <definedName name="Investment">#REF!</definedName>
    <definedName name="Inygas" localSheetId="6">#REF!</definedName>
    <definedName name="Inygas" localSheetId="2">#REF!</definedName>
    <definedName name="Inygas">#REF!</definedName>
    <definedName name="IS">#REF!</definedName>
    <definedName name="ITB">#REF!</definedName>
    <definedName name="IVA">#REF!</definedName>
    <definedName name="IVA_AÑO">[52]IVA!$C$6:$G$6</definedName>
    <definedName name="IVA_IMPORTE">[52]IVA!$C$7:$G$90</definedName>
    <definedName name="IVA_JURISDICCION">[52]IVA!$B$7:$B$90</definedName>
    <definedName name="j" localSheetId="6">#REF!</definedName>
    <definedName name="j" localSheetId="2">#REF!</definedName>
    <definedName name="j">#REF!</definedName>
    <definedName name="jj" localSheetId="6">#REF!</definedName>
    <definedName name="jj" localSheetId="2">#REF!</definedName>
    <definedName name="jj">#REF!</definedName>
    <definedName name="JJJF">'[7]PROD DIA Y MES'!$A$1:$P$55</definedName>
    <definedName name="k" localSheetId="6">#REF!</definedName>
    <definedName name="k" localSheetId="2">#REF!</definedName>
    <definedName name="k">#REF!</definedName>
    <definedName name="KFAC" localSheetId="6">#REF!</definedName>
    <definedName name="KFAC" localSheetId="2">#REF!</definedName>
    <definedName name="KFAC">#REF!</definedName>
    <definedName name="kikyuf" localSheetId="2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kikyuf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kk" localSheetId="6">#REF!</definedName>
    <definedName name="kk" localSheetId="2">#REF!</definedName>
    <definedName name="kk">#REF!</definedName>
    <definedName name="L._DEL__MOJON_____JARILLOSA_____PTO._SILVA" localSheetId="2">#REF!</definedName>
    <definedName name="L._DEL__MOJON_____JARILLOSA_____PTO._SILVA">#REF!</definedName>
    <definedName name="LABEL" localSheetId="2">#REF!</definedName>
    <definedName name="LABEL">#REF!</definedName>
    <definedName name="lapso">#REF!</definedName>
    <definedName name="Lavadero">#REF!</definedName>
    <definedName name="Lim_inf">[4]MiniDB!$D$51</definedName>
    <definedName name="Lim_sup">[4]MiniDB!$D$56</definedName>
    <definedName name="LIN" localSheetId="6">#REF!</definedName>
    <definedName name="LIN" localSheetId="2">#REF!</definedName>
    <definedName name="LIN">#REF!</definedName>
    <definedName name="ListaActividades">[53]Datos!$G$6:$G$29</definedName>
    <definedName name="ListaCombustibles" localSheetId="6">#REF!</definedName>
    <definedName name="ListaCombustibles" localSheetId="2">#REF!</definedName>
    <definedName name="ListaCombustibles">#REF!</definedName>
    <definedName name="ListaModelos">'[54]Controles procesos'!$B$29:$B$37</definedName>
    <definedName name="ListaNeumaticos" localSheetId="6">#REF!</definedName>
    <definedName name="ListaNeumaticos" localSheetId="2">#REF!</definedName>
    <definedName name="ListaNeumaticos">#REF!</definedName>
    <definedName name="ListaSueldos" localSheetId="6">#REF!</definedName>
    <definedName name="ListaSueldos" localSheetId="2">#REF!</definedName>
    <definedName name="ListaSueldos">#REF!</definedName>
    <definedName name="ListaTiemposUnidades">[53]Datos!$K$6:$K$10</definedName>
    <definedName name="ll" localSheetId="6">#REF!</definedName>
    <definedName name="ll" localSheetId="2">#REF!</definedName>
    <definedName name="ll">#REF!</definedName>
    <definedName name="LOC" localSheetId="6">#REF!</definedName>
    <definedName name="LOC" localSheetId="2">#REF!</definedName>
    <definedName name="LOC">#REF!</definedName>
    <definedName name="LubeF4000" localSheetId="6">#REF!</definedName>
    <definedName name="LubeF4000" localSheetId="2">#REF!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8m8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acro1" localSheetId="4">GO!Macro1</definedName>
    <definedName name="Macro1" localSheetId="5">IPIM!Macro1</definedName>
    <definedName name="Macro1" localSheetId="6">'MO 2023-24'!Macro1</definedName>
    <definedName name="Macro1" localSheetId="2">'Sumas extras'!Macro1</definedName>
    <definedName name="Macro1" localSheetId="3">USD!Macro1</definedName>
    <definedName name="Macro1">[0]!Macro1</definedName>
    <definedName name="Macro10" localSheetId="4">GO!Macro10</definedName>
    <definedName name="Macro10" localSheetId="5">IPIM!Macro10</definedName>
    <definedName name="Macro10" localSheetId="6">'MO 2023-24'!Macro10</definedName>
    <definedName name="Macro10" localSheetId="2">'Sumas extras'!Macro10</definedName>
    <definedName name="Macro10" localSheetId="3">USD!Macro10</definedName>
    <definedName name="Macro10">[0]!Macro10</definedName>
    <definedName name="Macro2" localSheetId="4">GO!Macro2</definedName>
    <definedName name="Macro2" localSheetId="5">IPIM!Macro2</definedName>
    <definedName name="Macro2" localSheetId="6">'MO 2023-24'!Macro2</definedName>
    <definedName name="Macro2" localSheetId="2">'Sumas extras'!Macro2</definedName>
    <definedName name="Macro2" localSheetId="3">USD!Macro2</definedName>
    <definedName name="Macro2">[0]!Macro2</definedName>
    <definedName name="Macro20" localSheetId="4">GO!Macro20</definedName>
    <definedName name="Macro20" localSheetId="5">IPIM!Macro20</definedName>
    <definedName name="Macro20" localSheetId="6">'MO 2023-24'!Macro20</definedName>
    <definedName name="Macro20" localSheetId="2">'Sumas extras'!Macro20</definedName>
    <definedName name="Macro20" localSheetId="3">USD!Macro20</definedName>
    <definedName name="Macro20">[0]!Macro20</definedName>
    <definedName name="Macro4" localSheetId="6">[8]!Macro4</definedName>
    <definedName name="Macro4">[8]!Macro4</definedName>
    <definedName name="Macro6" localSheetId="4">GO!Macro6</definedName>
    <definedName name="Macro6" localSheetId="5">IPIM!Macro6</definedName>
    <definedName name="Macro6" localSheetId="6">'MO 2023-24'!Macro6</definedName>
    <definedName name="Macro6" localSheetId="2">'Sumas extras'!Macro6</definedName>
    <definedName name="Macro6" localSheetId="3">USD!Macro6</definedName>
    <definedName name="Macro6">[0]!Macro6</definedName>
    <definedName name="Macro60" localSheetId="4">GO!Macro60</definedName>
    <definedName name="Macro60" localSheetId="5">IPIM!Macro60</definedName>
    <definedName name="Macro60" localSheetId="6">'MO 2023-24'!Macro60</definedName>
    <definedName name="Macro60" localSheetId="2">'Sumas extras'!Macro60</definedName>
    <definedName name="Macro60" localSheetId="3">USD!Macro60</definedName>
    <definedName name="Macro60">[0]!Macro60</definedName>
    <definedName name="Macro7" localSheetId="4">GO!Macro7</definedName>
    <definedName name="Macro7" localSheetId="5">IPIM!Macro7</definedName>
    <definedName name="Macro7" localSheetId="6">'MO 2023-24'!Macro7</definedName>
    <definedName name="Macro7" localSheetId="2">'Sumas extras'!Macro7</definedName>
    <definedName name="Macro7" localSheetId="3">USD!Macro7</definedName>
    <definedName name="Macro7">[0]!Macro7</definedName>
    <definedName name="Macro70" localSheetId="4">GO!Macro70</definedName>
    <definedName name="Macro70" localSheetId="5">IPIM!Macro70</definedName>
    <definedName name="Macro70" localSheetId="6">'MO 2023-24'!Macro70</definedName>
    <definedName name="Macro70" localSheetId="2">'Sumas extras'!Macro70</definedName>
    <definedName name="Macro70" localSheetId="3">USD!Macro70</definedName>
    <definedName name="Macro70">[0]!Macro70</definedName>
    <definedName name="ManejoDefensivo" localSheetId="6">#REF!</definedName>
    <definedName name="ManejoDefensivo" localSheetId="2">#REF!</definedName>
    <definedName name="ManejoDefensivo">#REF!</definedName>
    <definedName name="maquina1">[33]Hoja1!$E$1:$E$14</definedName>
    <definedName name="Máquinas">[9]Maq!$A$6:$A$33</definedName>
    <definedName name="mas" localSheetId="6">#REF!</definedName>
    <definedName name="mas" localSheetId="2">#REF!</definedName>
    <definedName name="mas">#REF!</definedName>
    <definedName name="MATE" localSheetId="6">'[55]1240-18-P-RI-002'!#REF!</definedName>
    <definedName name="MATE" localSheetId="2">'[55]1240-18-P-RI-002'!#REF!</definedName>
    <definedName name="MATE">'[55]1240-18-P-RI-002'!#REF!</definedName>
    <definedName name="Materiales">[9]Mat!$A$4:$A$305</definedName>
    <definedName name="Maxima">[4]MiniDB!$D$49</definedName>
    <definedName name="MedicinaLaboral" localSheetId="6">#REF!</definedName>
    <definedName name="MedicinaLaboral" localSheetId="2">#REF!</definedName>
    <definedName name="MedicinaLaboral">#REF!</definedName>
    <definedName name="Menor" localSheetId="6">'[48]Sop Dif '!#REF!</definedName>
    <definedName name="Menor" localSheetId="2">'[48]Sop Dif '!#REF!</definedName>
    <definedName name="Menor">'[48]Sop Dif '!#REF!</definedName>
    <definedName name="menos" localSheetId="6">#REF!</definedName>
    <definedName name="menos" localSheetId="2">#REF!</definedName>
    <definedName name="menos">#REF!</definedName>
    <definedName name="MENSAJE_DIAS" localSheetId="6">[1]Sheet6!#REF!</definedName>
    <definedName name="MENSAJE_DIAS" localSheetId="2">[1]Sheet6!#REF!</definedName>
    <definedName name="MENSAJE_DIAS">[1]Sheet6!#REF!</definedName>
    <definedName name="MENU" localSheetId="6">#REF!</definedName>
    <definedName name="MENU" localSheetId="2">#REF!</definedName>
    <definedName name="MENU">#REF!</definedName>
    <definedName name="MENUS" localSheetId="6">#REF!</definedName>
    <definedName name="MENUS" localSheetId="2">#REF!</definedName>
    <definedName name="MENUS">#REF!</definedName>
    <definedName name="mermas" localSheetId="6">#REF!</definedName>
    <definedName name="mermas" localSheetId="2">#REF!</definedName>
    <definedName name="mermas">#REF!</definedName>
    <definedName name="MES">#REF!</definedName>
    <definedName name="min">#REF!</definedName>
    <definedName name="Minima">[4]MiniDB!$D$45</definedName>
    <definedName name="mm" localSheetId="6">#REF!</definedName>
    <definedName name="mm" localSheetId="2">#REF!</definedName>
    <definedName name="mm">#REF!</definedName>
    <definedName name="mmm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odalidad">[33]Hoja1!$F$1:$F$5</definedName>
    <definedName name="Módulo3.Sector2" localSheetId="6">[8]!Módulo3.Sector2</definedName>
    <definedName name="Módulo3.Sector2">[8]!Módulo3.Sector2</definedName>
    <definedName name="Módulo4.Sector3" localSheetId="6">[8]!Módulo4.Sector3</definedName>
    <definedName name="Módulo4.Sector3">[8]!Módulo4.Sector3</definedName>
    <definedName name="Módulo5.Sector4" localSheetId="6">[8]!Módulo5.Sector4</definedName>
    <definedName name="Módulo5.Sector4">[8]!Módulo5.Sector4</definedName>
    <definedName name="Módulo6.Sector5" localSheetId="6">[8]!Módulo6.Sector5</definedName>
    <definedName name="Módulo6.Sector5">[8]!Módulo6.Sector5</definedName>
    <definedName name="MOI" localSheetId="6">#REF!</definedName>
    <definedName name="MOI" localSheetId="2">#REF!</definedName>
    <definedName name="MOI">#REF!</definedName>
    <definedName name="Moneda">[13]Resumen!$X$2</definedName>
    <definedName name="MONTO" localSheetId="6">#REF!</definedName>
    <definedName name="MONTO" localSheetId="2">#REF!</definedName>
    <definedName name="MONTO">#REF!</definedName>
    <definedName name="Monto_Descuento_Bolívares" localSheetId="6">#REF!</definedName>
    <definedName name="Monto_Descuento_Bolívares" localSheetId="2">#REF!</definedName>
    <definedName name="Monto_Descuento_Bolívares">#REF!</definedName>
    <definedName name="Monto_Descuento_Dólares" localSheetId="6">#REF!</definedName>
    <definedName name="Monto_Descuento_Dólares" localSheetId="2">#REF!</definedName>
    <definedName name="Monto_Descuento_Dólares">#REF!</definedName>
    <definedName name="Mopre1">#REF!</definedName>
    <definedName name="movimiento">#REF!</definedName>
    <definedName name="MOVPARAFINA">'[25]PERDIDA DE TBG.'!$A$71:$J$132</definedName>
    <definedName name="MOVTBGACIDO">'[25]PERDIDA DE TBG.'!$A$207:$J$268</definedName>
    <definedName name="MOVTBGARENACARB">'[25]PERDIDA DE TBG.'!$A$139:$J$200</definedName>
    <definedName name="MSG" localSheetId="6">#REF!</definedName>
    <definedName name="MSG" localSheetId="2">#REF!</definedName>
    <definedName name="MSG">#REF!</definedName>
    <definedName name="MSG0" localSheetId="6">#REF!</definedName>
    <definedName name="MSG0" localSheetId="2">#REF!</definedName>
    <definedName name="MSG0">#REF!</definedName>
    <definedName name="MtoF4000" localSheetId="6">#REF!</definedName>
    <definedName name="MtoF4000" localSheetId="2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U">#REF!</definedName>
    <definedName name="MW">#REF!</definedName>
    <definedName name="n">#REF!</definedName>
    <definedName name="N°CCT">'[12]MO - Petrolero Privado'!$E$10</definedName>
    <definedName name="nbreTotal1" localSheetId="6">#REF!</definedName>
    <definedName name="nbreTotal1" localSheetId="2">#REF!</definedName>
    <definedName name="nbreTotal1">#REF!</definedName>
    <definedName name="nbreTotal10" localSheetId="6">#REF!</definedName>
    <definedName name="nbreTotal10" localSheetId="2">#REF!</definedName>
    <definedName name="nbreTotal10">#REF!</definedName>
    <definedName name="nbreTotal2" localSheetId="6">#REF!</definedName>
    <definedName name="nbreTotal2" localSheetId="2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[22]Sheet1!#REF!</definedName>
    <definedName name="netdesp">[22]Sheet1!#REF!</definedName>
    <definedName name="Neto_Arg" localSheetId="6">#REF!</definedName>
    <definedName name="Neto_Arg" localSheetId="2">#REF!</definedName>
    <definedName name="Neto_Arg">#REF!</definedName>
    <definedName name="Neto_Arg_T" localSheetId="6">#REF!</definedName>
    <definedName name="Neto_Arg_T" localSheetId="2">#REF!</definedName>
    <definedName name="Neto_Arg_T">#REF!</definedName>
    <definedName name="Netos_país">'[38]Netos  país'!$A$6:$I$107</definedName>
    <definedName name="NeumaticosF4000" localSheetId="6">#REF!</definedName>
    <definedName name="NeumaticosF4000" localSheetId="2">#REF!</definedName>
    <definedName name="NeumaticosF4000">#REF!</definedName>
    <definedName name="NeumaticosPerf" localSheetId="6">#REF!</definedName>
    <definedName name="NeumaticosPerf" localSheetId="2">#REF!</definedName>
    <definedName name="NeumaticosPerf">#REF!</definedName>
    <definedName name="NeumaticosRanger" localSheetId="6">#REF!</definedName>
    <definedName name="NeumaticosRanger" localSheetId="2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ewOther" localSheetId="2" hidden="1">{#N/A,#N/A,TRUE,"Corp";#N/A,#N/A,TRUE,"Direct";#N/A,#N/A,TRUE,"Allocations"}</definedName>
    <definedName name="newOther" hidden="1">{#N/A,#N/A,TRUE,"Corp";#N/A,#N/A,TRUE,"Direct";#N/A,#N/A,TRUE,"Allocations"}</definedName>
    <definedName name="niveles" localSheetId="2">#REF!</definedName>
    <definedName name="niveles">#REF!</definedName>
    <definedName name="NO" localSheetId="2" hidden="1">Main.SAPF4Help()</definedName>
    <definedName name="NO" hidden="1">Main.SAPF4Help()</definedName>
    <definedName name="NOAMORT">[56]Bases!$H$7:$O$60</definedName>
    <definedName name="NOMBRE" localSheetId="6">#REF!</definedName>
    <definedName name="NOMBRE" localSheetId="2">#REF!</definedName>
    <definedName name="NOMBRE">#REF!</definedName>
    <definedName name="Normal">[4]MiniDB!$D$44</definedName>
    <definedName name="nro" localSheetId="6">#REF!</definedName>
    <definedName name="nro" localSheetId="2">#REF!</definedName>
    <definedName name="nro">#REF!</definedName>
    <definedName name="NROW" localSheetId="6">#REF!</definedName>
    <definedName name="NROW" localSheetId="2">#REF!</definedName>
    <definedName name="NROW">#REF!</definedName>
    <definedName name="NROWF" localSheetId="6">#REF!</definedName>
    <definedName name="NROWF" localSheetId="2">#REF!</definedName>
    <definedName name="NROWF">#REF!</definedName>
    <definedName name="NTIME">#REF!</definedName>
    <definedName name="NUEDTO.S">#N/A</definedName>
    <definedName name="NUEDTOA">#N/A</definedName>
    <definedName name="NUEDTOP">#N/A</definedName>
    <definedName name="NUEVA" localSheetId="6">#REF!</definedName>
    <definedName name="NUEVA" localSheetId="2">#REF!</definedName>
    <definedName name="NUEVA">#REF!</definedName>
    <definedName name="ñ" localSheetId="6">#REF!</definedName>
    <definedName name="ñ" localSheetId="2">#REF!</definedName>
    <definedName name="ñ">#REF!</definedName>
    <definedName name="o" localSheetId="6">#REF!</definedName>
    <definedName name="o" localSheetId="2">#REF!</definedName>
    <definedName name="o">#REF!</definedName>
    <definedName name="O_Cargas">#REF!</definedName>
    <definedName name="O_Cargas1">#REF!</definedName>
    <definedName name="obs_Antes">#REF!</definedName>
    <definedName name="obs_despues">#REF!</definedName>
    <definedName name="obsant">[22]Sheet1!#REF!</definedName>
    <definedName name="obsdesp">[22]Sheet1!#REF!</definedName>
    <definedName name="Observation">[4]MiniDB!$D$34</definedName>
    <definedName name="OGRA" localSheetId="6">#REF!</definedName>
    <definedName name="OGRA" localSheetId="2">#REF!</definedName>
    <definedName name="OGRA">#REF!</definedName>
    <definedName name="OGRA_C" localSheetId="6">#REF!</definedName>
    <definedName name="OGRA_C" localSheetId="2">#REF!</definedName>
    <definedName name="OGRA_C">#REF!</definedName>
    <definedName name="OILMTR" localSheetId="6">#REF!</definedName>
    <definedName name="OILMTR" localSheetId="2">#REF!</definedName>
    <definedName name="OILMTR">#REF!</definedName>
    <definedName name="OilReserves">[21]Datos!$F$13</definedName>
    <definedName name="OILT" localSheetId="6">#REF!</definedName>
    <definedName name="OILT" localSheetId="2">#REF!</definedName>
    <definedName name="OILT">#REF!</definedName>
    <definedName name="OiltransC" localSheetId="6">#REF!</definedName>
    <definedName name="OiltransC" localSheetId="2">#REF!</definedName>
    <definedName name="OiltransC">#REF!</definedName>
    <definedName name="OPC_ELEG" localSheetId="6">[1]Sheet5!#REF!</definedName>
    <definedName name="OPC_ELEG" localSheetId="2">[1]Sheet5!#REF!</definedName>
    <definedName name="OPC_ELEG">[1]Sheet5!#REF!</definedName>
    <definedName name="operador" localSheetId="6">#REF!</definedName>
    <definedName name="operador" localSheetId="2">#REF!</definedName>
    <definedName name="operador">#REF!</definedName>
    <definedName name="Operadores" localSheetId="6">#REF!</definedName>
    <definedName name="Operadores" localSheetId="2">#REF!</definedName>
    <definedName name="Operadores">#REF!</definedName>
    <definedName name="ORDEN" localSheetId="6">#REF!</definedName>
    <definedName name="ORDEN" localSheetId="2">#REF!</definedName>
    <definedName name="ORDEN">#REF!</definedName>
    <definedName name="ORID">#REF!</definedName>
    <definedName name="Orif3">[4]MiniDB!$D$5</definedName>
    <definedName name="orifa" localSheetId="6">[22]Sheet1!#REF!</definedName>
    <definedName name="orifa" localSheetId="2">[22]Sheet1!#REF!</definedName>
    <definedName name="orifa">[22]Sheet1!#REF!</definedName>
    <definedName name="orifd" localSheetId="6">[22]Sheet1!#REF!</definedName>
    <definedName name="orifd" localSheetId="2">[22]Sheet1!#REF!</definedName>
    <definedName name="orifd">[22]Sheet1!#REF!</definedName>
    <definedName name="Orificio" localSheetId="6">#REF!</definedName>
    <definedName name="Orificio" localSheetId="2">#REF!</definedName>
    <definedName name="Orificio">#REF!</definedName>
    <definedName name="orificio_Antes" localSheetId="6">#REF!</definedName>
    <definedName name="orificio_Antes" localSheetId="2">#REF!</definedName>
    <definedName name="orificio_Antes">#REF!</definedName>
    <definedName name="orificio_despues" localSheetId="6">#REF!</definedName>
    <definedName name="orificio_despues" localSheetId="2">#REF!</definedName>
    <definedName name="orificio_despues">#REF!</definedName>
    <definedName name="ot">#REF!</definedName>
    <definedName name="OtherVC">#REF!</definedName>
    <definedName name="Otros">[9]Otros!$A$4:$A$303</definedName>
    <definedName name="Overhead" localSheetId="6">#REF!</definedName>
    <definedName name="Overhead" localSheetId="2">#REF!</definedName>
    <definedName name="Overhead">#REF!</definedName>
    <definedName name="p" localSheetId="6">#REF!</definedName>
    <definedName name="p" localSheetId="2">#REF!</definedName>
    <definedName name="p">#REF!</definedName>
    <definedName name="P.1" localSheetId="6">#REF!</definedName>
    <definedName name="P.1" localSheetId="2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.A.">#N/A</definedName>
    <definedName name="pa" localSheetId="6">#REF!</definedName>
    <definedName name="pa" localSheetId="2">#REF!</definedName>
    <definedName name="pa">#REF!</definedName>
    <definedName name="pat" localSheetId="6">#REF!</definedName>
    <definedName name="pat" localSheetId="2">#REF!</definedName>
    <definedName name="pat">#REF!</definedName>
    <definedName name="PatenteRanger" localSheetId="6">#REF!</definedName>
    <definedName name="PatenteRanger" localSheetId="2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b_Comp">[4]MiniDB!$D$38</definedName>
    <definedName name="pdepth">[16]Data!$D$9</definedName>
    <definedName name="PE_Obs">[4]MiniDB!$D$37</definedName>
    <definedName name="PEPITO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RF" localSheetId="6">#REF!</definedName>
    <definedName name="PERF" localSheetId="2">#REF!</definedName>
    <definedName name="PERF">#REF!</definedName>
    <definedName name="Perforador" localSheetId="6">#REF!</definedName>
    <definedName name="Perforador" localSheetId="2">#REF!</definedName>
    <definedName name="Perforador">#REF!</definedName>
    <definedName name="PERICAM">[57]PARAM!$A$3</definedName>
    <definedName name="Personal">[9]MO!$A$3:$A$128</definedName>
    <definedName name="PESOS150" localSheetId="6">#REF!</definedName>
    <definedName name="PESOS150" localSheetId="2">#REF!</definedName>
    <definedName name="PESOS150">#REF!</definedName>
    <definedName name="pesos600" localSheetId="6">#REF!</definedName>
    <definedName name="pesos600" localSheetId="2">#REF!</definedName>
    <definedName name="pesos600">#REF!</definedName>
    <definedName name="PESOS83">'[58]#¡REF'!$K$28</definedName>
    <definedName name="PESOS85" localSheetId="6">'[58]RESUMEN GRAL'!#REF!</definedName>
    <definedName name="PESOS85" localSheetId="2">'[58]RESUMEN GRAL'!#REF!</definedName>
    <definedName name="PESOS85">'[58]RESUMEN GRAL'!#REF!</definedName>
    <definedName name="Petróleo_y_Gas_Occidente" localSheetId="6">#REF!</definedName>
    <definedName name="Petróleo_y_Gas_Occidente" localSheetId="2">#REF!</definedName>
    <definedName name="Petróleo_y_Gas_Occidente">#REF!</definedName>
    <definedName name="Pf" localSheetId="6">#REF!</definedName>
    <definedName name="Pf" localSheetId="2">#REF!</definedName>
    <definedName name="Pf">#REF!</definedName>
    <definedName name="PGAS1" localSheetId="6">#REF!</definedName>
    <definedName name="PGAS1" localSheetId="2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'[17]Pileta Revestida'!$A$7:$P$54</definedName>
    <definedName name="PINCUPLA">'[25]PESCA DE V-B'!$A$135:$J$195</definedName>
    <definedName name="Pinyeccion" localSheetId="6">#REF!</definedName>
    <definedName name="Pinyeccion" localSheetId="2">#REF!</definedName>
    <definedName name="Pinyeccion">#REF!</definedName>
    <definedName name="PKR" localSheetId="6">#REF!</definedName>
    <definedName name="PKR" localSheetId="2">#REF!</definedName>
    <definedName name="PKR">#REF!</definedName>
    <definedName name="PLA" localSheetId="6">#REF!</definedName>
    <definedName name="PLA" localSheetId="2">#REF!</definedName>
    <definedName name="PLA">#REF!</definedName>
    <definedName name="PLANILLAS">#REF!</definedName>
    <definedName name="PLANTA__DE__GAS__CENTENARIO">#REF!</definedName>
    <definedName name="Plin1">[4]MiniDB!$D$15</definedName>
    <definedName name="Plin2">[4]MiniDB!$D$14</definedName>
    <definedName name="Plin3">[4]MiniDB!$D$13</definedName>
    <definedName name="Plinea" localSheetId="6">#REF!</definedName>
    <definedName name="Plinea" localSheetId="2">#REF!</definedName>
    <definedName name="Plinea">#REF!</definedName>
    <definedName name="PLPG1" localSheetId="6">#REF!</definedName>
    <definedName name="PLPG1" localSheetId="2">#REF!</definedName>
    <definedName name="PLPG1">#REF!</definedName>
    <definedName name="PLPG2" localSheetId="6">#REF!</definedName>
    <definedName name="PLPG2" localSheetId="2">#REF!</definedName>
    <definedName name="PLPG2">#REF!</definedName>
    <definedName name="PLPG3">#REF!</definedName>
    <definedName name="PLPG4">#REF!</definedName>
    <definedName name="plunger">[16]Data!$D$7</definedName>
    <definedName name="PM" localSheetId="6">#REF!</definedName>
    <definedName name="PM" localSheetId="2">#REF!</definedName>
    <definedName name="PM">#REF!</definedName>
    <definedName name="PMED1" localSheetId="6">#REF!</definedName>
    <definedName name="PMED1" localSheetId="2">#REF!</definedName>
    <definedName name="PMED1">#REF!</definedName>
    <definedName name="PMED2" localSheetId="6">#REF!</definedName>
    <definedName name="PMED2" localSheetId="2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rc_T0">[4]MiniDB!$D$63</definedName>
    <definedName name="Porc_T1">[4]MiniDB!$D$64</definedName>
    <definedName name="Porc_T2">[4]MiniDB!$D$65</definedName>
    <definedName name="Porc_T3">[4]MiniDB!$D$66</definedName>
    <definedName name="Porc_T4">[4]MiniDB!$D$67</definedName>
    <definedName name="Porc_T5">[4]MiniDB!$D$68</definedName>
    <definedName name="Pozo">[4]MiniDB!$D$1</definedName>
    <definedName name="Pozos" localSheetId="6">#REF!</definedName>
    <definedName name="Pozos" localSheetId="2">#REF!</definedName>
    <definedName name="Pozos">#REF!</definedName>
    <definedName name="pp">[42]ESPESOR!$C$13</definedName>
    <definedName name="ppp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RES1" localSheetId="6">#REF!</definedName>
    <definedName name="PRES1" localSheetId="2">#REF!</definedName>
    <definedName name="PRES1">#REF!</definedName>
    <definedName name="PRES2" localSheetId="6">#REF!</definedName>
    <definedName name="PRES2" localSheetId="2">#REF!</definedName>
    <definedName name="PRES2">#REF!</definedName>
    <definedName name="PRES3" localSheetId="6">#REF!</definedName>
    <definedName name="PRES3" localSheetId="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 localSheetId="6">#REF!</definedName>
    <definedName name="print" localSheetId="2">#REF!</definedName>
    <definedName name="print">#REF!</definedName>
    <definedName name="Print_Area_MI" localSheetId="6">#REF!</definedName>
    <definedName name="Print_Area_MI" localSheetId="2">#REF!</definedName>
    <definedName name="Print_Area_MI">#REF!</definedName>
    <definedName name="Print_Titles_MI" localSheetId="6">#REF!</definedName>
    <definedName name="Print_Titles_MI" localSheetId="2">#REF!</definedName>
    <definedName name="Print_Titles_MI">#REF!</definedName>
    <definedName name="print1" localSheetId="6">#REF!,#REF!</definedName>
    <definedName name="print1" localSheetId="2">#REF!,#REF!</definedName>
    <definedName name="print1">#REF!,#REF!</definedName>
    <definedName name="PROCESANDO2" localSheetId="6">[1]Sheet5!#REF!</definedName>
    <definedName name="PROCESANDO2" localSheetId="2">[1]Sheet5!#REF!</definedName>
    <definedName name="PROCESANDO2">[1]Sheet5!#REF!</definedName>
    <definedName name="ProdCorr" localSheetId="6">#REF!</definedName>
    <definedName name="ProdCorr" localSheetId="2">#REF!</definedName>
    <definedName name="ProdCorr">#REF!</definedName>
    <definedName name="Prodexp">[21]Datos!$F$74</definedName>
    <definedName name="production" localSheetId="6">#REF!</definedName>
    <definedName name="production" localSheetId="2">#REF!</definedName>
    <definedName name="production">#REF!</definedName>
    <definedName name="prof" localSheetId="6">#REF!</definedName>
    <definedName name="prof" localSheetId="2">#REF!</definedName>
    <definedName name="prof">#REF!</definedName>
    <definedName name="Proveedores" localSheetId="6">#REF!</definedName>
    <definedName name="Proveedores" localSheetId="2">#REF!</definedName>
    <definedName name="Proveedores">#REF!</definedName>
    <definedName name="PROVINCIA">'[12]MO - Petrolero Privado'!$E$8</definedName>
    <definedName name="PRTR" localSheetId="6">#REF!</definedName>
    <definedName name="PRTR" localSheetId="2">#REF!</definedName>
    <definedName name="PRTR">#REF!</definedName>
    <definedName name="Psep1">[4]MiniDB!$D$18</definedName>
    <definedName name="Psep2">[4]MiniDB!$D$17</definedName>
    <definedName name="Psep3">[4]MiniDB!$D$16</definedName>
    <definedName name="PTAN1" localSheetId="6">#REF!</definedName>
    <definedName name="PTAN1" localSheetId="2">#REF!</definedName>
    <definedName name="PTAN1">#REF!</definedName>
    <definedName name="PTAN2" localSheetId="6">#REF!</definedName>
    <definedName name="PTAN2" localSheetId="2">#REF!</definedName>
    <definedName name="PTAN2">#REF!</definedName>
    <definedName name="PTAN3" localSheetId="6">#REF!</definedName>
    <definedName name="PTAN3" localSheetId="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untos_con_telemetria">#REF!</definedName>
    <definedName name="PZ.1">#REF!</definedName>
    <definedName name="PZ.2">#REF!</definedName>
    <definedName name="PZ.3">#REF!</definedName>
    <definedName name="PZ.4">#REF!</definedName>
    <definedName name="q">#REF!</definedName>
    <definedName name="Qab">[59]Datos!$F$48</definedName>
    <definedName name="Qabg" localSheetId="6">#REF!</definedName>
    <definedName name="Qabg" localSheetId="2">#REF!</definedName>
    <definedName name="Qabg">#REF!</definedName>
    <definedName name="Qabo" localSheetId="6">#REF!</definedName>
    <definedName name="Qabo" localSheetId="2">#REF!</definedName>
    <definedName name="Qabo">#REF!</definedName>
    <definedName name="qfh" localSheetId="6">#REF!</definedName>
    <definedName name="qfh" localSheetId="2">#REF!</definedName>
    <definedName name="qfh">#REF!</definedName>
    <definedName name="QG">#REF!</definedName>
    <definedName name="Qgas1">[4]MiniDB!$D$12</definedName>
    <definedName name="Qgas2">[4]MiniDB!$D$9</definedName>
    <definedName name="Qgas3">[4]MiniDB!$D$4</definedName>
    <definedName name="Qig" localSheetId="6">#REF!</definedName>
    <definedName name="Qig" localSheetId="2">#REF!</definedName>
    <definedName name="Qig">#REF!</definedName>
    <definedName name="Qio" localSheetId="6">#REF!</definedName>
    <definedName name="Qio" localSheetId="2">#REF!</definedName>
    <definedName name="Qio">#REF!</definedName>
    <definedName name="QO" localSheetId="6">#REF!</definedName>
    <definedName name="QO" localSheetId="2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qwfnht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qwfnht" hidden="1">{#N/A,#N/A,TRUE,"Summary";#N/A,#N/A,TRUE,"Appliances Summary";#N/A,#N/A,TRUE,"MRC Summary";#N/A,#N/A,TRUE,"Appliances";#N/A,#N/A,TRUE,"Appliances_YTD_Previous Mth";#N/A,#N/A,TRUE,"Mr. Coffee";#N/A,#N/A,TRUE,"MRC_YTD Prev Mth"}</definedName>
    <definedName name="R_Social" localSheetId="2">#REF!</definedName>
    <definedName name="R_Social">#REF!</definedName>
    <definedName name="RangerCD4x2" localSheetId="2">#REF!</definedName>
    <definedName name="RangerCD4x2">#REF!</definedName>
    <definedName name="RangerCD4x4" localSheetId="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">[4]MiniDB!$D$50</definedName>
    <definedName name="rango_produccion" localSheetId="6">#REF!</definedName>
    <definedName name="rango_produccion" localSheetId="2">#REF!</definedName>
    <definedName name="rango_produccion">#REF!</definedName>
    <definedName name="rango_produccion_total" localSheetId="6">#REF!</definedName>
    <definedName name="rango_produccion_total" localSheetId="2">#REF!</definedName>
    <definedName name="rango_produccion_total">#REF!</definedName>
    <definedName name="RANGOIMPRESION" localSheetId="6">#REF!</definedName>
    <definedName name="RANGOIMPRESION" localSheetId="2">#REF!</definedName>
    <definedName name="RANGOIMPRESION">#REF!</definedName>
    <definedName name="rara">#REF!</definedName>
    <definedName name="rd" hidden="1">#REF!</definedName>
    <definedName name="Recover">[60]Macro1!$A$314</definedName>
    <definedName name="RECUP" localSheetId="6">#REF!</definedName>
    <definedName name="RECUP" localSheetId="2">#REF!</definedName>
    <definedName name="RECUP">#REF!</definedName>
    <definedName name="RED" localSheetId="6">#REF!</definedName>
    <definedName name="RED" localSheetId="2">#REF!</definedName>
    <definedName name="RED">#REF!</definedName>
    <definedName name="Refin" localSheetId="6">#REF!</definedName>
    <definedName name="Refin" localSheetId="2">#REF!</definedName>
    <definedName name="Refin">#REF!</definedName>
    <definedName name="region2">[33]Hoja1!$G$1:$G$5</definedName>
    <definedName name="renglon" localSheetId="6">#REF!</definedName>
    <definedName name="renglon" localSheetId="2">#REF!</definedName>
    <definedName name="renglon">#REF!</definedName>
    <definedName name="Rep">'[48]Sop Dif '!$K$5</definedName>
    <definedName name="reparacion" localSheetId="6">#REF!</definedName>
    <definedName name="reparacion" localSheetId="2">#REF!</definedName>
    <definedName name="reparacion">#REF!</definedName>
    <definedName name="RES">[57]PARAM!$A$1</definedName>
    <definedName name="residuales" localSheetId="6">#REF!</definedName>
    <definedName name="residuales" localSheetId="2">#REF!</definedName>
    <definedName name="residuales">#REF!</definedName>
    <definedName name="resu150" localSheetId="6">#REF!</definedName>
    <definedName name="resu150" localSheetId="2">#REF!</definedName>
    <definedName name="resu150">#REF!</definedName>
    <definedName name="resum600" localSheetId="6">#REF!</definedName>
    <definedName name="resum600" localSheetId="2">#REF!</definedName>
    <definedName name="resum600">#REF!</definedName>
    <definedName name="RETRO">#REF!</definedName>
    <definedName name="Returns" localSheetId="2" hidden="1">{#N/A,#N/A,TRUE,"Corp";#N/A,#N/A,TRUE,"Direct";#N/A,#N/A,TRUE,"Allocations"}</definedName>
    <definedName name="Returns" hidden="1">{#N/A,#N/A,TRUE,"Corp";#N/A,#N/A,TRUE,"Direct";#N/A,#N/A,TRUE,"Allocations"}</definedName>
    <definedName name="ROOT" localSheetId="2">#REF!</definedName>
    <definedName name="ROOT">#REF!</definedName>
    <definedName name="rotacion" localSheetId="2">#REF!</definedName>
    <definedName name="rotacion">#REF!</definedName>
    <definedName name="ROTTBGYMOVROTTBG">'[25]PERDIDA DE TBG.'!$A$1:$J$63</definedName>
    <definedName name="ROWS" localSheetId="6">#REF!</definedName>
    <definedName name="ROWS" localSheetId="2">#REF!</definedName>
    <definedName name="ROWS">#REF!</definedName>
    <definedName name="Roygas" localSheetId="6">#REF!</definedName>
    <definedName name="Roygas" localSheetId="2">#REF!</definedName>
    <definedName name="Roygas">#REF!</definedName>
    <definedName name="Royoil" localSheetId="6">#REF!</definedName>
    <definedName name="Royoil" localSheetId="2">#REF!</definedName>
    <definedName name="Royoil">#REF!</definedName>
    <definedName name="rpm">[16]Data!$K$9</definedName>
    <definedName name="rr">[16]Data!$H$9</definedName>
    <definedName name="rrrrrrrrrrrrrr" localSheetId="6">#REF!</definedName>
    <definedName name="rrrrrrrrrrrrrr" localSheetId="2">#REF!</definedName>
    <definedName name="rrrrrrrrrrrrrr">#REF!</definedName>
    <definedName name="RUT" localSheetId="6">#REF!</definedName>
    <definedName name="RUT" localSheetId="2">#REF!</definedName>
    <definedName name="RUT">#REF!</definedName>
    <definedName name="S" localSheetId="6">#REF!</definedName>
    <definedName name="S" localSheetId="2">#REF!</definedName>
    <definedName name="S">#REF!</definedName>
    <definedName name="sadasd" localSheetId="2" hidden="1">Main.SAPF4Help()</definedName>
    <definedName name="sadasd" hidden="1">Main.SAPF4Help()</definedName>
    <definedName name="sal" localSheetId="2">#REF!</definedName>
    <definedName name="sal">#REF!</definedName>
    <definedName name="SALABA40" localSheetId="6">[1]Sheet4!#REF!</definedName>
    <definedName name="SALABA40" localSheetId="2">[1]Sheet4!#REF!</definedName>
    <definedName name="SALABA40">[1]Sheet4!#REF!</definedName>
    <definedName name="salAPI" localSheetId="6">#REF!</definedName>
    <definedName name="salAPI" localSheetId="2">#REF!</definedName>
    <definedName name="salAPI">#REF!</definedName>
    <definedName name="SALARIOS" localSheetId="6">#REF!</definedName>
    <definedName name="SALARIOS" localSheetId="2">#REF!</definedName>
    <definedName name="SALARIOS">#REF!</definedName>
    <definedName name="salBAF">'[17]Salida Tk Bafle'!$A$7:$P$84</definedName>
    <definedName name="Salesret" localSheetId="6">#REF!</definedName>
    <definedName name="Salesret" localSheetId="2">#REF!</definedName>
    <definedName name="Salesret">#REF!</definedName>
    <definedName name="Salinidad" localSheetId="6">#REF!</definedName>
    <definedName name="Salinidad" localSheetId="2">#REF!</definedName>
    <definedName name="Salinidad">#REF!</definedName>
    <definedName name="Salinidad_Antes" localSheetId="6">#REF!</definedName>
    <definedName name="Salinidad_Antes" localSheetId="2">#REF!</definedName>
    <definedName name="Salinidad_Antes">#REF!</definedName>
    <definedName name="Salinidad_despues">#REF!</definedName>
    <definedName name="SAPBEXdnldView" hidden="1">"BDBYBWNAUJ42UM403UEV7H72C"</definedName>
    <definedName name="SAPBEXrevision" hidden="1">1</definedName>
    <definedName name="SAPBEXsysID" hidden="1">"BP2"</definedName>
    <definedName name="SAPBEXwbID" hidden="1">"4118F92LBREZWJM4RCL8ZD2NK"</definedName>
    <definedName name="SAPFuncF4Help" localSheetId="2" hidden="1">Main.SAPF4Help()</definedName>
    <definedName name="SAPFuncF4Help" hidden="1">Main.SAPF4Help()</definedName>
    <definedName name="sasa" localSheetId="2" hidden="1">Main.SAPF4Help()</definedName>
    <definedName name="sasa" hidden="1">Main.SAPF4Help()</definedName>
    <definedName name="SCI_UTE">'[61]CECO - SCI - SCI PESA'!$A$2:$A$44</definedName>
    <definedName name="SCII">'[62]CECO - SCII'!$A$2:$A$45</definedName>
    <definedName name="SCIO">'[63]CECO - SCIO'!$A$2:$A$4</definedName>
    <definedName name="SDAT" localSheetId="6">#REF!</definedName>
    <definedName name="SDAT" localSheetId="2">#REF!</definedName>
    <definedName name="SDAT">#REF!</definedName>
    <definedName name="seba" localSheetId="2" hidden="1">{#N/A,#N/A,FALSE,"Household Group";#N/A,#N/A,FALSE,"IJM";#N/A,#N/A,FALSE,"APP Consolidated";#N/A,#N/A,FALSE,"PC Consolidated"}</definedName>
    <definedName name="seba" hidden="1">{#N/A,#N/A,FALSE,"Household Group";#N/A,#N/A,FALSE,"IJM";#N/A,#N/A,FALSE,"APP Consolidated";#N/A,#N/A,FALSE,"PC Consolidated"}</definedName>
    <definedName name="second.half.volume.bridge" localSheetId="2" hidden="1">{#N/A,#N/A,TRUE,"Corp";#N/A,#N/A,TRUE,"Direct";#N/A,#N/A,TRUE,"Allocations"}</definedName>
    <definedName name="second.half.volume.bridge" hidden="1">{#N/A,#N/A,TRUE,"Corp";#N/A,#N/A,TRUE,"Direct";#N/A,#N/A,TRUE,"Allocations"}</definedName>
    <definedName name="Sector" localSheetId="6">#REF!</definedName>
    <definedName name="Sector" localSheetId="2">#REF!</definedName>
    <definedName name="Sector">#REF!</definedName>
    <definedName name="Sector1" localSheetId="6">[8]!Sector1</definedName>
    <definedName name="Sector1">[8]!Sector1</definedName>
    <definedName name="Sector2">#N/A</definedName>
    <definedName name="SectorTanque1" localSheetId="6">[8]!SectorTanque1</definedName>
    <definedName name="SectorTanque1">[8]!SectorTanque1</definedName>
    <definedName name="SEG" localSheetId="6">[1]Sheet6!#REF!</definedName>
    <definedName name="SEG" localSheetId="2">[1]Sheet6!#REF!</definedName>
    <definedName name="SEG">[1]Sheet6!#REF!</definedName>
    <definedName name="Segurodeobra" localSheetId="6">[47]MOI!#REF!</definedName>
    <definedName name="Segurodeobra" localSheetId="2">[47]MOI!#REF!</definedName>
    <definedName name="Segurodeobra">[47]MOI!#REF!</definedName>
    <definedName name="SeguroRanger" localSheetId="6">#REF!</definedName>
    <definedName name="SeguroRanger" localSheetId="2">#REF!</definedName>
    <definedName name="SeguroRanger">#REF!</definedName>
    <definedName name="SELECCION" localSheetId="6">[1]Sheet5!#REF!</definedName>
    <definedName name="SELECCION" localSheetId="2">[1]Sheet5!#REF!</definedName>
    <definedName name="SELECCION">[1]Sheet5!#REF!</definedName>
    <definedName name="SelloModelo">[64]DataCombos2!$D$6:$D$165</definedName>
    <definedName name="Semanas_por_mes" localSheetId="6">#REF!</definedName>
    <definedName name="Semanas_por_mes" localSheetId="2">#REF!</definedName>
    <definedName name="Semanas_por_mes">#REF!</definedName>
    <definedName name="SEPAR" localSheetId="6">#REF!</definedName>
    <definedName name="SEPAR" localSheetId="2">#REF!</definedName>
    <definedName name="SEPAR">#REF!</definedName>
    <definedName name="SERIE" localSheetId="6">#REF!</definedName>
    <definedName name="SERIE" localSheetId="2">#REF!</definedName>
    <definedName name="SERIE">#REF!</definedName>
    <definedName name="sf">[16]Data!$J$14</definedName>
    <definedName name="SH" localSheetId="6">[65]InfTerm!#REF!</definedName>
    <definedName name="SH" localSheetId="2">[65]InfTerm!#REF!</definedName>
    <definedName name="SH">[65]InfTerm!#REF!</definedName>
    <definedName name="shdf" localSheetId="6">#REF!</definedName>
    <definedName name="shdf" localSheetId="2">#REF!</definedName>
    <definedName name="shdf">#REF!</definedName>
    <definedName name="shit" localSheetId="2" hidden="1">{#N/A,#N/A,TRUE,"Total Plan";#N/A,#N/A,TRUE,"Plan Vs 2000";#N/A,#N/A,TRUE,"Spending Bridge";#N/A,#N/A,TRUE,"Allocation";"Employee Allocation Summary",#N/A,TRUE,"Wage Alloc.";"Employee Allocation",#N/A,TRUE,"Wage Alloc."}</definedName>
    <definedName name="shit" hidden="1">{#N/A,#N/A,TRUE,"Total Plan";#N/A,#N/A,TRUE,"Plan Vs 2000";#N/A,#N/A,TRUE,"Spending Bridge";#N/A,#N/A,TRUE,"Allocation";"Employee Allocation Summary",#N/A,TRUE,"Wage Alloc.";"Employee Allocation",#N/A,TRUE,"Wage Alloc."}</definedName>
    <definedName name="shit10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10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11" localSheetId="2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shit11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shit2" localSheetId="2" hidden="1">{#N/A,#N/A,TRUE,"Monthly P&amp;L";#N/A,#N/A,TRUE,"YTD P&amp;L";#N/A,#N/A,TRUE,"Qtrly Proj P&amp;L";#N/A,#N/A,TRUE,"Gross Sales"}</definedName>
    <definedName name="shit2" hidden="1">{#N/A,#N/A,TRUE,"Monthly P&amp;L";#N/A,#N/A,TRUE,"YTD P&amp;L";#N/A,#N/A,TRUE,"Qtrly Proj P&amp;L";#N/A,#N/A,TRUE,"Gross Sales"}</definedName>
    <definedName name="shit3" localSheetId="2" hidden="1">{#N/A,#N/A,FALSE,"Household Group";#N/A,#N/A,FALSE,"IJM";#N/A,#N/A,FALSE,"APP Consolidated";#N/A,#N/A,FALSE,"PC Consolidated"}</definedName>
    <definedName name="shit3" hidden="1">{#N/A,#N/A,FALSE,"Household Group";#N/A,#N/A,FALSE,"IJM";#N/A,#N/A,FALSE,"APP Consolidated";#N/A,#N/A,FALSE,"PC Consolidated"}</definedName>
    <definedName name="shit4" localSheetId="2" hidden="1">{#N/A,#N/A,FALSE,"Susan Selle";#N/A,#N/A,FALSE,"Mary Ann Knaus";#N/A,#N/A,FALSE,"Joe Tadeo";#N/A,#N/A,FALSE,"Bob Gito"}</definedName>
    <definedName name="shit4" hidden="1">{#N/A,#N/A,FALSE,"Susan Selle";#N/A,#N/A,FALSE,"Mary Ann Knaus";#N/A,#N/A,FALSE,"Joe Tadeo";#N/A,#N/A,FALSE,"Bob Gito"}</definedName>
    <definedName name="shit5" localSheetId="2" hidden="1">{#N/A,#N/A,FALSE,"BALANCE SHEET";#N/A,#N/A,FALSE,"IS";#N/A,#N/A,FALSE,"ISCOMPAR";#N/A,#N/A,FALSE,"ADD RETMAR";#N/A,#N/A,FALSE,"VARIOUS COMP";#N/A,#N/A,FALSE,"RATIOS";#N/A,#N/A,FALSE,"GRAPHS"}</definedName>
    <definedName name="shit5" hidden="1">{#N/A,#N/A,FALSE,"BALANCE SHEET";#N/A,#N/A,FALSE,"IS";#N/A,#N/A,FALSE,"ISCOMPAR";#N/A,#N/A,FALSE,"ADD RETMAR";#N/A,#N/A,FALSE,"VARIOUS COMP";#N/A,#N/A,FALSE,"RATIOS";#N/A,#N/A,FALSE,"GRAPHS"}</definedName>
    <definedName name="shit6" localSheetId="2" hidden="1">{#N/A,#N/A,FALSE,"GS_SCH_A";#N/A,#N/A,FALSE,"GS_SCH_B";#N/A,#N/A,FALSE,"GS_SCH_C"}</definedName>
    <definedName name="shit6" hidden="1">{#N/A,#N/A,FALSE,"GS_SCH_A";#N/A,#N/A,FALSE,"GS_SCH_B";#N/A,#N/A,FALSE,"GS_SCH_C"}</definedName>
    <definedName name="shit7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7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8" localSheetId="2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shit8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shit9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9" hidden="1">{#N/A,#N/A,TRUE,"Summary";#N/A,#N/A,TRUE,"Appliances Summary";#N/A,#N/A,TRUE,"MRC Summary";#N/A,#N/A,TRUE,"Appliances";#N/A,#N/A,TRUE,"Appliances_YTD_Previous Mth";#N/A,#N/A,TRUE,"Mr. Coffee";#N/A,#N/A,TRUE,"MRC_YTD Prev Mth"}</definedName>
    <definedName name="sino">[33]Hoja1!$D$1:$D$3</definedName>
    <definedName name="SINO2">[66]Hoja1!$K$3:$K$6</definedName>
    <definedName name="sl">[16]Data!$J$5</definedName>
    <definedName name="Sp">[42]ESPESOR!$C$14</definedName>
    <definedName name="spm">[16]Data!$L$5</definedName>
    <definedName name="spmt">[16]Data!$K$5</definedName>
    <definedName name="srdata">[16]Data!$R$3:$U$6</definedName>
    <definedName name="Srink" localSheetId="6">#REF!</definedName>
    <definedName name="Srink" localSheetId="2">#REF!</definedName>
    <definedName name="Srink">#REF!</definedName>
    <definedName name="srl">[16]Data!$K$16</definedName>
    <definedName name="sry" localSheetId="6">#REF!</definedName>
    <definedName name="sry" localSheetId="2">#REF!</definedName>
    <definedName name="sry">#REF!</definedName>
    <definedName name="ss" localSheetId="6">'[67]Informe Mensual'!#REF!</definedName>
    <definedName name="ss" localSheetId="2">'[67]Informe Mensual'!#REF!</definedName>
    <definedName name="ss">'[67]Informe Mensual'!#REF!</definedName>
    <definedName name="sss" localSheetId="6">'[67]Informe Mensual'!#REF!</definedName>
    <definedName name="sss" localSheetId="2">'[67]Informe Mensual'!#REF!</definedName>
    <definedName name="sss">'[67]Informe Mensual'!#REF!</definedName>
    <definedName name="ssssssss">'[68]Informe Mensual'!#REF!</definedName>
    <definedName name="STARP" localSheetId="6">#REF!</definedName>
    <definedName name="STARP" localSheetId="2">#REF!</definedName>
    <definedName name="STARP">#REF!</definedName>
    <definedName name="STAT" localSheetId="6">#REF!</definedName>
    <definedName name="STAT" localSheetId="2">#REF!</definedName>
    <definedName name="STAT">#REF!</definedName>
    <definedName name="Sub_Total_Bolívares" localSheetId="6">#REF!</definedName>
    <definedName name="Sub_Total_Bolívares" localSheetId="2">#REF!</definedName>
    <definedName name="Sub_Total_Bolívares">#REF!</definedName>
    <definedName name="Sub_Total_Dólares">#REF!</definedName>
    <definedName name="Subcuenta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">#REF!</definedName>
    <definedName name="T_Actividad">[51]Validaciones!$B$4:$B$8</definedName>
    <definedName name="T_Gremio">[51]Validaciones!$D$4:$D$38</definedName>
    <definedName name="T_Nro_CCT">[51]Validaciones!$F$4:$F$11</definedName>
    <definedName name="T_Provincia">[51]Validaciones!$B$11:$B$17</definedName>
    <definedName name="T_Relac_con_servic">[51]Validaciones!$B$39:$B$42</definedName>
    <definedName name="T_rubro">[51]Validaciones!$F$19:$F$23</definedName>
    <definedName name="T_sino">[51]Validaciones!$B$28:$B$29</definedName>
    <definedName name="T_Situac_actual">[51]Validaciones!$B$34:$B$35</definedName>
    <definedName name="T_Tipo_neumat">[69]Validaciones!$B$46:$B$47</definedName>
    <definedName name="T_UUNN">[51]Validaciones!$B$23:$B$25</definedName>
    <definedName name="TABLA.FC_IMPORTE" localSheetId="6">[10]BD_ADICIONALES.FC!$B$7:$J$13</definedName>
    <definedName name="TABLA.FC_IMPORTE">[11]BD_ADICIONALES.FC!$B$7:$J$13</definedName>
    <definedName name="TABLA.FC_ITEM" localSheetId="6">[10]BD_ADICIONALES.FC!$A$7:$A$13</definedName>
    <definedName name="TABLA.FC_ITEM">[11]BD_ADICIONALES.FC!$A$7:$A$13</definedName>
    <definedName name="TABLA.FC_MES" localSheetId="6">[10]BD_ADICIONALES.FC!$B$6:$J$6</definedName>
    <definedName name="TABLA.FC_MES">[11]BD_ADICIONALES.FC!$B$6:$J$6</definedName>
    <definedName name="TABLA.UOCRA_ADIC.UOCRA" localSheetId="6">[10]BD_ESCALAS.UOCRA!$K$127:$K$262</definedName>
    <definedName name="TABLA.UOCRA_ADIC.UOCRA">[11]BD_ESCALAS.UOCRA!$K$127:$K$262</definedName>
    <definedName name="TABLA.UOCRA_ADIC.ZONA" localSheetId="6">[10]BD_ESCALAS.UOCRA!$F$127:$F$262</definedName>
    <definedName name="TABLA.UOCRA_ADIC.ZONA">[11]BD_ESCALAS.UOCRA!$F$127:$F$262</definedName>
    <definedName name="TABLA.UOCRA_AYUDA.ALIM" localSheetId="6">[10]BD_ESCALAS.UOCRA!$I$127:$I$262</definedName>
    <definedName name="TABLA.UOCRA_AYUDA.ALIM">[11]BD_ESCALAS.UOCRA!$I$127:$I$262</definedName>
    <definedName name="TABLA.UOCRA_CAMPAMENTO" localSheetId="6">[10]BD_ESCALAS.UOCRA!$J$127:$J$262</definedName>
    <definedName name="TABLA.UOCRA_CAMPAMENTO">[11]BD_ESCALAS.UOCRA!$J$127:$J$262</definedName>
    <definedName name="TABLA.UOCRA_CATEGORIA" localSheetId="6">[10]BD_ESCALAS.UOCRA!$B$127:$B$262</definedName>
    <definedName name="TABLA.UOCRA_CATEGORIA">[11]BD_ESCALAS.UOCRA!$B$127:$B$262</definedName>
    <definedName name="TABLA.UOCRA_HSVIAJE" localSheetId="6">[10]BD_ESCALAS.UOCRA!$G$127:$G$262</definedName>
    <definedName name="TABLA.UOCRA_HSVIAJE">[11]BD_ESCALAS.UOCRA!$G$127:$G$262</definedName>
    <definedName name="TABLA.UOCRA_IMPORTE" localSheetId="6">[10]BD_ESCALAS.UOCRA!$E$127:$E$262</definedName>
    <definedName name="TABLA.UOCRA_IMPORTE">[11]BD_ESCALAS.UOCRA!$E$127:$E$262</definedName>
    <definedName name="TABLA.UOCRA_MES" localSheetId="6">[10]BD_ESCALAS.UOCRA!$C$127:$C$262</definedName>
    <definedName name="TABLA.UOCRA_MES">[11]BD_ESCALAS.UOCRA!$C$127:$C$262</definedName>
    <definedName name="TABLA.UOCRA_VIANDA" localSheetId="6">[10]BD_ESCALAS.UOCRA!$H$127:$H$262</definedName>
    <definedName name="TABLA.UOCRA_VIANDA">[11]BD_ESCALAS.UOCRA!$H$127:$H$262</definedName>
    <definedName name="TABLA.UOCRA_ZONA" localSheetId="6">[10]BD_ESCALAS.UOCRA!$D$127:$D$262</definedName>
    <definedName name="TABLA.UOCRA_ZONA">[11]BD_ESCALAS.UOCRA!$D$127:$D$262</definedName>
    <definedName name="TABLA_CATEGORIA" localSheetId="6">[10]BD_ESCALAS.PETROLERO!$A$10:$A$105</definedName>
    <definedName name="TABLA_CATEGORIA">[11]BD_ESCALAS.PETROLERO!$A$10:$A$105</definedName>
    <definedName name="TABLA_CCT" localSheetId="6">[10]BD_ESCALAS.PETROLERO!$BA$7:$CN$7</definedName>
    <definedName name="TABLA_CCT">[11]BD_ESCALAS.PETROLERO!$BA$7:$CN$7</definedName>
    <definedName name="TABLA_IMPORTE" localSheetId="6">[10]BD_ESCALAS.PETROLERO!$BA$10:$CN$105</definedName>
    <definedName name="TABLA_IMPORTE">[11]BD_ESCALAS.PETROLERO!$BA$10:$CN$105</definedName>
    <definedName name="TABLA_MES" localSheetId="6">[10]BD_ESCALAS.PETROLERO!$BA$9:$CN$9</definedName>
    <definedName name="TABLA_MES">[11]BD_ESCALAS.PETROLERO!$BA$9:$CN$9</definedName>
    <definedName name="TABLA_TURNO" localSheetId="6">[10]BD_ESCALAS.PETROLERO!$B$10:$B$105</definedName>
    <definedName name="TABLA_TURNO">[11]BD_ESCALAS.PETROLERO!$B$10:$B$105</definedName>
    <definedName name="TABLA_ZONA" localSheetId="6">[10]BD_ESCALAS.PETROLERO!$BA$8:$CN$8</definedName>
    <definedName name="TABLA_ZONA">[11]BD_ESCALAS.PETROLERO!$BA$8:$CN$8</definedName>
    <definedName name="tabladatos" localSheetId="6">#REF!</definedName>
    <definedName name="tabladatos" localSheetId="2">#REF!</definedName>
    <definedName name="tabladatos">#REF!</definedName>
    <definedName name="TableName">"Dummy"</definedName>
    <definedName name="Tanque2" localSheetId="6">[8]!Tanque2</definedName>
    <definedName name="Tanque2">[8]!Tanque2</definedName>
    <definedName name="Tanque3" localSheetId="6">[8]!Tanque3</definedName>
    <definedName name="Tanque3">[8]!Tanque3</definedName>
    <definedName name="Tanque4" localSheetId="6">[8]!Tanque4</definedName>
    <definedName name="Tanque4">[8]!Tanque4</definedName>
    <definedName name="Tanque5" localSheetId="6">[8]!Tanque5</definedName>
    <definedName name="Tanque5">[8]!Tanque5</definedName>
    <definedName name="Tanque6" localSheetId="6">[8]!Tanque6</definedName>
    <definedName name="Tanque6">[8]!Tanque6</definedName>
    <definedName name="TAREAS" localSheetId="6">#REF!</definedName>
    <definedName name="TAREAS" localSheetId="2">#REF!</definedName>
    <definedName name="TAREAS">#REF!</definedName>
    <definedName name="tarifa" localSheetId="6">#REF!</definedName>
    <definedName name="tarifa" localSheetId="2">#REF!</definedName>
    <definedName name="tarifa">#REF!</definedName>
    <definedName name="Tb" localSheetId="6">#REF!</definedName>
    <definedName name="Tb" localSheetId="2">#REF!</definedName>
    <definedName name="Tb">#REF!</definedName>
    <definedName name="TBG">#N/A</definedName>
    <definedName name="Tboca" localSheetId="6">#REF!</definedName>
    <definedName name="Tboca" localSheetId="2">#REF!</definedName>
    <definedName name="Tboca">#REF!</definedName>
    <definedName name="TC" localSheetId="6">#REF!</definedName>
    <definedName name="TC" localSheetId="2">#REF!</definedName>
    <definedName name="TC">#REF!</definedName>
    <definedName name="TE" localSheetId="6">#REF!</definedName>
    <definedName name="TE" localSheetId="2">#REF!</definedName>
    <definedName name="TE">#REF!</definedName>
    <definedName name="temp" localSheetId="2" hidden="1">{#N/A,#N/A,FALSE,"Aging Summary";#N/A,#N/A,FALSE,"Ratio Analysis";#N/A,#N/A,FALSE,"Test 120 Day Accts";#N/A,#N/A,FALSE,"Tickmarks"}</definedName>
    <definedName name="temp" hidden="1">{#N/A,#N/A,FALSE,"Aging Summary";#N/A,#N/A,FALSE,"Ratio Analysis";#N/A,#N/A,FALSE,"Test 120 Day Accts";#N/A,#N/A,FALSE,"Tickmarks"}</definedName>
    <definedName name="TER" localSheetId="6">[1]Sheet6!#REF!</definedName>
    <definedName name="TER">[1]Sheet6!#REF!</definedName>
    <definedName name="termino" localSheetId="6">#REF!</definedName>
    <definedName name="termino" localSheetId="2">#REF!</definedName>
    <definedName name="termino">#REF!</definedName>
    <definedName name="TEST0" localSheetId="6">#REF!</definedName>
    <definedName name="TEST0" localSheetId="2">#REF!</definedName>
    <definedName name="TEST0">#REF!</definedName>
    <definedName name="TEST1" localSheetId="6">#REF!</definedName>
    <definedName name="TEST1" localSheetId="2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extRefCopyRangeCount" hidden="1">27</definedName>
    <definedName name="Tf" localSheetId="2">#REF!</definedName>
    <definedName name="Tf">#REF!</definedName>
    <definedName name="TicketAyudante" localSheetId="2">#REF!</definedName>
    <definedName name="TicketAyudante">#REF!</definedName>
    <definedName name="TicketOficial" localSheetId="2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[51]Validaciones!$B$69:$B$73</definedName>
    <definedName name="tipo1">[33]Hoja1!$A$1:$A$5</definedName>
    <definedName name="Tipo3">[4]MiniDB!$D$6</definedName>
    <definedName name="tipocliente">[33]Hoja1!$B$1:$B$4</definedName>
    <definedName name="TIPSA">#N/A</definedName>
    <definedName name="TIT_POZOS_PETROLIFEROS" localSheetId="6">#REF!</definedName>
    <definedName name="TIT_POZOS_PETROLIFEROS" localSheetId="2">#REF!</definedName>
    <definedName name="TIT_POZOS_PETROLIFEROS">#REF!</definedName>
    <definedName name="Titulo" localSheetId="6">#REF!</definedName>
    <definedName name="Titulo" localSheetId="2">#REF!</definedName>
    <definedName name="Titulo">#REF!</definedName>
    <definedName name="Título" localSheetId="6">#REF!</definedName>
    <definedName name="Título" localSheetId="2">#REF!</definedName>
    <definedName name="Título">#REF!</definedName>
    <definedName name="Titulo_1">#REF!</definedName>
    <definedName name="_xlnm.Print_Titles">#N/A</definedName>
    <definedName name="Títulos_a_imprimir_IM" localSheetId="6">#REF!</definedName>
    <definedName name="Títulos_a_imprimir_IM" localSheetId="2">#REF!</definedName>
    <definedName name="Títulos_a_imprimir_IM">#REF!</definedName>
    <definedName name="tm" localSheetId="6">#REF!</definedName>
    <definedName name="tm" localSheetId="2">#REF!</definedName>
    <definedName name="tm">#REF!</definedName>
    <definedName name="Torque" localSheetId="6">#REF!</definedName>
    <definedName name="Torque" localSheetId="2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BBA">'[25]RESUMEN ANUAL'!$A$66:$J$94</definedName>
    <definedName name="TOTALCUERPO">'[25]PESCA DE V-B'!$A$1:$J$63</definedName>
    <definedName name="TOTALFAC" localSheetId="6">#REF!</definedName>
    <definedName name="TOTALFAC" localSheetId="2">#REF!</definedName>
    <definedName name="TOTALFAC">#REF!</definedName>
    <definedName name="TOTALPESC">'[25]RESUMEN ANUAL'!$A$34:$J$62</definedName>
    <definedName name="TOTALPUL">'[25]RESUMEN ANUAL'!$A$1:$J$30</definedName>
    <definedName name="TOTALTBGR">'[25]RESUMEN ANUAL'!$A$98:$J$126</definedName>
    <definedName name="TP" localSheetId="6">#REF!</definedName>
    <definedName name="TP" localSheetId="2">#REF!</definedName>
    <definedName name="TP">#REF!</definedName>
    <definedName name="tra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iler" localSheetId="6">#REF!</definedName>
    <definedName name="Trailer" localSheetId="2">#REF!</definedName>
    <definedName name="Trailer">#REF!</definedName>
    <definedName name="TrepanoII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sep1">[4]MiniDB!$D$31</definedName>
    <definedName name="Tsep2">[4]MiniDB!$D$32</definedName>
    <definedName name="Tsep3">[4]MiniDB!$D$33</definedName>
    <definedName name="TSTN" localSheetId="6">#REF!</definedName>
    <definedName name="TSTN" localSheetId="2">#REF!</definedName>
    <definedName name="TSTN">#REF!</definedName>
    <definedName name="TSTT" localSheetId="6">#REF!</definedName>
    <definedName name="TSTT" localSheetId="2">#REF!</definedName>
    <definedName name="TSTT">#REF!</definedName>
    <definedName name="TT" localSheetId="6">#REF!</definedName>
    <definedName name="TT" localSheetId="2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">#REF!</definedName>
    <definedName name="UF">#REF!</definedName>
    <definedName name="UIB">[16]Data!$H$5</definedName>
    <definedName name="Unid." localSheetId="6">'[55]1240-18-P-RI-002'!#REF!</definedName>
    <definedName name="Unid." localSheetId="2">'[55]1240-18-P-RI-002'!#REF!</definedName>
    <definedName name="Unid.">'[55]1240-18-P-RI-002'!#REF!</definedName>
    <definedName name="Unidadgor">[70]Datos!$H$50</definedName>
    <definedName name="UNION150" localSheetId="6">#REF!</definedName>
    <definedName name="UNION150" localSheetId="2">#REF!</definedName>
    <definedName name="UNION150">#REF!</definedName>
    <definedName name="UNIT" localSheetId="6">#REF!</definedName>
    <definedName name="UNIT" localSheetId="2">#REF!</definedName>
    <definedName name="UNIT">#REF!</definedName>
    <definedName name="UNITC" localSheetId="6">#REF!</definedName>
    <definedName name="UNITC" localSheetId="2">#REF!</definedName>
    <definedName name="UNITC">#REF!</definedName>
    <definedName name="UNITP">#REF!</definedName>
    <definedName name="UNITT">#REF!</definedName>
    <definedName name="UOCRA.DURACION">#REF!</definedName>
    <definedName name="UOCRA.MES" localSheetId="6">[10]UOCRA!$D$8</definedName>
    <definedName name="UOCRA.MES">[11]UOCRA!$D$8</definedName>
    <definedName name="UOCRA.ZONA" localSheetId="6">[10]UOCRA!$D$9</definedName>
    <definedName name="UOCRA.ZONA">[11]UOCRA!$D$9</definedName>
    <definedName name="US">[71]IPC!$H$9</definedName>
    <definedName name="usdcashf" localSheetId="2" hidden="1">Main.SAPF4Help()</definedName>
    <definedName name="usdcashf" hidden="1">Main.SAPF4Help()</definedName>
    <definedName name="Utilidad" localSheetId="6">#REF!</definedName>
    <definedName name="Utilidad" localSheetId="2">#REF!</definedName>
    <definedName name="Utilidad">#REF!</definedName>
    <definedName name="UTS">[16]Data!$K$14</definedName>
    <definedName name="uu" localSheetId="4">GO!uu</definedName>
    <definedName name="uu" localSheetId="5">IPIM!uu</definedName>
    <definedName name="uu" localSheetId="6">'MO 2023-24'!uu</definedName>
    <definedName name="uu" localSheetId="2">'Sumas extras'!uu</definedName>
    <definedName name="uu" localSheetId="3">USD!uu</definedName>
    <definedName name="uu">[0]!uu</definedName>
    <definedName name="v" localSheetId="6">#REF!</definedName>
    <definedName name="v" localSheetId="2">#REF!</definedName>
    <definedName name="v">#REF!</definedName>
    <definedName name="V0" localSheetId="6">#REF!</definedName>
    <definedName name="V0" localSheetId="2">#REF!</definedName>
    <definedName name="V0">#REF!</definedName>
    <definedName name="Valor_Final" localSheetId="6">#REF!</definedName>
    <definedName name="Valor_Final" localSheetId="2">#REF!</definedName>
    <definedName name="Valor_Final">#REF!</definedName>
    <definedName name="Valor_Serv1">#REF!</definedName>
    <definedName name="Valor_Serv2">#REF!</definedName>
    <definedName name="Valor_Serv3">#REF!</definedName>
    <definedName name="Valor_Serv4">#REF!</definedName>
    <definedName name="Valor_Serv5">#REF!</definedName>
    <definedName name="varios">#REF!</definedName>
    <definedName name="Vehiculos">[9]Veh!$A$6:$A$23</definedName>
    <definedName name="Vehículos" localSheetId="6">#REF!</definedName>
    <definedName name="Vehículos" localSheetId="2">#REF!</definedName>
    <definedName name="Vehículos">#REF!</definedName>
    <definedName name="VERGUENZA" localSheetId="6">#REF!</definedName>
    <definedName name="VERGUENZA" localSheetId="2">#REF!</definedName>
    <definedName name="VERGUENZA">#REF!</definedName>
    <definedName name="Vestimenta" localSheetId="6">#REF!</definedName>
    <definedName name="Vestimenta" localSheetId="2">#REF!</definedName>
    <definedName name="Vestimenta">#REF!</definedName>
    <definedName name="VfluidC">[21]Datos!$F$62</definedName>
    <definedName name="VgasC" localSheetId="6">#REF!</definedName>
    <definedName name="VgasC" localSheetId="2">#REF!</definedName>
    <definedName name="VgasC">#REF!</definedName>
    <definedName name="Viandas" localSheetId="6">#REF!</definedName>
    <definedName name="Viandas" localSheetId="2">#REF!</definedName>
    <definedName name="Viandas">#REF!</definedName>
    <definedName name="VInjecC">[21]Datos!$F$66</definedName>
    <definedName name="VM" localSheetId="6">#REF!</definedName>
    <definedName name="VM" localSheetId="2">#REF!</definedName>
    <definedName name="VM">#REF!</definedName>
    <definedName name="VnpozosC">[21]Datos!$F$72</definedName>
    <definedName name="VoilC" localSheetId="6">#REF!</definedName>
    <definedName name="VoilC" localSheetId="2">#REF!</definedName>
    <definedName name="VoilC">#REF!</definedName>
    <definedName name="VOLVER" localSheetId="6">[72]!VOLVER</definedName>
    <definedName name="VOLVER">[72]!VOLVER</definedName>
    <definedName name="vp">[16]Data!$H$16</definedName>
    <definedName name="VtasNetas" localSheetId="6">#REF!</definedName>
    <definedName name="VtasNetas" localSheetId="2">#REF!</definedName>
    <definedName name="VtasNetas">#REF!</definedName>
    <definedName name="VwatC" localSheetId="6">[21]Datos!#REF!</definedName>
    <definedName name="VwatC" localSheetId="2">[21]Datos!#REF!</definedName>
    <definedName name="VwatC">[21]Datos!#REF!</definedName>
    <definedName name="VwellC" localSheetId="6">#REF!</definedName>
    <definedName name="VwellC" localSheetId="2">#REF!</definedName>
    <definedName name="VwellC">#REF!</definedName>
    <definedName name="w" localSheetId="6">#REF!</definedName>
    <definedName name="w" localSheetId="2">#REF!</definedName>
    <definedName name="w">#REF!</definedName>
    <definedName name="Water1">[4]MiniDB!$D$25</definedName>
    <definedName name="Water2">[4]MiniDB!$D$26</definedName>
    <definedName name="Water3">[4]MiniDB!$D$27</definedName>
    <definedName name="wc">[16]Data!$D$15</definedName>
    <definedName name="WCOM" localSheetId="6">#REF!</definedName>
    <definedName name="WCOM" localSheetId="2">#REF!</definedName>
    <definedName name="WCOM">#REF!</definedName>
    <definedName name="WCOM1" localSheetId="6">#REF!</definedName>
    <definedName name="WCOM1" localSheetId="2">#REF!</definedName>
    <definedName name="WCOM1">#REF!</definedName>
    <definedName name="WELL" localSheetId="6">#REF!</definedName>
    <definedName name="WELL" localSheetId="2">#REF!</definedName>
    <definedName name="WELL">#REF!</definedName>
    <definedName name="WF">#REF!</definedName>
    <definedName name="Winterest">#REF!</definedName>
    <definedName name="wlasa">#REF!</definedName>
    <definedName name="wrn.Admin._.Schedules." localSheetId="2" hidden="1">{#N/A,#N/A,TRUE,"Corp";#N/A,#N/A,TRUE,"Direct";#N/A,#N/A,TRUE,"Allocations"}</definedName>
    <definedName name="wrn.Admin._.Schedules." hidden="1">{#N/A,#N/A,TRUE,"Corp";#N/A,#N/A,TRUE,"Direct";#N/A,#N/A,TRUE,"Allocations"}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sia._.Total._.Variance." localSheetId="2" hidden="1">{#N/A,#N/A,FALSE,"Asia"}</definedName>
    <definedName name="wrn.Asia._.Total._.Variance." hidden="1">{#N/A,#N/A,FALSE,"Asia"}</definedName>
    <definedName name="wrn.Asian._.Sourcing._.Reports." localSheetId="2" hidden="1">{#N/A,#N/A,TRUE,"Total Plan";#N/A,#N/A,TRUE,"Plan Vs 2000";#N/A,#N/A,TRUE,"Spending Bridge";#N/A,#N/A,TRUE,"Allocation";"Employee Allocation Summary",#N/A,TRUE,"Wage Alloc.";"Employee Allocation",#N/A,TRUE,"Wage Alloc."}</definedName>
    <definedName name="wrn.Asian._.Sourcing._.Reports." hidden="1">{#N/A,#N/A,TRUE,"Total Plan";#N/A,#N/A,TRUE,"Plan Vs 2000";#N/A,#N/A,TRUE,"Spending Bridge";#N/A,#N/A,TRUE,"Allocation";"Employee Allocation Summary",#N/A,TRUE,"Wage Alloc.";"Employee Allocation",#N/A,TRUE,"Wage Alloc."}</definedName>
    <definedName name="wrn.BED._.PL." localSheetId="2" hidden="1">{#N/A,#N/A,TRUE,"Monthly P&amp;L";#N/A,#N/A,TRUE,"YTD P&amp;L";#N/A,#N/A,TRUE,"Qtrly Proj P&amp;L";#N/A,#N/A,TRUE,"Gross Sales"}</definedName>
    <definedName name="wrn.BED._.PL." hidden="1">{#N/A,#N/A,TRUE,"Monthly P&amp;L";#N/A,#N/A,TRUE,"YTD P&amp;L";#N/A,#N/A,TRUE,"Qtrly Proj P&amp;L";#N/A,#N/A,TRUE,"Gross Sales"}</definedName>
    <definedName name="wrn.Completo260.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UMAT." localSheetId="4" hidden="1">{#N/A,#N/A,FALSE,"SERIE_150";#N/A,#N/A,FALSE,"SERIE_600 "}</definedName>
    <definedName name="wrn.COMPUMAT." localSheetId="5" hidden="1">{#N/A,#N/A,FALSE,"SERIE_150";#N/A,#N/A,FALSE,"SERIE_600 "}</definedName>
    <definedName name="wrn.COMPUMAT." localSheetId="6" hidden="1">{#N/A,#N/A,FALSE,"SERIE_150";#N/A,#N/A,FALSE,"SERIE_600 "}</definedName>
    <definedName name="wrn.COMPUMAT." localSheetId="2" hidden="1">{#N/A,#N/A,FALSE,"SERIE_150";#N/A,#N/A,FALSE,"SERIE_600 "}</definedName>
    <definedName name="wrn.COMPUMAT." localSheetId="3" hidden="1">{#N/A,#N/A,FALSE,"SERIE_150";#N/A,#N/A,FALSE,"SERIE_600 "}</definedName>
    <definedName name="wrn.COMPUMAT." hidden="1">{#N/A,#N/A,FALSE,"SERIE_150";#N/A,#N/A,FALSE,"SERIE_600 "}</definedName>
    <definedName name="wrn.CORPORATE." localSheetId="2" hidden="1">{#N/A,#N/A,FALSE,"Household Group";#N/A,#N/A,FALSE,"IJM";#N/A,#N/A,FALSE,"APP Consolidated";#N/A,#N/A,FALSE,"PC Consolidated"}</definedName>
    <definedName name="wrn.CORPORATE." hidden="1">{#N/A,#N/A,FALSE,"Household Group";#N/A,#N/A,FALSE,"IJM";#N/A,#N/A,FALSE,"APP Consolidated";#N/A,#N/A,FALSE,"PC Consolidated"}</definedName>
    <definedName name="wrn.Directors." localSheetId="2" hidden="1">{#N/A,#N/A,FALSE,"Susan Selle";#N/A,#N/A,FALSE,"Mary Ann Knaus";#N/A,#N/A,FALSE,"Joe Tadeo";#N/A,#N/A,FALSE,"Bob Gito"}</definedName>
    <definedName name="wrn.Directors." hidden="1">{#N/A,#N/A,FALSE,"Susan Selle";#N/A,#N/A,FALSE,"Mary Ann Knaus";#N/A,#N/A,FALSE,"Joe Tadeo";#N/A,#N/A,FALSE,"Bob Gito"}</definedName>
    <definedName name="wrn.financial._.package." localSheetId="2" hidden="1">{#N/A,#N/A,FALSE,"BALANCE SHEET";#N/A,#N/A,FALSE,"IS";#N/A,#N/A,FALSE,"ISCOMPAR";#N/A,#N/A,FALSE,"ADD RETMAR";#N/A,#N/A,FALSE,"VARIOUS COMP";#N/A,#N/A,FALSE,"RATIOS";#N/A,#N/A,FALSE,"GRAPHS"}</definedName>
    <definedName name="wrn.financial._.package." hidden="1">{#N/A,#N/A,FALSE,"BALANCE SHEET";#N/A,#N/A,FALSE,"IS";#N/A,#N/A,FALSE,"ISCOMPAR";#N/A,#N/A,FALSE,"ADD RETMAR";#N/A,#N/A,FALSE,"VARIOUS COMP";#N/A,#N/A,FALSE,"RATIOS";#N/A,#N/A,FALSE,"GRAPHS"}</definedName>
    <definedName name="wrn.FORECAST." localSheetId="4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5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6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2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3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4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5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6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2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3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Global._.Sourcing._.Reports." localSheetId="2" hidden="1">{#N/A,#N/A,FALSE,"GS_SCH_A";#N/A,#N/A,FALSE,"GS_SCH_B";#N/A,#N/A,FALSE,"GS_SCH_C"}</definedName>
    <definedName name="wrn.Global._.Sourcing._.Reports." hidden="1">{#N/A,#N/A,FALSE,"GS_SCH_A";#N/A,#N/A,FALSE,"GS_SCH_B";#N/A,#N/A,FALSE,"GS_SCH_C"}</definedName>
    <definedName name="wrn.INDIRECTOS." localSheetId="4" hidden="1">{#N/A,#N/A,FALSE,"FASE81";#N/A,#N/A,FALSE,"FASE83";#N/A,#N/A,FALSE,"FASE85"}</definedName>
    <definedName name="wrn.INDIRECTOS." localSheetId="5" hidden="1">{#N/A,#N/A,FALSE,"FASE81";#N/A,#N/A,FALSE,"FASE83";#N/A,#N/A,FALSE,"FASE85"}</definedName>
    <definedName name="wrn.INDIRECTOS." localSheetId="6" hidden="1">{#N/A,#N/A,FALSE,"FASE81";#N/A,#N/A,FALSE,"FASE83";#N/A,#N/A,FALSE,"FASE85"}</definedName>
    <definedName name="wrn.INDIRECTOS." localSheetId="2" hidden="1">{#N/A,#N/A,FALSE,"FASE81";#N/A,#N/A,FALSE,"FASE83";#N/A,#N/A,FALSE,"FASE85"}</definedName>
    <definedName name="wrn.INDIRECTOS." localSheetId="3" hidden="1">{#N/A,#N/A,FALSE,"FASE81";#N/A,#N/A,FALSE,"FASE83";#N/A,#N/A,FALSE,"FASE85"}</definedName>
    <definedName name="wrn.INDIRECTOS." hidden="1">{#N/A,#N/A,FALSE,"FASE81";#N/A,#N/A,FALSE,"FASE83";#N/A,#N/A,FALSE,"FASE85"}</definedName>
    <definedName name="wrn.LISTADOC." localSheetId="4" hidden="1">{#N/A,#N/A,FALSE,"GENERAL";#N/A,#N/A,FALSE,"USP 1";#N/A,#N/A,FALSE,"USP 2";#N/A,#N/A,FALSE,"UTE"}</definedName>
    <definedName name="wrn.LISTADOC." localSheetId="5" hidden="1">{#N/A,#N/A,FALSE,"GENERAL";#N/A,#N/A,FALSE,"USP 1";#N/A,#N/A,FALSE,"USP 2";#N/A,#N/A,FALSE,"UTE"}</definedName>
    <definedName name="wrn.LISTADOC." localSheetId="6" hidden="1">{#N/A,#N/A,FALSE,"GENERAL";#N/A,#N/A,FALSE,"USP 1";#N/A,#N/A,FALSE,"USP 2";#N/A,#N/A,FALSE,"UTE"}</definedName>
    <definedName name="wrn.LISTADOC." localSheetId="2" hidden="1">{#N/A,#N/A,FALSE,"GENERAL";#N/A,#N/A,FALSE,"USP 1";#N/A,#N/A,FALSE,"USP 2";#N/A,#N/A,FALSE,"UTE"}</definedName>
    <definedName name="wrn.LISTADOC." localSheetId="3" hidden="1">{#N/A,#N/A,FALSE,"GENERAL";#N/A,#N/A,FALSE,"USP 1";#N/A,#N/A,FALSE,"USP 2";#N/A,#N/A,FALSE,"UTE"}</definedName>
    <definedName name="wrn.LISTADOC." hidden="1">{#N/A,#N/A,FALSE,"GENERAL";#N/A,#N/A,FALSE,"USP 1";#N/A,#N/A,FALSE,"USP 2";#N/A,#N/A,FALSE,"UTE"}</definedName>
    <definedName name="wrn.Monthly._.Report.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Monthly._.Report.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nnn." localSheetId="4" hidden="1">{#N/A,#N/A,FALSE,"RES-ANUAL";#N/A,#N/A,FALSE,"RES-CUENTA";#N/A,#N/A,FALSE,"AREA-RESP"}</definedName>
    <definedName name="wrn.nnn." localSheetId="5" hidden="1">{#N/A,#N/A,FALSE,"RES-ANUAL";#N/A,#N/A,FALSE,"RES-CUENTA";#N/A,#N/A,FALSE,"AREA-RESP"}</definedName>
    <definedName name="wrn.nnn." localSheetId="6" hidden="1">{#N/A,#N/A,FALSE,"RES-ANUAL";#N/A,#N/A,FALSE,"RES-CUENTA";#N/A,#N/A,FALSE,"AREA-RESP"}</definedName>
    <definedName name="wrn.nnn." localSheetId="2" hidden="1">{#N/A,#N/A,FALSE,"RES-ANUAL";#N/A,#N/A,FALSE,"RES-CUENTA";#N/A,#N/A,FALSE,"AREA-RESP"}</definedName>
    <definedName name="wrn.nnn." localSheetId="3" hidden="1">{#N/A,#N/A,FALSE,"RES-ANUAL";#N/A,#N/A,FALSE,"RES-CUENTA";#N/A,#N/A,FALSE,"AREA-RESP"}</definedName>
    <definedName name="wrn.nnn." hidden="1">{#N/A,#N/A,FALSE,"RES-ANUAL";#N/A,#N/A,FALSE,"RES-CUENTA";#N/A,#N/A,FALSE,"AREA-RESP"}</definedName>
    <definedName name="wrn.OpReview." localSheetId="2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wrn.OpReview.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wrn.Ops._.Report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Ops._.Report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Payroll." localSheetId="4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5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6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2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3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cinv96." localSheetId="4" hidden="1">{#N/A,#N/A,TRUE,"DESARROLLO";#N/A,#N/A,TRUE,"MANTENIMIENTO";#N/A,#N/A,TRUE,"MENSUAL";#N/A,#N/A,TRUE,"PORCUENTA";#N/A,#N/A,TRUE,"DETALLE"}</definedName>
    <definedName name="wrn.pcinv96." localSheetId="5" hidden="1">{#N/A,#N/A,TRUE,"DESARROLLO";#N/A,#N/A,TRUE,"MANTENIMIENTO";#N/A,#N/A,TRUE,"MENSUAL";#N/A,#N/A,TRUE,"PORCUENTA";#N/A,#N/A,TRUE,"DETALLE"}</definedName>
    <definedName name="wrn.pcinv96." localSheetId="6" hidden="1">{#N/A,#N/A,TRUE,"DESARROLLO";#N/A,#N/A,TRUE,"MANTENIMIENTO";#N/A,#N/A,TRUE,"MENSUAL";#N/A,#N/A,TRUE,"PORCUENTA";#N/A,#N/A,TRUE,"DETALLE"}</definedName>
    <definedName name="wrn.pcinv96." localSheetId="2" hidden="1">{#N/A,#N/A,TRUE,"DESARROLLO";#N/A,#N/A,TRUE,"MANTENIMIENTO";#N/A,#N/A,TRUE,"MENSUAL";#N/A,#N/A,TRUE,"PORCUENTA";#N/A,#N/A,TRUE,"DETALLE"}</definedName>
    <definedName name="wrn.pcinv96." localSheetId="3" hidden="1">{#N/A,#N/A,TRUE,"DESARROLLO";#N/A,#N/A,TRUE,"MANTENIMIENTO";#N/A,#N/A,TRUE,"MENSUAL";#N/A,#N/A,TRUE,"PORCUENTA";#N/A,#N/A,TRUE,"DETALLE"}</definedName>
    <definedName name="wrn.pcinv96." hidden="1">{#N/A,#N/A,TRUE,"DESARROLLO";#N/A,#N/A,TRUE,"MANTENIMIENTO";#N/A,#N/A,TRUE,"MENSUAL";#N/A,#N/A,TRUE,"PORCUENTA";#N/A,#N/A,TRUE,"DETALLE"}</definedName>
    <definedName name="wrn.PEPE.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rint._.All._.TROR." localSheetId="2" hidden="1">{"YOY",#N/A,FALSE,"TROR";"YTD",#N/A,FALSE,"TROR";"1 Month",#N/A,FALSE,"TROR";"1 Week",#N/A,FALSE,"TROR"}</definedName>
    <definedName name="wrn.Print._.All._.TROR." hidden="1">{"YOY",#N/A,FALSE,"TROR";"YTD",#N/A,FALSE,"TROR";"1 Month",#N/A,FALSE,"TROR";"1 Week",#N/A,FALSE,"TROR"}</definedName>
    <definedName name="wrn.pull97." localSheetId="4" hidden="1">{#N/A,#N/A,FALSE,"ENE"}</definedName>
    <definedName name="wrn.pull97." localSheetId="5" hidden="1">{#N/A,#N/A,FALSE,"ENE"}</definedName>
    <definedName name="wrn.pull97." localSheetId="6" hidden="1">{#N/A,#N/A,FALSE,"ENE"}</definedName>
    <definedName name="wrn.pull97." localSheetId="2" hidden="1">{#N/A,#N/A,FALSE,"ENE"}</definedName>
    <definedName name="wrn.pull97." localSheetId="3" hidden="1">{#N/A,#N/A,FALSE,"ENE"}</definedName>
    <definedName name="wrn.pull97." hidden="1">{#N/A,#N/A,FALSE,"ENE"}</definedName>
    <definedName name="wrn.pull98." localSheetId="4" hidden="1">{#N/A,#N/A,FALSE,"ENE"}</definedName>
    <definedName name="wrn.pull98." localSheetId="5" hidden="1">{#N/A,#N/A,FALSE,"ENE"}</definedName>
    <definedName name="wrn.pull98." localSheetId="6" hidden="1">{#N/A,#N/A,FALSE,"ENE"}</definedName>
    <definedName name="wrn.pull98." localSheetId="2" hidden="1">{#N/A,#N/A,FALSE,"ENE"}</definedName>
    <definedName name="wrn.pull98." localSheetId="3" hidden="1">{#N/A,#N/A,FALSE,"ENE"}</definedName>
    <definedName name="wrn.pull98." hidden="1">{#N/A,#N/A,FALSE,"ENE"}</definedName>
    <definedName name="wrn.Review._.Report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Review._.Report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Sale_Local_Q2." localSheetId="4" hidden="1">{"Sales_Local_Q2",#N/A,FALSE,"Q1_2000"}</definedName>
    <definedName name="wrn.Sale_Local_Q2." localSheetId="5" hidden="1">{"Sales_Local_Q2",#N/A,FALSE,"Q1_2000"}</definedName>
    <definedName name="wrn.Sale_Local_Q2." localSheetId="6" hidden="1">{"Sales_Local_Q2",#N/A,FALSE,"Q1_2000"}</definedName>
    <definedName name="wrn.Sale_Local_Q2." localSheetId="2" hidden="1">{"Sales_Local_Q2",#N/A,FALSE,"Q1_2000"}</definedName>
    <definedName name="wrn.Sale_Local_Q2." localSheetId="3" hidden="1">{"Sales_Local_Q2",#N/A,FALSE,"Q1_2000"}</definedName>
    <definedName name="wrn.Sale_Local_Q2." hidden="1">{"Sales_Local_Q2",#N/A,FALSE,"Q1_2000"}</definedName>
    <definedName name="wrn.Sale_Local_Q4." localSheetId="4" hidden="1">{"Sales_Local_Q4",#N/A,FALSE,"Q4_1999"}</definedName>
    <definedName name="wrn.Sale_Local_Q4." localSheetId="5" hidden="1">{"Sales_Local_Q4",#N/A,FALSE,"Q4_1999"}</definedName>
    <definedName name="wrn.Sale_Local_Q4." localSheetId="6" hidden="1">{"Sales_Local_Q4",#N/A,FALSE,"Q4_1999"}</definedName>
    <definedName name="wrn.Sale_Local_Q4." localSheetId="2" hidden="1">{"Sales_Local_Q4",#N/A,FALSE,"Q4_1999"}</definedName>
    <definedName name="wrn.Sale_Local_Q4." localSheetId="3" hidden="1">{"Sales_Local_Q4",#N/A,FALSE,"Q4_1999"}</definedName>
    <definedName name="wrn.Sale_Local_Q4." hidden="1">{"Sales_Local_Q4",#N/A,FALSE,"Q4_1999"}</definedName>
    <definedName name="wrn.SBEs." localSheetId="2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rn.SBEs.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SAL" localSheetId="6">#REF!</definedName>
    <definedName name="WSAL" localSheetId="2">#REF!</definedName>
    <definedName name="WSAL">#REF!</definedName>
    <definedName name="WTI_01">[19]Tablas!$E$4</definedName>
    <definedName name="WTI_02">[19]Tablas!$E$5</definedName>
    <definedName name="WTI_03">[19]Tablas!$E$6</definedName>
    <definedName name="WTI_04">[19]Tablas!$E$7</definedName>
    <definedName name="WTI_05">[19]Tablas!$E$8</definedName>
    <definedName name="WTI_06">[19]Tablas!$E$9</definedName>
    <definedName name="WTI_07">[19]Tablas!$E$10</definedName>
    <definedName name="WTI_08">[19]Tablas!$E$11</definedName>
    <definedName name="WTI_09">[19]Tablas!$E$12</definedName>
    <definedName name="WTI_10">[19]Tablas!$E$13</definedName>
    <definedName name="WTI_11">[19]Tablas!$E$14</definedName>
    <definedName name="WTI_12">[19]Tablas!$E$15</definedName>
    <definedName name="wtrhy" localSheetId="6">#REF!</definedName>
    <definedName name="wtrhy" localSheetId="2">#REF!</definedName>
    <definedName name="wtrhy">#REF!</definedName>
    <definedName name="ww" localSheetId="6">#REF!</definedName>
    <definedName name="ww" localSheetId="2">#REF!</definedName>
    <definedName name="ww">#REF!</definedName>
    <definedName name="www" localSheetId="2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ww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www" localSheetId="6">#REF!</definedName>
    <definedName name="wwww" localSheetId="2">#REF!</definedName>
    <definedName name="wwww">#REF!</definedName>
    <definedName name="wwwww" localSheetId="2" hidden="1">{#N/A,#N/A,TRUE,"Corp";#N/A,#N/A,TRUE,"Direct";#N/A,#N/A,TRUE,"Allocations"}</definedName>
    <definedName name="wwwww" hidden="1">{#N/A,#N/A,TRUE,"Corp";#N/A,#N/A,TRUE,"Direct";#N/A,#N/A,TRUE,"Allocations"}</definedName>
    <definedName name="x" localSheetId="2">#REF!</definedName>
    <definedName name="x">#REF!</definedName>
    <definedName name="XREF_COLUMN_1" localSheetId="2" hidden="1">[73]Lead!#REF!</definedName>
    <definedName name="XREF_COLUMN_1" hidden="1">[73]Lead!#REF!</definedName>
    <definedName name="XREF_COLUMN_2" hidden="1">'[74]Amarre de IVA'!$S$1:$S$65536</definedName>
    <definedName name="XREF_COLUMN_4" hidden="1">'[74]Amarre de IVA'!#REF!</definedName>
    <definedName name="XREF_COLUMN_5" hidden="1">'[74]Amarre de IVA'!#REF!</definedName>
    <definedName name="XREF_COLUMN_6" hidden="1">'[74]Amarre de IVA'!#REF!</definedName>
    <definedName name="XREF_COLUMN_7" hidden="1">'[75]Pagos Provisionales (2)'!#REF!</definedName>
    <definedName name="XRefColumnsCount" hidden="1">3</definedName>
    <definedName name="XRefCopy1" hidden="1">[73]Lead!#REF!</definedName>
    <definedName name="XRefCopy1Row" localSheetId="2" hidden="1">#REF!</definedName>
    <definedName name="XRefCopy1Row" hidden="1">#REF!</definedName>
    <definedName name="XRefCopy2" hidden="1">[73]Lead!#REF!</definedName>
    <definedName name="XRefCopy2Row" hidden="1">[73]XREF!#REF!</definedName>
    <definedName name="XRefCopy3" hidden="1">[73]Lead!#REF!</definedName>
    <definedName name="XRefCopy3Row" hidden="1">[73]XREF!#REF!</definedName>
    <definedName name="XRefCopy4" hidden="1">[73]Lead!#REF!</definedName>
    <definedName name="XRefCopy4Row" hidden="1">[73]XREF!#REF!</definedName>
    <definedName name="XRefCopyRangeCount" hidden="1">6</definedName>
    <definedName name="XRefPaste1" hidden="1">[73]Lead!#REF!</definedName>
    <definedName name="XRefPaste10" hidden="1">[73]Lead!#REF!</definedName>
    <definedName name="XRefPaste10Row" hidden="1">[73]XREF!#REF!</definedName>
    <definedName name="XRefPaste11" hidden="1">[73]Lead!#REF!</definedName>
    <definedName name="XRefPaste11Row" hidden="1">[73]XREF!#REF!</definedName>
    <definedName name="XRefPaste12" hidden="1">[73]Lead!#REF!</definedName>
    <definedName name="XRefPaste12Row" hidden="1">[73]XREF!#REF!</definedName>
    <definedName name="XRefPaste13" hidden="1">[73]Lead!#REF!</definedName>
    <definedName name="XRefPaste13Row" hidden="1">[73]XREF!#REF!</definedName>
    <definedName name="XRefPaste14" hidden="1">[73]Lead!#REF!</definedName>
    <definedName name="XRefPaste14Row" hidden="1">[73]XREF!#REF!</definedName>
    <definedName name="XRefPaste15" hidden="1">[73]Lead!#REF!</definedName>
    <definedName name="XRefPaste15Row" hidden="1">[73]XREF!#REF!</definedName>
    <definedName name="XRefPaste16" hidden="1">[73]Lead!#REF!</definedName>
    <definedName name="XRefPaste16Row" hidden="1">[73]XREF!#REF!</definedName>
    <definedName name="XRefPaste17" hidden="1">[73]Lead!#REF!</definedName>
    <definedName name="XRefPaste17Row" hidden="1">[73]XREF!#REF!</definedName>
    <definedName name="XRefPaste18" hidden="1">[73]Lead!#REF!</definedName>
    <definedName name="XRefPaste18Row" hidden="1">[73]XREF!#REF!</definedName>
    <definedName name="XRefPaste19" hidden="1">[73]Lead!#REF!</definedName>
    <definedName name="XRefPaste19Row" hidden="1">[73]XREF!#REF!</definedName>
    <definedName name="XRefPaste1Row" hidden="1">[73]XREF!#REF!</definedName>
    <definedName name="XRefPaste2" hidden="1">[73]Lead!#REF!</definedName>
    <definedName name="XRefPaste20" hidden="1">[73]Lead!#REF!</definedName>
    <definedName name="XRefPaste20Row" hidden="1">[73]XREF!#REF!</definedName>
    <definedName name="XRefPaste21" hidden="1">[73]Lead!#REF!</definedName>
    <definedName name="XRefPaste21Row" hidden="1">[73]XREF!#REF!</definedName>
    <definedName name="XRefPaste22" hidden="1">[73]Lead!#REF!</definedName>
    <definedName name="XRefPaste22Row" hidden="1">[73]XREF!#REF!</definedName>
    <definedName name="XRefPaste23" hidden="1">[73]Lead!#REF!</definedName>
    <definedName name="XRefPaste23Row" hidden="1">[73]XREF!#REF!</definedName>
    <definedName name="XRefPaste24" hidden="1">[73]Lead!#REF!</definedName>
    <definedName name="XRefPaste24Row" hidden="1">[73]XREF!#REF!</definedName>
    <definedName name="XRefPaste25" hidden="1">[73]Lead!#REF!</definedName>
    <definedName name="XRefPaste25Row" hidden="1">[73]XREF!#REF!</definedName>
    <definedName name="XRefPaste26" hidden="1">[73]Lead!#REF!</definedName>
    <definedName name="XRefPaste26Row" hidden="1">[73]XREF!#REF!</definedName>
    <definedName name="XRefPaste28Row" hidden="1">[73]XREF!#REF!</definedName>
    <definedName name="XRefPaste29Row" hidden="1">[73]XREF!#REF!</definedName>
    <definedName name="XRefPaste2Row" hidden="1">[73]XREF!#REF!</definedName>
    <definedName name="XRefPaste3" hidden="1">[73]Lead!#REF!</definedName>
    <definedName name="XRefPaste30Row" hidden="1">[73]XREF!#REF!</definedName>
    <definedName name="XRefPaste31Row" hidden="1">[73]XREF!#REF!</definedName>
    <definedName name="XRefPaste32Row" hidden="1">[73]XREF!#REF!</definedName>
    <definedName name="XRefPaste3Row" hidden="1">[73]XREF!#REF!</definedName>
    <definedName name="XRefPaste4" hidden="1">[73]Lead!#REF!</definedName>
    <definedName name="XRefPaste4Row" hidden="1">[73]XREF!#REF!</definedName>
    <definedName name="XRefPaste5" hidden="1">[73]Lead!#REF!</definedName>
    <definedName name="XRefPaste5Row" hidden="1">[73]XREF!#REF!</definedName>
    <definedName name="XRefPaste6" hidden="1">[73]Lead!#REF!</definedName>
    <definedName name="XRefPaste6Row" hidden="1">[73]XREF!#REF!</definedName>
    <definedName name="XRefPaste7" hidden="1">[73]Lead!#REF!</definedName>
    <definedName name="XRefPaste7Row" hidden="1">[73]XREF!#REF!</definedName>
    <definedName name="XRefPaste8" hidden="1">[73]Lead!#REF!</definedName>
    <definedName name="XRefPaste8Row" hidden="1">[73]XREF!#REF!</definedName>
    <definedName name="XRefPaste9" hidden="1">[73]Lead!#REF!</definedName>
    <definedName name="XRefPaste9Row" hidden="1">[73]XREF!#REF!</definedName>
    <definedName name="XRefPasteRangeCount" hidden="1">54</definedName>
    <definedName name="xx">[42]ESPESOR!$B$21</definedName>
    <definedName name="xxx" localSheetId="6">#REF!</definedName>
    <definedName name="xxx" localSheetId="2">#REF!</definedName>
    <definedName name="xxx">#REF!</definedName>
    <definedName name="xxxx" localSheetId="6">#REF!</definedName>
    <definedName name="xxxx" localSheetId="2">#REF!</definedName>
    <definedName name="xxxx">#REF!</definedName>
    <definedName name="xxxxxxxxxxx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Y" localSheetId="6">#REF!</definedName>
    <definedName name="Y" localSheetId="2">#REF!</definedName>
    <definedName name="Y">#REF!</definedName>
    <definedName name="Y_2" localSheetId="6">#REF!</definedName>
    <definedName name="Y_2" localSheetId="2">#REF!</definedName>
    <definedName name="Y_2">#REF!</definedName>
    <definedName name="YACI" localSheetId="6">#REF!</definedName>
    <definedName name="YACI" localSheetId="2">#REF!</definedName>
    <definedName name="YACI">#REF!</definedName>
    <definedName name="Yacimiento">[39]Hoja1!$B$57:$B$65</definedName>
    <definedName name="yak" localSheetId="6">#REF!</definedName>
    <definedName name="yak" localSheetId="2">#REF!</definedName>
    <definedName name="yak">#REF!</definedName>
    <definedName name="yar" localSheetId="6">#REF!</definedName>
    <definedName name="yar" localSheetId="2">#REF!</definedName>
    <definedName name="yar">#REF!</definedName>
    <definedName name="Yes_No">'[23]Coef.'!$J$112:$J$113</definedName>
    <definedName name="Z" localSheetId="6">#REF!</definedName>
    <definedName name="Z" localSheetId="2">#REF!</definedName>
    <definedName name="Z">#REF!</definedName>
    <definedName name="zagz" localSheetId="6">#REF!</definedName>
    <definedName name="zagz" localSheetId="2">#REF!</definedName>
    <definedName name="zagz">#REF!</definedName>
    <definedName name="ZAP" localSheetId="6">#REF!</definedName>
    <definedName name="ZAP" localSheetId="2">#REF!</definedName>
    <definedName name="ZAP">#REF!</definedName>
    <definedName name="Zb">#REF!</definedName>
    <definedName name="zdgjzfg">#REF!</definedName>
    <definedName name="Zona">[51]Validaciones!$B$51:$B$57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2" l="1"/>
  <c r="G13" i="12"/>
  <c r="L4" i="1"/>
  <c r="L5" i="1"/>
  <c r="L6" i="1"/>
  <c r="L7" i="1"/>
  <c r="L8" i="1"/>
  <c r="L9" i="1"/>
  <c r="L3" i="1"/>
  <c r="D19" i="2"/>
  <c r="E19" i="2"/>
  <c r="F19" i="2"/>
  <c r="G19" i="2"/>
  <c r="F6" i="12"/>
  <c r="BF2" i="13"/>
  <c r="BD32" i="13" s="1"/>
  <c r="BF32" i="13" s="1"/>
  <c r="BE37" i="13"/>
  <c r="BE36" i="13"/>
  <c r="BE35" i="13"/>
  <c r="BE31" i="13"/>
  <c r="BD31" i="13"/>
  <c r="BE30" i="13"/>
  <c r="BD30" i="13"/>
  <c r="BF30" i="13" s="1"/>
  <c r="BD36" i="13" s="1"/>
  <c r="BF36" i="13" s="1"/>
  <c r="BE29" i="13"/>
  <c r="BE20" i="13"/>
  <c r="BE18" i="13"/>
  <c r="D18" i="2"/>
  <c r="E18" i="2"/>
  <c r="F18" i="2"/>
  <c r="G18" i="2"/>
  <c r="BB2" i="13"/>
  <c r="BA37" i="13"/>
  <c r="BA36" i="13"/>
  <c r="BA35" i="13"/>
  <c r="AZ31" i="13"/>
  <c r="AZ30" i="13"/>
  <c r="BB30" i="13" s="1"/>
  <c r="AZ36" i="13" s="1"/>
  <c r="BB36" i="13" s="1"/>
  <c r="BA29" i="13"/>
  <c r="BA20" i="13"/>
  <c r="AZ19" i="13"/>
  <c r="BB19" i="13" s="1"/>
  <c r="BA18" i="13"/>
  <c r="BA30" i="13"/>
  <c r="AZ32" i="13"/>
  <c r="BB32" i="13" s="1"/>
  <c r="BF31" i="13" l="1"/>
  <c r="BF8" i="13"/>
  <c r="BD17" i="13"/>
  <c r="BF17" i="13" s="1"/>
  <c r="BD14" i="13"/>
  <c r="BF14" i="13" s="1"/>
  <c r="BD18" i="13"/>
  <c r="BF18" i="13" s="1"/>
  <c r="BD19" i="13"/>
  <c r="BF19" i="13" s="1"/>
  <c r="BD12" i="13"/>
  <c r="BD16" i="13"/>
  <c r="BF16" i="13" s="1"/>
  <c r="BD29" i="13"/>
  <c r="BF29" i="13" s="1"/>
  <c r="BD15" i="13"/>
  <c r="BF15" i="13" s="1"/>
  <c r="AZ14" i="13"/>
  <c r="BB14" i="13" s="1"/>
  <c r="AZ18" i="13"/>
  <c r="BB18" i="13" s="1"/>
  <c r="BA31" i="13"/>
  <c r="BB31" i="13" s="1"/>
  <c r="AZ12" i="13"/>
  <c r="BB8" i="13"/>
  <c r="AZ17" i="13"/>
  <c r="BB17" i="13" s="1"/>
  <c r="AZ29" i="13"/>
  <c r="BB29" i="13" s="1"/>
  <c r="AZ16" i="13"/>
  <c r="BB16" i="13" s="1"/>
  <c r="AZ15" i="13"/>
  <c r="BB15" i="13" s="1"/>
  <c r="BD37" i="13" l="1"/>
  <c r="BF37" i="13" s="1"/>
  <c r="BF33" i="13"/>
  <c r="BF34" i="13" s="1"/>
  <c r="BD10" i="13"/>
  <c r="BF10" i="13" s="1"/>
  <c r="BF9" i="13" s="1"/>
  <c r="BD13" i="13"/>
  <c r="BF13" i="13" s="1"/>
  <c r="BF12" i="13"/>
  <c r="BB12" i="13"/>
  <c r="AZ13" i="13"/>
  <c r="BB13" i="13" s="1"/>
  <c r="AZ10" i="13"/>
  <c r="BB10" i="13" s="1"/>
  <c r="BB33" i="13"/>
  <c r="BB34" i="13" s="1"/>
  <c r="AZ37" i="13"/>
  <c r="BB37" i="13" s="1"/>
  <c r="BF27" i="13" l="1"/>
  <c r="BB9" i="13"/>
  <c r="BD22" i="13" l="1"/>
  <c r="BF22" i="13" s="1"/>
  <c r="BD11" i="13"/>
  <c r="BF11" i="13" s="1"/>
  <c r="BD21" i="13"/>
  <c r="BF21" i="13" s="1"/>
  <c r="BD20" i="13"/>
  <c r="BF20" i="13" s="1"/>
  <c r="BB27" i="13"/>
  <c r="BF23" i="13" l="1"/>
  <c r="BD24" i="13" s="1"/>
  <c r="BF24" i="13" s="1"/>
  <c r="AZ22" i="13"/>
  <c r="BB22" i="13" s="1"/>
  <c r="AZ11" i="13"/>
  <c r="BB11" i="13" s="1"/>
  <c r="AZ20" i="13"/>
  <c r="BB20" i="13" s="1"/>
  <c r="AZ21" i="13"/>
  <c r="BB21" i="13" s="1"/>
  <c r="BF25" i="13" l="1"/>
  <c r="BB23" i="13"/>
  <c r="BD35" i="13" l="1"/>
  <c r="BF35" i="13" s="1"/>
  <c r="BF38" i="13" s="1"/>
  <c r="BF40" i="13" s="1"/>
  <c r="AZ24" i="13"/>
  <c r="BB24" i="13" s="1"/>
  <c r="BB25" i="13" s="1"/>
  <c r="BF44" i="13" l="1"/>
  <c r="BF42" i="13"/>
  <c r="AZ35" i="13"/>
  <c r="BB35" i="13" s="1"/>
  <c r="BB38" i="13" s="1"/>
  <c r="BB40" i="13" s="1"/>
  <c r="BB44" i="13" l="1"/>
  <c r="BB42" i="13"/>
  <c r="E6" i="12" l="1"/>
  <c r="J2" i="1"/>
  <c r="I2" i="1"/>
  <c r="D17" i="2"/>
  <c r="E17" i="2"/>
  <c r="F17" i="2"/>
  <c r="G17" i="2"/>
  <c r="AX3" i="13"/>
  <c r="AW31" i="13" s="1"/>
  <c r="AW37" i="13"/>
  <c r="AW36" i="13"/>
  <c r="AW35" i="13"/>
  <c r="AV32" i="13"/>
  <c r="AX32" i="13" s="1"/>
  <c r="AV31" i="13"/>
  <c r="AV30" i="13"/>
  <c r="AW29" i="13"/>
  <c r="AW20" i="13"/>
  <c r="AV19" i="13"/>
  <c r="AX19" i="13" s="1"/>
  <c r="AW18" i="13"/>
  <c r="AV17" i="13"/>
  <c r="AX17" i="13" s="1"/>
  <c r="AV15" i="13"/>
  <c r="AX15" i="13" s="1"/>
  <c r="AX8" i="13"/>
  <c r="AX2" i="13"/>
  <c r="AV29" i="13" s="1"/>
  <c r="AX29" i="13" s="1"/>
  <c r="AT3" i="13"/>
  <c r="E16" i="2"/>
  <c r="F16" i="2"/>
  <c r="G16" i="2"/>
  <c r="AT2" i="13"/>
  <c r="AR15" i="13" s="1"/>
  <c r="AT15" i="13" s="1"/>
  <c r="AS30" i="13"/>
  <c r="AT30" i="13" s="1"/>
  <c r="AR36" i="13" s="1"/>
  <c r="AT36" i="13" s="1"/>
  <c r="AS37" i="13"/>
  <c r="AS36" i="13"/>
  <c r="AS35" i="13"/>
  <c r="AR31" i="13"/>
  <c r="AR30" i="13"/>
  <c r="AS29" i="13"/>
  <c r="AR29" i="13"/>
  <c r="AT29" i="13" s="1"/>
  <c r="AS20" i="13"/>
  <c r="AS18" i="13"/>
  <c r="AR14" i="13"/>
  <c r="AT14" i="13" s="1"/>
  <c r="AX31" i="13" l="1"/>
  <c r="AV37" i="13"/>
  <c r="AX37" i="13" s="1"/>
  <c r="AV16" i="13"/>
  <c r="AX16" i="13" s="1"/>
  <c r="AV12" i="13"/>
  <c r="AW30" i="13"/>
  <c r="AX30" i="13" s="1"/>
  <c r="AV36" i="13" s="1"/>
  <c r="AX36" i="13" s="1"/>
  <c r="AX9" i="13"/>
  <c r="AV10" i="13"/>
  <c r="AX10" i="13" s="1"/>
  <c r="AX27" i="13" s="1"/>
  <c r="AV14" i="13"/>
  <c r="AX14" i="13" s="1"/>
  <c r="AV18" i="13"/>
  <c r="AX18" i="13" s="1"/>
  <c r="AR32" i="13"/>
  <c r="AT32" i="13" s="1"/>
  <c r="AR18" i="13"/>
  <c r="AT18" i="13" s="1"/>
  <c r="AS31" i="13"/>
  <c r="AT31" i="13" s="1"/>
  <c r="AR37" i="13" s="1"/>
  <c r="AT37" i="13" s="1"/>
  <c r="AR19" i="13"/>
  <c r="AT19" i="13" s="1"/>
  <c r="AR12" i="13"/>
  <c r="AR16" i="13"/>
  <c r="AT16" i="13" s="1"/>
  <c r="AT8" i="13"/>
  <c r="AR17" i="13"/>
  <c r="AT17" i="13" s="1"/>
  <c r="AP2" i="13"/>
  <c r="F15" i="2"/>
  <c r="E15" i="2"/>
  <c r="G15" i="2"/>
  <c r="L70" i="13"/>
  <c r="I70" i="13"/>
  <c r="F70" i="13"/>
  <c r="C70" i="13"/>
  <c r="M60" i="13"/>
  <c r="J60" i="13"/>
  <c r="G60" i="13"/>
  <c r="D60" i="13"/>
  <c r="M56" i="13"/>
  <c r="M53" i="13" s="1"/>
  <c r="L73" i="13" s="1"/>
  <c r="J56" i="13"/>
  <c r="G56" i="13"/>
  <c r="D56" i="13"/>
  <c r="AO37" i="13"/>
  <c r="AK37" i="13"/>
  <c r="AG37" i="13"/>
  <c r="AC37" i="13"/>
  <c r="Y37" i="13"/>
  <c r="U37" i="13"/>
  <c r="Q37" i="13"/>
  <c r="M37" i="13"/>
  <c r="I37" i="13"/>
  <c r="E37" i="13"/>
  <c r="L32" i="13"/>
  <c r="N32" i="13" s="1"/>
  <c r="H32" i="13"/>
  <c r="J32" i="13" s="1"/>
  <c r="F32" i="13"/>
  <c r="AO31" i="13"/>
  <c r="AC31" i="13"/>
  <c r="Q31" i="13"/>
  <c r="I31" i="13"/>
  <c r="F31" i="13"/>
  <c r="AO30" i="13"/>
  <c r="AC30" i="13"/>
  <c r="Q30" i="13"/>
  <c r="I30" i="13"/>
  <c r="F30" i="13"/>
  <c r="D36" i="13" s="1"/>
  <c r="AO29" i="13"/>
  <c r="AK29" i="13"/>
  <c r="AG29" i="13"/>
  <c r="AC29" i="13"/>
  <c r="Y29" i="13"/>
  <c r="U29" i="13"/>
  <c r="Q29" i="13"/>
  <c r="M29" i="13"/>
  <c r="L29" i="13"/>
  <c r="I29" i="13"/>
  <c r="H29" i="13"/>
  <c r="E29" i="13"/>
  <c r="F29" i="13" s="1"/>
  <c r="F23" i="13"/>
  <c r="AO20" i="13"/>
  <c r="AK20" i="13"/>
  <c r="AG20" i="13"/>
  <c r="AC20" i="13"/>
  <c r="Y20" i="13"/>
  <c r="U20" i="13"/>
  <c r="Q20" i="13"/>
  <c r="M20" i="13"/>
  <c r="I20" i="13"/>
  <c r="E20" i="13"/>
  <c r="L19" i="13"/>
  <c r="N19" i="13" s="1"/>
  <c r="H19" i="13"/>
  <c r="J19" i="13" s="1"/>
  <c r="F19" i="13"/>
  <c r="AO18" i="13"/>
  <c r="AK18" i="13"/>
  <c r="AG18" i="13"/>
  <c r="AC18" i="13"/>
  <c r="Y18" i="13"/>
  <c r="U18" i="13"/>
  <c r="Q18" i="13"/>
  <c r="M18" i="13"/>
  <c r="L18" i="13"/>
  <c r="N18" i="13" s="1"/>
  <c r="I18" i="13"/>
  <c r="H18" i="13"/>
  <c r="J18" i="13" s="1"/>
  <c r="E18" i="13"/>
  <c r="F18" i="13" s="1"/>
  <c r="L17" i="13"/>
  <c r="N17" i="13" s="1"/>
  <c r="H17" i="13"/>
  <c r="J17" i="13" s="1"/>
  <c r="F17" i="13"/>
  <c r="L16" i="13"/>
  <c r="N16" i="13" s="1"/>
  <c r="H16" i="13"/>
  <c r="J16" i="13" s="1"/>
  <c r="F16" i="13"/>
  <c r="L15" i="13"/>
  <c r="N15" i="13" s="1"/>
  <c r="H15" i="13"/>
  <c r="J15" i="13" s="1"/>
  <c r="F15" i="13"/>
  <c r="L14" i="13"/>
  <c r="N14" i="13" s="1"/>
  <c r="H14" i="13"/>
  <c r="J14" i="13" s="1"/>
  <c r="F14" i="13"/>
  <c r="D13" i="13"/>
  <c r="F13" i="13" s="1"/>
  <c r="L12" i="13"/>
  <c r="N12" i="13" s="1"/>
  <c r="H12" i="13"/>
  <c r="H13" i="13" s="1"/>
  <c r="J13" i="13" s="1"/>
  <c r="F12" i="13"/>
  <c r="D10" i="13"/>
  <c r="F10" i="13" s="1"/>
  <c r="N8" i="13"/>
  <c r="L10" i="13" s="1"/>
  <c r="N10" i="13" s="1"/>
  <c r="J8" i="13"/>
  <c r="H10" i="13" s="1"/>
  <c r="J10" i="13" s="1"/>
  <c r="J9" i="13" s="1"/>
  <c r="AL3" i="13"/>
  <c r="AK30" i="13" s="1"/>
  <c r="AH3" i="13"/>
  <c r="AG31" i="13" s="1"/>
  <c r="V3" i="13"/>
  <c r="U31" i="13" s="1"/>
  <c r="N3" i="13"/>
  <c r="M31" i="13" s="1"/>
  <c r="AN16" i="13"/>
  <c r="AP16" i="13" s="1"/>
  <c r="AX33" i="13" l="1"/>
  <c r="AX34" i="13" s="1"/>
  <c r="AV22" i="13"/>
  <c r="AX22" i="13" s="1"/>
  <c r="AV21" i="13"/>
  <c r="AX21" i="13" s="1"/>
  <c r="AX23" i="13" s="1"/>
  <c r="AV11" i="13"/>
  <c r="AX11" i="13" s="1"/>
  <c r="AV20" i="13"/>
  <c r="AX20" i="13" s="1"/>
  <c r="AV13" i="13"/>
  <c r="AX13" i="13" s="1"/>
  <c r="AX12" i="13"/>
  <c r="AT33" i="13"/>
  <c r="AT34" i="13" s="1"/>
  <c r="AR13" i="13"/>
  <c r="AT13" i="13" s="1"/>
  <c r="AT12" i="13"/>
  <c r="AR10" i="13"/>
  <c r="AT10" i="13" s="1"/>
  <c r="AT9" i="13" s="1"/>
  <c r="J12" i="13"/>
  <c r="G53" i="13"/>
  <c r="F73" i="13" s="1"/>
  <c r="J53" i="13"/>
  <c r="I73" i="13" s="1"/>
  <c r="L13" i="13"/>
  <c r="N13" i="13" s="1"/>
  <c r="U30" i="13"/>
  <c r="J29" i="13"/>
  <c r="H37" i="13" s="1"/>
  <c r="J37" i="13" s="1"/>
  <c r="AK31" i="13"/>
  <c r="Z3" i="13"/>
  <c r="Y31" i="13" s="1"/>
  <c r="N29" i="13"/>
  <c r="L37" i="13" s="1"/>
  <c r="N37" i="13" s="1"/>
  <c r="AJ31" i="13"/>
  <c r="F33" i="13"/>
  <c r="X31" i="13"/>
  <c r="L31" i="13"/>
  <c r="N31" i="13" s="1"/>
  <c r="AF31" i="13"/>
  <c r="AH31" i="13" s="1"/>
  <c r="T31" i="13"/>
  <c r="V31" i="13" s="1"/>
  <c r="AN31" i="13"/>
  <c r="AP31" i="13" s="1"/>
  <c r="H31" i="13"/>
  <c r="J31" i="13" s="1"/>
  <c r="P31" i="13"/>
  <c r="R31" i="13" s="1"/>
  <c r="D37" i="13"/>
  <c r="F37" i="13" s="1"/>
  <c r="AB31" i="13"/>
  <c r="AD31" i="13" s="1"/>
  <c r="G67" i="13"/>
  <c r="G74" i="13" s="1"/>
  <c r="F9" i="13"/>
  <c r="F27" i="13" s="1"/>
  <c r="J67" i="13"/>
  <c r="J74" i="13" s="1"/>
  <c r="J27" i="13"/>
  <c r="M67" i="13"/>
  <c r="M74" i="13" s="1"/>
  <c r="N9" i="13"/>
  <c r="AN14" i="13"/>
  <c r="AP14" i="13" s="1"/>
  <c r="AG30" i="13"/>
  <c r="R2" i="13"/>
  <c r="AN12" i="13"/>
  <c r="AN17" i="13"/>
  <c r="AP17" i="13" s="1"/>
  <c r="AN19" i="13"/>
  <c r="AP19" i="13" s="1"/>
  <c r="AN29" i="13"/>
  <c r="AP29" i="13" s="1"/>
  <c r="M30" i="13"/>
  <c r="Y30" i="13"/>
  <c r="AN15" i="13"/>
  <c r="AP15" i="13" s="1"/>
  <c r="D53" i="13"/>
  <c r="C73" i="13" s="1"/>
  <c r="D67" i="13" s="1"/>
  <c r="D74" i="13" s="1"/>
  <c r="AP8" i="13"/>
  <c r="AN18" i="13"/>
  <c r="AP18" i="13" s="1"/>
  <c r="AN32" i="13"/>
  <c r="AP32" i="13" s="1"/>
  <c r="AV24" i="13" l="1"/>
  <c r="AX24" i="13" s="1"/>
  <c r="AX25" i="13" s="1"/>
  <c r="AT27" i="13"/>
  <c r="AL31" i="13"/>
  <c r="Z31" i="13"/>
  <c r="AO36" i="13"/>
  <c r="I36" i="13"/>
  <c r="U36" i="13"/>
  <c r="AC36" i="13"/>
  <c r="Q36" i="13"/>
  <c r="AK36" i="13"/>
  <c r="E36" i="13"/>
  <c r="F36" i="13" s="1"/>
  <c r="Y36" i="13"/>
  <c r="M36" i="13"/>
  <c r="AG36" i="13"/>
  <c r="Q35" i="13"/>
  <c r="AK35" i="13"/>
  <c r="E35" i="13"/>
  <c r="Y35" i="13"/>
  <c r="M35" i="13"/>
  <c r="AG35" i="13"/>
  <c r="U35" i="13"/>
  <c r="AC35" i="13"/>
  <c r="AO35" i="13"/>
  <c r="I35" i="13"/>
  <c r="AN37" i="13"/>
  <c r="AP37" i="13" s="1"/>
  <c r="P19" i="13"/>
  <c r="R19" i="13" s="1"/>
  <c r="P17" i="13"/>
  <c r="R17" i="13" s="1"/>
  <c r="P12" i="13"/>
  <c r="P14" i="13"/>
  <c r="R14" i="13" s="1"/>
  <c r="P18" i="13"/>
  <c r="R18" i="13" s="1"/>
  <c r="P16" i="13"/>
  <c r="R16" i="13" s="1"/>
  <c r="V2" i="13"/>
  <c r="P32" i="13"/>
  <c r="R32" i="13" s="1"/>
  <c r="P29" i="13"/>
  <c r="R29" i="13" s="1"/>
  <c r="R8" i="13"/>
  <c r="P15" i="13"/>
  <c r="R15" i="13" s="1"/>
  <c r="H20" i="13"/>
  <c r="J20" i="13" s="1"/>
  <c r="H11" i="13"/>
  <c r="J11" i="13" s="1"/>
  <c r="H22" i="13"/>
  <c r="J22" i="13" s="1"/>
  <c r="H21" i="13"/>
  <c r="J21" i="13" s="1"/>
  <c r="D22" i="13"/>
  <c r="F22" i="13" s="1"/>
  <c r="D11" i="13"/>
  <c r="F11" i="13" s="1"/>
  <c r="D24" i="13" s="1"/>
  <c r="F24" i="13" s="1"/>
  <c r="D20" i="13"/>
  <c r="F20" i="13" s="1"/>
  <c r="D21" i="13"/>
  <c r="F21" i="13" s="1"/>
  <c r="N27" i="13"/>
  <c r="AN10" i="13"/>
  <c r="AP10" i="13" s="1"/>
  <c r="AP9" i="13" s="1"/>
  <c r="AN13" i="13"/>
  <c r="AP13" i="13" s="1"/>
  <c r="AP12" i="13"/>
  <c r="AV35" i="13" l="1"/>
  <c r="AX35" i="13" s="1"/>
  <c r="AX38" i="13" s="1"/>
  <c r="AX40" i="13" s="1"/>
  <c r="AR22" i="13"/>
  <c r="AT22" i="13" s="1"/>
  <c r="AR20" i="13"/>
  <c r="AT20" i="13" s="1"/>
  <c r="AR11" i="13"/>
  <c r="AT11" i="13" s="1"/>
  <c r="AR21" i="13"/>
  <c r="AT21" i="13" s="1"/>
  <c r="AP27" i="13"/>
  <c r="P37" i="13"/>
  <c r="R37" i="13" s="1"/>
  <c r="L21" i="13"/>
  <c r="N21" i="13" s="1"/>
  <c r="L22" i="13"/>
  <c r="N22" i="13" s="1"/>
  <c r="L20" i="13"/>
  <c r="N20" i="13" s="1"/>
  <c r="L11" i="13"/>
  <c r="N11" i="13" s="1"/>
  <c r="T18" i="13"/>
  <c r="V18" i="13" s="1"/>
  <c r="T14" i="13"/>
  <c r="V14" i="13" s="1"/>
  <c r="T12" i="13"/>
  <c r="T17" i="13"/>
  <c r="V17" i="13" s="1"/>
  <c r="T16" i="13"/>
  <c r="V16" i="13" s="1"/>
  <c r="T32" i="13"/>
  <c r="V32" i="13" s="1"/>
  <c r="Z2" i="13"/>
  <c r="T29" i="13"/>
  <c r="V29" i="13" s="1"/>
  <c r="T15" i="13"/>
  <c r="V15" i="13" s="1"/>
  <c r="T19" i="13"/>
  <c r="V19" i="13" s="1"/>
  <c r="V8" i="13"/>
  <c r="F25" i="13"/>
  <c r="J23" i="13"/>
  <c r="H24" i="13" s="1"/>
  <c r="J24" i="13" s="1"/>
  <c r="J25" i="13" s="1"/>
  <c r="R12" i="13"/>
  <c r="P13" i="13"/>
  <c r="R13" i="13" s="1"/>
  <c r="P10" i="13"/>
  <c r="R10" i="13" s="1"/>
  <c r="R9" i="13" s="1"/>
  <c r="AX42" i="13" l="1"/>
  <c r="AX44" i="13"/>
  <c r="AT23" i="13"/>
  <c r="AR24" i="13" s="1"/>
  <c r="AT24" i="13" s="1"/>
  <c r="R27" i="13"/>
  <c r="P20" i="13"/>
  <c r="R20" i="13" s="1"/>
  <c r="P22" i="13"/>
  <c r="R22" i="13" s="1"/>
  <c r="P11" i="13"/>
  <c r="R11" i="13" s="1"/>
  <c r="R23" i="13" s="1"/>
  <c r="P21" i="13"/>
  <c r="R21" i="13" s="1"/>
  <c r="H35" i="13"/>
  <c r="J35" i="13" s="1"/>
  <c r="T30" i="13"/>
  <c r="V30" i="13" s="1"/>
  <c r="T36" i="13" s="1"/>
  <c r="V36" i="13" s="1"/>
  <c r="AN30" i="13"/>
  <c r="AP30" i="13" s="1"/>
  <c r="H30" i="13"/>
  <c r="J30" i="13" s="1"/>
  <c r="D35" i="13"/>
  <c r="F35" i="13" s="1"/>
  <c r="F38" i="13" s="1"/>
  <c r="F40" i="13" s="1"/>
  <c r="AB30" i="13"/>
  <c r="AD30" i="13" s="1"/>
  <c r="AB36" i="13" s="1"/>
  <c r="AD36" i="13" s="1"/>
  <c r="P30" i="13"/>
  <c r="R30" i="13" s="1"/>
  <c r="AJ30" i="13"/>
  <c r="AL30" i="13" s="1"/>
  <c r="AJ36" i="13" s="1"/>
  <c r="AL36" i="13" s="1"/>
  <c r="X30" i="13"/>
  <c r="Z30" i="13" s="1"/>
  <c r="X36" i="13" s="1"/>
  <c r="Z36" i="13" s="1"/>
  <c r="L30" i="13"/>
  <c r="N30" i="13" s="1"/>
  <c r="AF30" i="13"/>
  <c r="AH30" i="13" s="1"/>
  <c r="AF36" i="13" s="1"/>
  <c r="AH36" i="13" s="1"/>
  <c r="F47" i="13"/>
  <c r="T10" i="13"/>
  <c r="V10" i="13" s="1"/>
  <c r="V9" i="13" s="1"/>
  <c r="T13" i="13"/>
  <c r="V13" i="13" s="1"/>
  <c r="V12" i="13"/>
  <c r="AN20" i="13"/>
  <c r="AP20" i="13" s="1"/>
  <c r="AN11" i="13"/>
  <c r="AP11" i="13" s="1"/>
  <c r="AN22" i="13"/>
  <c r="AP22" i="13" s="1"/>
  <c r="AN21" i="13"/>
  <c r="AP21" i="13" s="1"/>
  <c r="T37" i="13"/>
  <c r="V37" i="13" s="1"/>
  <c r="N23" i="13"/>
  <c r="X16" i="13"/>
  <c r="Z16" i="13" s="1"/>
  <c r="X32" i="13"/>
  <c r="Z32" i="13" s="1"/>
  <c r="X29" i="13"/>
  <c r="Z29" i="13" s="1"/>
  <c r="AD2" i="13"/>
  <c r="X15" i="13"/>
  <c r="Z15" i="13" s="1"/>
  <c r="X19" i="13"/>
  <c r="Z19" i="13" s="1"/>
  <c r="X18" i="13"/>
  <c r="Z18" i="13" s="1"/>
  <c r="X17" i="13"/>
  <c r="Z17" i="13" s="1"/>
  <c r="X12" i="13"/>
  <c r="Z8" i="13"/>
  <c r="X14" i="13"/>
  <c r="Z14" i="13" s="1"/>
  <c r="AT25" i="13" l="1"/>
  <c r="V33" i="13"/>
  <c r="F44" i="13"/>
  <c r="F42" i="13"/>
  <c r="P36" i="13"/>
  <c r="R36" i="13" s="1"/>
  <c r="R33" i="13"/>
  <c r="X10" i="13"/>
  <c r="Z10" i="13" s="1"/>
  <c r="Z9" i="13" s="1"/>
  <c r="AP23" i="13"/>
  <c r="AN24" i="13" s="1"/>
  <c r="AP24" i="13" s="1"/>
  <c r="AP25" i="13" s="1"/>
  <c r="L24" i="13"/>
  <c r="N24" i="13" s="1"/>
  <c r="N25" i="13" s="1"/>
  <c r="P24" i="13"/>
  <c r="R24" i="13" s="1"/>
  <c r="R25" i="13" s="1"/>
  <c r="L36" i="13"/>
  <c r="N36" i="13" s="1"/>
  <c r="N33" i="13"/>
  <c r="AN36" i="13"/>
  <c r="AP36" i="13" s="1"/>
  <c r="AP33" i="13"/>
  <c r="X13" i="13"/>
  <c r="Z13" i="13" s="1"/>
  <c r="Z12" i="13"/>
  <c r="AB15" i="13"/>
  <c r="AD15" i="13" s="1"/>
  <c r="AH2" i="13"/>
  <c r="AB18" i="13"/>
  <c r="AD18" i="13" s="1"/>
  <c r="AB19" i="13"/>
  <c r="AD19" i="13" s="1"/>
  <c r="AB17" i="13"/>
  <c r="AD17" i="13" s="1"/>
  <c r="AB12" i="13"/>
  <c r="AB14" i="13"/>
  <c r="AD14" i="13" s="1"/>
  <c r="AD8" i="13"/>
  <c r="AB29" i="13"/>
  <c r="AD29" i="13" s="1"/>
  <c r="AB16" i="13"/>
  <c r="AD16" i="13" s="1"/>
  <c r="AB32" i="13"/>
  <c r="AD32" i="13" s="1"/>
  <c r="V27" i="13"/>
  <c r="H36" i="13"/>
  <c r="J36" i="13" s="1"/>
  <c r="J38" i="13" s="1"/>
  <c r="J33" i="13"/>
  <c r="X37" i="13"/>
  <c r="Z37" i="13" s="1"/>
  <c r="Z33" i="13"/>
  <c r="Z34" i="13" s="1"/>
  <c r="AR35" i="13" l="1"/>
  <c r="AT35" i="13" s="1"/>
  <c r="AT38" i="13" s="1"/>
  <c r="AT40" i="13" s="1"/>
  <c r="D16" i="2" s="1"/>
  <c r="R34" i="13"/>
  <c r="P35" i="13"/>
  <c r="R35" i="13" s="1"/>
  <c r="R38" i="13" s="1"/>
  <c r="R40" i="13" s="1"/>
  <c r="S25" i="13"/>
  <c r="L35" i="13"/>
  <c r="N35" i="13" s="1"/>
  <c r="N38" i="13" s="1"/>
  <c r="N40" i="13" s="1"/>
  <c r="O25" i="13"/>
  <c r="N34" i="13"/>
  <c r="O33" i="13"/>
  <c r="AN35" i="13"/>
  <c r="AP35" i="13" s="1"/>
  <c r="AP38" i="13" s="1"/>
  <c r="AP40" i="13" s="1"/>
  <c r="D15" i="2" s="1"/>
  <c r="AL2" i="13"/>
  <c r="AF19" i="13"/>
  <c r="AH19" i="13" s="1"/>
  <c r="AF17" i="13"/>
  <c r="AH17" i="13" s="1"/>
  <c r="AF12" i="13"/>
  <c r="AF14" i="13"/>
  <c r="AH14" i="13" s="1"/>
  <c r="AF29" i="13"/>
  <c r="AH29" i="13" s="1"/>
  <c r="AH8" i="13"/>
  <c r="AF16" i="13"/>
  <c r="AH16" i="13" s="1"/>
  <c r="AF18" i="13"/>
  <c r="AH18" i="13" s="1"/>
  <c r="AF15" i="13"/>
  <c r="AH15" i="13" s="1"/>
  <c r="AF32" i="13"/>
  <c r="AH32" i="13" s="1"/>
  <c r="Z27" i="13"/>
  <c r="AB10" i="13"/>
  <c r="AD10" i="13" s="1"/>
  <c r="AD9" i="13" s="1"/>
  <c r="V34" i="13"/>
  <c r="AD33" i="13"/>
  <c r="AD34" i="13" s="1"/>
  <c r="AB37" i="13"/>
  <c r="AD37" i="13" s="1"/>
  <c r="T22" i="13"/>
  <c r="V22" i="13" s="1"/>
  <c r="T11" i="13"/>
  <c r="V11" i="13" s="1"/>
  <c r="T20" i="13"/>
  <c r="V20" i="13" s="1"/>
  <c r="T21" i="13"/>
  <c r="V21" i="13" s="1"/>
  <c r="J34" i="13"/>
  <c r="J40" i="13"/>
  <c r="AD12" i="13"/>
  <c r="AB13" i="13"/>
  <c r="AD13" i="13" s="1"/>
  <c r="AT44" i="13" l="1"/>
  <c r="AT42" i="13"/>
  <c r="N42" i="13"/>
  <c r="N44" i="13"/>
  <c r="AF37" i="13"/>
  <c r="AH37" i="13" s="1"/>
  <c r="AH33" i="13"/>
  <c r="AH34" i="13" s="1"/>
  <c r="V23" i="13"/>
  <c r="T24" i="13" s="1"/>
  <c r="V24" i="13" s="1"/>
  <c r="V25" i="13" s="1"/>
  <c r="X11" i="13"/>
  <c r="Z11" i="13" s="1"/>
  <c r="X21" i="13"/>
  <c r="Z21" i="13" s="1"/>
  <c r="X20" i="13"/>
  <c r="Z20" i="13" s="1"/>
  <c r="X22" i="13"/>
  <c r="Z22" i="13" s="1"/>
  <c r="AH12" i="13"/>
  <c r="AF13" i="13"/>
  <c r="AH13" i="13" s="1"/>
  <c r="J42" i="13"/>
  <c r="J44" i="13"/>
  <c r="AP44" i="13"/>
  <c r="R42" i="13"/>
  <c r="R44" i="13"/>
  <c r="AF10" i="13"/>
  <c r="AH10" i="13" s="1"/>
  <c r="AH9" i="13" s="1"/>
  <c r="AD27" i="13"/>
  <c r="AJ29" i="13"/>
  <c r="AL29" i="13" s="1"/>
  <c r="AJ14" i="13"/>
  <c r="AL14" i="13" s="1"/>
  <c r="AJ19" i="13"/>
  <c r="AL19" i="13" s="1"/>
  <c r="AJ16" i="13"/>
  <c r="AL16" i="13" s="1"/>
  <c r="AL8" i="13"/>
  <c r="AJ32" i="13"/>
  <c r="AL32" i="13" s="1"/>
  <c r="AJ18" i="13"/>
  <c r="AL18" i="13" s="1"/>
  <c r="AJ15" i="13"/>
  <c r="AL15" i="13" s="1"/>
  <c r="AJ17" i="13"/>
  <c r="AL17" i="13" s="1"/>
  <c r="AJ12" i="13"/>
  <c r="T35" i="13" l="1"/>
  <c r="V35" i="13" s="1"/>
  <c r="V38" i="13" s="1"/>
  <c r="V40" i="13" s="1"/>
  <c r="AB21" i="13"/>
  <c r="AD21" i="13" s="1"/>
  <c r="AB20" i="13"/>
  <c r="AD20" i="13" s="1"/>
  <c r="AB22" i="13"/>
  <c r="AD22" i="13" s="1"/>
  <c r="AB11" i="13"/>
  <c r="AD11" i="13" s="1"/>
  <c r="AJ13" i="13"/>
  <c r="AL13" i="13" s="1"/>
  <c r="AL12" i="13"/>
  <c r="AJ37" i="13"/>
  <c r="AL37" i="13" s="1"/>
  <c r="AL33" i="13"/>
  <c r="Z23" i="13"/>
  <c r="AH27" i="13"/>
  <c r="AJ10" i="13"/>
  <c r="AL10" i="13" s="1"/>
  <c r="AL9" i="13" s="1"/>
  <c r="X24" i="13" l="1"/>
  <c r="Z24" i="13" s="1"/>
  <c r="Z25" i="13" s="1"/>
  <c r="AL34" i="13"/>
  <c r="AP34" i="13"/>
  <c r="AL27" i="13"/>
  <c r="AF21" i="13"/>
  <c r="AH21" i="13" s="1"/>
  <c r="AF22" i="13"/>
  <c r="AH22" i="13" s="1"/>
  <c r="AF11" i="13"/>
  <c r="AH11" i="13" s="1"/>
  <c r="AF20" i="13"/>
  <c r="AH20" i="13" s="1"/>
  <c r="AD23" i="13"/>
  <c r="V42" i="13"/>
  <c r="V44" i="13"/>
  <c r="X35" i="13" l="1"/>
  <c r="Z35" i="13" s="1"/>
  <c r="Z38" i="13" s="1"/>
  <c r="Z40" i="13" s="1"/>
  <c r="AJ22" i="13"/>
  <c r="AL22" i="13" s="1"/>
  <c r="AJ11" i="13"/>
  <c r="AL11" i="13" s="1"/>
  <c r="AJ20" i="13"/>
  <c r="AL20" i="13" s="1"/>
  <c r="AJ21" i="13"/>
  <c r="AL21" i="13" s="1"/>
  <c r="AB24" i="13"/>
  <c r="AD24" i="13" s="1"/>
  <c r="AD25" i="13" s="1"/>
  <c r="AH23" i="13"/>
  <c r="AF24" i="13" s="1"/>
  <c r="AH24" i="13" s="1"/>
  <c r="AB35" i="13" l="1"/>
  <c r="AD35" i="13" s="1"/>
  <c r="AD38" i="13" s="1"/>
  <c r="AD40" i="13" s="1"/>
  <c r="Z44" i="13"/>
  <c r="Z51" i="13"/>
  <c r="Z42" i="13"/>
  <c r="AL23" i="13"/>
  <c r="AH25" i="13"/>
  <c r="AD44" i="13" l="1"/>
  <c r="AE40" i="13"/>
  <c r="AD42" i="13"/>
  <c r="AJ24" i="13"/>
  <c r="AL24" i="13" s="1"/>
  <c r="AL25" i="13" s="1"/>
  <c r="AF35" i="13"/>
  <c r="AH35" i="13" s="1"/>
  <c r="AH38" i="13" s="1"/>
  <c r="AH40" i="13" s="1"/>
  <c r="AH44" i="13" l="1"/>
  <c r="AH42" i="13"/>
  <c r="AH46" i="13"/>
  <c r="AJ35" i="13"/>
  <c r="AL35" i="13" s="1"/>
  <c r="AL38" i="13" s="1"/>
  <c r="AL40" i="13" s="1"/>
  <c r="AL44" i="13" l="1"/>
  <c r="AL42" i="13"/>
  <c r="AP42" i="13"/>
  <c r="C7" i="12" l="1"/>
  <c r="D4" i="12"/>
  <c r="B4" i="12"/>
  <c r="F7" i="12" l="1"/>
  <c r="E7" i="12"/>
  <c r="E9" i="12"/>
  <c r="F9" i="12" l="1"/>
  <c r="F8" i="12"/>
  <c r="E8" i="12"/>
  <c r="E14" i="2"/>
  <c r="G14" i="2"/>
  <c r="G13" i="2" l="1"/>
  <c r="E13" i="2"/>
  <c r="E12" i="2"/>
  <c r="G12" i="2"/>
  <c r="J19" i="2" l="1"/>
  <c r="H19" i="2"/>
  <c r="I19" i="2"/>
  <c r="N26" i="1" s="1"/>
  <c r="G26" i="1" s="1"/>
  <c r="I13" i="2"/>
  <c r="N20" i="1" s="1"/>
  <c r="I18" i="2"/>
  <c r="N25" i="1" s="1"/>
  <c r="G25" i="1" s="1"/>
  <c r="H18" i="2"/>
  <c r="J18" i="2"/>
  <c r="J17" i="2"/>
  <c r="I17" i="2"/>
  <c r="N24" i="1" s="1"/>
  <c r="G24" i="1" s="1"/>
  <c r="J6" i="1" s="1"/>
  <c r="H17" i="2"/>
  <c r="I15" i="2"/>
  <c r="N22" i="1" s="1"/>
  <c r="G22" i="1" s="1"/>
  <c r="J15" i="2"/>
  <c r="J16" i="2"/>
  <c r="I16" i="2"/>
  <c r="N23" i="1" s="1"/>
  <c r="G23" i="1" s="1"/>
  <c r="H16" i="2"/>
  <c r="H15" i="2"/>
  <c r="I14" i="2"/>
  <c r="N21" i="1" s="1"/>
  <c r="G21" i="1" s="1"/>
  <c r="H14" i="2"/>
  <c r="J14" i="2"/>
  <c r="E6" i="2"/>
  <c r="K26" i="1" l="1"/>
  <c r="D26" i="1" s="1"/>
  <c r="L26" i="1"/>
  <c r="E26" i="1" s="1"/>
  <c r="M26" i="1"/>
  <c r="F26" i="1" s="1"/>
  <c r="O26" i="1"/>
  <c r="H26" i="1" s="1"/>
  <c r="P26" i="1"/>
  <c r="I26" i="1" s="1"/>
  <c r="Q26" i="1"/>
  <c r="J26" i="1" s="1"/>
  <c r="K24" i="1"/>
  <c r="D24" i="1" s="1"/>
  <c r="J3" i="1" s="1"/>
  <c r="M24" i="1"/>
  <c r="F24" i="1" s="1"/>
  <c r="J5" i="1" s="1"/>
  <c r="L24" i="1"/>
  <c r="E24" i="1" s="1"/>
  <c r="K22" i="1"/>
  <c r="D22" i="1" s="1"/>
  <c r="M22" i="1"/>
  <c r="F22" i="1" s="1"/>
  <c r="L22" i="1"/>
  <c r="E22" i="1" s="1"/>
  <c r="O24" i="1"/>
  <c r="H24" i="1" s="1"/>
  <c r="J7" i="1" s="1"/>
  <c r="P24" i="1"/>
  <c r="I24" i="1" s="1"/>
  <c r="J8" i="1" s="1"/>
  <c r="Q24" i="1"/>
  <c r="J24" i="1" s="1"/>
  <c r="J9" i="1" s="1"/>
  <c r="Q25" i="1"/>
  <c r="J25" i="1" s="1"/>
  <c r="O25" i="1"/>
  <c r="H25" i="1" s="1"/>
  <c r="P25" i="1"/>
  <c r="I25" i="1" s="1"/>
  <c r="K23" i="1"/>
  <c r="D23" i="1" s="1"/>
  <c r="L23" i="1"/>
  <c r="E23" i="1" s="1"/>
  <c r="M23" i="1"/>
  <c r="F23" i="1" s="1"/>
  <c r="M25" i="1"/>
  <c r="F25" i="1" s="1"/>
  <c r="L25" i="1"/>
  <c r="E25" i="1" s="1"/>
  <c r="K25" i="1"/>
  <c r="D25" i="1" s="1"/>
  <c r="O23" i="1"/>
  <c r="H23" i="1" s="1"/>
  <c r="P23" i="1"/>
  <c r="I23" i="1" s="1"/>
  <c r="Q23" i="1"/>
  <c r="J23" i="1" s="1"/>
  <c r="P22" i="1"/>
  <c r="I22" i="1" s="1"/>
  <c r="O22" i="1"/>
  <c r="H22" i="1" s="1"/>
  <c r="Q22" i="1"/>
  <c r="J22" i="1" s="1"/>
  <c r="K21" i="1"/>
  <c r="D21" i="1" s="1"/>
  <c r="M21" i="1"/>
  <c r="F21" i="1" s="1"/>
  <c r="L21" i="1"/>
  <c r="E21" i="1" s="1"/>
  <c r="O21" i="1"/>
  <c r="H21" i="1" s="1"/>
  <c r="Q21" i="1"/>
  <c r="J21" i="1" s="1"/>
  <c r="P21" i="1"/>
  <c r="I21" i="1" s="1"/>
  <c r="G11" i="2"/>
  <c r="J4" i="1" l="1"/>
  <c r="E11" i="2"/>
  <c r="E8" i="2" l="1"/>
  <c r="J16" i="1"/>
  <c r="I16" i="1"/>
  <c r="H16" i="1"/>
  <c r="Q13" i="1"/>
  <c r="P13" i="1"/>
  <c r="O13" i="1"/>
  <c r="J13" i="1"/>
  <c r="I13" i="1"/>
  <c r="H13" i="1"/>
  <c r="G10" i="2"/>
  <c r="B8" i="6"/>
  <c r="E10" i="2"/>
  <c r="E9" i="2"/>
  <c r="H13" i="2" l="1"/>
  <c r="J13" i="2"/>
  <c r="Q20" i="1" l="1"/>
  <c r="P20" i="1"/>
  <c r="O20" i="1"/>
  <c r="L20" i="1"/>
  <c r="M20" i="1"/>
  <c r="K20" i="1"/>
  <c r="I6" i="1" l="1"/>
  <c r="I5" i="1"/>
  <c r="I4" i="1"/>
  <c r="I8" i="1"/>
  <c r="I7" i="1"/>
  <c r="I3" i="1"/>
  <c r="I9" i="1"/>
  <c r="G13" i="1" l="1"/>
  <c r="N13" i="1" s="1"/>
  <c r="F13" i="1"/>
  <c r="M13" i="1" s="1"/>
  <c r="E13" i="1"/>
  <c r="L13" i="1" s="1"/>
  <c r="D13" i="1"/>
  <c r="K13" i="1" s="1"/>
  <c r="H5" i="2"/>
  <c r="I5" i="2"/>
  <c r="B6" i="6"/>
  <c r="E7" i="2"/>
  <c r="H12" i="2" l="1"/>
  <c r="I12" i="2"/>
  <c r="N19" i="1" s="1"/>
  <c r="H11" i="2"/>
  <c r="I11" i="2"/>
  <c r="N18" i="1" s="1"/>
  <c r="G18" i="1" s="1"/>
  <c r="H10" i="2"/>
  <c r="I10" i="2"/>
  <c r="N17" i="1" s="1"/>
  <c r="J7" i="2"/>
  <c r="I7" i="2"/>
  <c r="B3" i="6"/>
  <c r="G9" i="2"/>
  <c r="G8" i="2"/>
  <c r="J12" i="2" s="1"/>
  <c r="B7" i="6"/>
  <c r="B4" i="6"/>
  <c r="G16" i="1"/>
  <c r="B5" i="6"/>
  <c r="L19" i="1" l="1"/>
  <c r="M19" i="1"/>
  <c r="K19" i="1"/>
  <c r="P19" i="1"/>
  <c r="O19" i="1"/>
  <c r="Q19" i="1"/>
  <c r="M18" i="1"/>
  <c r="F18" i="1" s="1"/>
  <c r="L18" i="1"/>
  <c r="E18" i="1" s="1"/>
  <c r="K18" i="1"/>
  <c r="D18" i="1" s="1"/>
  <c r="J9" i="2"/>
  <c r="P16" i="1" s="1"/>
  <c r="J11" i="2"/>
  <c r="J10" i="2"/>
  <c r="H9" i="2"/>
  <c r="I9" i="2"/>
  <c r="G17" i="1"/>
  <c r="L17" i="1"/>
  <c r="M17" i="1"/>
  <c r="K17" i="1"/>
  <c r="H7" i="2"/>
  <c r="O18" i="1" l="1"/>
  <c r="H18" i="1" s="1"/>
  <c r="P18" i="1"/>
  <c r="I18" i="1" s="1"/>
  <c r="Q18" i="1"/>
  <c r="J18" i="1" s="1"/>
  <c r="Q16" i="1"/>
  <c r="O16" i="1"/>
  <c r="P17" i="1"/>
  <c r="O17" i="1"/>
  <c r="Q17" i="1"/>
  <c r="D17" i="1"/>
  <c r="F17" i="1"/>
  <c r="E17" i="1"/>
  <c r="F16" i="1"/>
  <c r="D16" i="1"/>
  <c r="E16" i="1"/>
  <c r="B10" i="4"/>
  <c r="J17" i="1" l="1"/>
  <c r="I17" i="1"/>
  <c r="H17" i="1"/>
  <c r="K6" i="1"/>
  <c r="K4" i="1"/>
  <c r="K3" i="1"/>
  <c r="K5" i="1"/>
  <c r="K7" i="1" l="1"/>
  <c r="K8" i="1"/>
  <c r="K9" i="1"/>
  <c r="K10" i="1" l="1"/>
</calcChain>
</file>

<file path=xl/sharedStrings.xml><?xml version="1.0" encoding="utf-8"?>
<sst xmlns="http://schemas.openxmlformats.org/spreadsheetml/2006/main" count="246" uniqueCount="124">
  <si>
    <t>Reposición y control de dosis [ARS/punto-mes]</t>
  </si>
  <si>
    <t>Control de dosis y Seguimiento de Tratamientos [ARS/punto-mes]</t>
  </si>
  <si>
    <t>Batch a pozo [ARS/punto-mes]</t>
  </si>
  <si>
    <t>Renta de equipo dosificador [ARS/Equipo_mes]</t>
  </si>
  <si>
    <t>Fecha</t>
  </si>
  <si>
    <t>Ítem 1,2 y 3 PCR</t>
  </si>
  <si>
    <t>Ítem 4 PCR</t>
  </si>
  <si>
    <t>Aumento REM</t>
  </si>
  <si>
    <t>Aumento NO REM</t>
  </si>
  <si>
    <t>$Valor</t>
  </si>
  <si>
    <t>Cantidad</t>
  </si>
  <si>
    <t>Rellenadores</t>
  </si>
  <si>
    <t>REMUNERATI$VO</t>
  </si>
  <si>
    <t>Básico</t>
  </si>
  <si>
    <t>L</t>
  </si>
  <si>
    <t>Turno A, B, Y</t>
  </si>
  <si>
    <t>Y</t>
  </si>
  <si>
    <t>Zona</t>
  </si>
  <si>
    <t>Cantidad de Horas Nocturnas</t>
  </si>
  <si>
    <t>Cantidad de Hs. Viaje Norm</t>
  </si>
  <si>
    <t>Cantidad de Hs. Viaje Adicionales</t>
  </si>
  <si>
    <t>Antigüedad promedio</t>
  </si>
  <si>
    <t>Bono Paz Social</t>
  </si>
  <si>
    <t>Adicional Yacimiento</t>
  </si>
  <si>
    <t>Adicional Disponibilidad</t>
  </si>
  <si>
    <t>Suplemento Asistencia y Puntualidad Prorrateable</t>
  </si>
  <si>
    <t>Cantidad de Guardias Petroleras</t>
  </si>
  <si>
    <t>Cantidad de Horas 50% Diurnas</t>
  </si>
  <si>
    <t>Cantidad de Horas 50% Nocturnas</t>
  </si>
  <si>
    <t>Feriados
Horas al 100%</t>
  </si>
  <si>
    <t>Días en Campamento</t>
  </si>
  <si>
    <t>Presentismo</t>
  </si>
  <si>
    <t>Bruto Mensual Unitario</t>
  </si>
  <si>
    <t>Sueldo Conformado base de cálculo para horas normales y extras</t>
  </si>
  <si>
    <t>NO REMUNERATIVOS</t>
  </si>
  <si>
    <t>Viandas</t>
  </si>
  <si>
    <t>AUMENTOS S/ REM</t>
  </si>
  <si>
    <t>AUMENTOS S/ NO REM</t>
  </si>
  <si>
    <t>Asignación Vianda Complementaria</t>
  </si>
  <si>
    <t>Total NO REM</t>
  </si>
  <si>
    <t>Cargas Sociales Normales</t>
  </si>
  <si>
    <t>Cargas Sociales Diferenciadas</t>
  </si>
  <si>
    <t>ART</t>
  </si>
  <si>
    <t>Total Cargas Sociales</t>
  </si>
  <si>
    <t>COSTO SALARIAL</t>
  </si>
  <si>
    <t>IPIM NG</t>
  </si>
  <si>
    <t>Indec</t>
  </si>
  <si>
    <t>GO G3 s/Imp</t>
  </si>
  <si>
    <t>Estación de servicio la cordiellera. Gasoil Grado 3 precio s/imp</t>
  </si>
  <si>
    <t>Base</t>
  </si>
  <si>
    <t>SUMAS NORMALES</t>
  </si>
  <si>
    <t>SUMAS NO REM</t>
  </si>
  <si>
    <t>PP</t>
  </si>
  <si>
    <t>JER</t>
  </si>
  <si>
    <t>PETROLEROS</t>
  </si>
  <si>
    <t>JERÁRQUICOS y FC</t>
  </si>
  <si>
    <t>Contribuciones Patronales</t>
  </si>
  <si>
    <t>Regimen nacional de la Seg. Social Dec. 814/01</t>
  </si>
  <si>
    <t>Régimen Nacional de obras sociales Ley 23660/61</t>
  </si>
  <si>
    <t>Deducción de IVA (Decreto 814/01) (resta)</t>
  </si>
  <si>
    <t>Otros</t>
  </si>
  <si>
    <t>Alicuota A.R.T. (Importe fijo considerado en fila 38)</t>
  </si>
  <si>
    <t>Seguro de vida obligatorio Dec. 1567/74</t>
  </si>
  <si>
    <t>Cuota solidaridad (solo petroleros)</t>
  </si>
  <si>
    <t>Resolución 633/18</t>
  </si>
  <si>
    <t>Contribución programa Sociocult JER</t>
  </si>
  <si>
    <t>Contribución Empresaria Camioneros</t>
  </si>
  <si>
    <t>Provisiones</t>
  </si>
  <si>
    <t>Aguinaldo</t>
  </si>
  <si>
    <t xml:space="preserve">Grossing Vacaciones </t>
  </si>
  <si>
    <t>Aguinaldo s/grossing vacaciones</t>
  </si>
  <si>
    <t>Feriados de personal</t>
  </si>
  <si>
    <t>Descalce SAC y Vacaciones</t>
  </si>
  <si>
    <t>Contribuciones s/3.1-3.2-3.3-3.4-3.5-3.8</t>
  </si>
  <si>
    <t>TOTAL</t>
  </si>
  <si>
    <t>ART SOBRE SUMAS NO REMUNERATIVAS</t>
  </si>
  <si>
    <t>Periodo Certificado</t>
  </si>
  <si>
    <t>IPIM (n-2)</t>
  </si>
  <si>
    <t>Tarifas certificadas</t>
  </si>
  <si>
    <t>Ítem1</t>
  </si>
  <si>
    <t>Ítem2</t>
  </si>
  <si>
    <t>Ítem3</t>
  </si>
  <si>
    <t>Ítem4</t>
  </si>
  <si>
    <t>Variación [%]</t>
  </si>
  <si>
    <t>Descripción de Tarifas</t>
  </si>
  <si>
    <t>Divisor K (IIBB+DyC)</t>
  </si>
  <si>
    <t>Cliente</t>
  </si>
  <si>
    <t>Afectación</t>
  </si>
  <si>
    <t>Se pago ARS</t>
  </si>
  <si>
    <t>Se debe ARS</t>
  </si>
  <si>
    <t>Tarifas Ajustadas por FA</t>
  </si>
  <si>
    <t>Ítem 5,6 y 7 PCR</t>
  </si>
  <si>
    <t>Ítem5</t>
  </si>
  <si>
    <t>Scio de Lab. en yacimiento [ARS/mes]</t>
  </si>
  <si>
    <t>Scio de Lab. en yacimiento - Hs 50% [ARS/mes]</t>
  </si>
  <si>
    <t>Scio de Lab. en yacimiento - Hs 100% [ARS/mes]</t>
  </si>
  <si>
    <t>Ítem 6</t>
  </si>
  <si>
    <t>Ítem 7</t>
  </si>
  <si>
    <t>MO Mgue</t>
  </si>
  <si>
    <t>GO (n-1)</t>
  </si>
  <si>
    <t>MO</t>
  </si>
  <si>
    <t>IPIM</t>
  </si>
  <si>
    <t>GO</t>
  </si>
  <si>
    <t>USD</t>
  </si>
  <si>
    <t>Indice</t>
  </si>
  <si>
    <t>USD Vta Publico (último día hábil del mes n-1)</t>
  </si>
  <si>
    <t>Base temporal oct-23</t>
  </si>
  <si>
    <t>Estación Servicentro Malargue S.A. Gasoil Grado 3 precio s/imp</t>
  </si>
  <si>
    <t>Provincia</t>
  </si>
  <si>
    <t>Mgue</t>
  </si>
  <si>
    <t>Revisión paritaria aumento de 13,1% No Rem para Nov-23</t>
  </si>
  <si>
    <t>feb-mar</t>
  </si>
  <si>
    <t>Tarifas a certificar feb-mar24</t>
  </si>
  <si>
    <t>CONTRIB SINDICAL 148.000 (abr=1er cuota - NovMay=2da cuota)</t>
  </si>
  <si>
    <t>mar-abr</t>
  </si>
  <si>
    <t>Valor venta USD Divisa, último día hábil</t>
  </si>
  <si>
    <t>abr-may</t>
  </si>
  <si>
    <t>Gatillo (+/- 2%)</t>
  </si>
  <si>
    <t>Sosneado</t>
  </si>
  <si>
    <t>Malargüe</t>
  </si>
  <si>
    <t>Personas</t>
  </si>
  <si>
    <t>Total [ARS]</t>
  </si>
  <si>
    <t>Area</t>
  </si>
  <si>
    <t>PCR (Sosneado y Mgue)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</si>
</sst>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0.0"/>
    <numFmt numFmtId="167" formatCode="#,##0_ ;[Red]\-#,##0\ "/>
    <numFmt numFmtId="168" formatCode="_-* #,##0.000\ _€_-;\-* #,##0.000\ _€_-;_-* &quot;-&quot;??\ _€_-;_-@_-"/>
    <numFmt numFmtId="169" formatCode="_ &quot;$&quot;\ * #,##0.00_ ;_ &quot;$&quot;\ * \-#,##0.00_ ;_ &quot;$&quot;\ * &quot;-&quot;??_ ;_ @_ "/>
    <numFmt numFmtId="170" formatCode="_ * #,##0.00_ ;_ * \-#,##0.00_ ;_ * &quot;-&quot;??_ ;_ @_ "/>
    <numFmt numFmtId="171" formatCode="_ [$€-2]\ * #,##0.00_ ;_ [$€-2]\ * \-#,##0.00_ ;_ [$€-2]\ * &quot;-&quot;??_ "/>
    <numFmt numFmtId="172" formatCode="_-* #,##0_-;\-* #,##0_-;_-* &quot;-&quot;??_-;_-@_-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sz val="10"/>
      <color theme="1"/>
      <name val="Exo"/>
    </font>
    <font>
      <b/>
      <sz val="11"/>
      <color theme="0"/>
      <name val="Calibri"/>
      <family val="2"/>
      <scheme val="minor"/>
    </font>
    <font>
      <b/>
      <sz val="10"/>
      <color theme="1"/>
      <name val="Exo"/>
    </font>
    <font>
      <b/>
      <sz val="10"/>
      <color theme="0"/>
      <name val="Exo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34998626667073579"/>
      <name val="Exo"/>
    </font>
    <font>
      <sz val="8"/>
      <color theme="1"/>
      <name val="Exo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5"/>
      <color indexed="54"/>
      <name val="Calibri"/>
      <family val="2"/>
    </font>
    <font>
      <u/>
      <sz val="10"/>
      <color indexed="12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Exo10"/>
    </font>
    <font>
      <b/>
      <sz val="11"/>
      <color theme="0"/>
      <name val="Exo10"/>
    </font>
    <font>
      <b/>
      <sz val="11"/>
      <color theme="1"/>
      <name val="Exo10"/>
    </font>
    <font>
      <sz val="11"/>
      <color theme="0"/>
      <name val="Exo10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4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1">
    <xf numFmtId="0" fontId="0" fillId="0" borderId="0"/>
    <xf numFmtId="9" fontId="1" fillId="0" borderId="0" applyFont="0" applyFill="0" applyBorder="0" applyAlignment="0" applyProtection="0"/>
    <xf numFmtId="0" fontId="17" fillId="0" borderId="22" applyNumberFormat="0" applyFill="0" applyAlignment="0" applyProtection="0"/>
    <xf numFmtId="0" fontId="18" fillId="0" borderId="23" applyNumberFormat="0" applyFill="0" applyAlignment="0" applyProtection="0"/>
    <xf numFmtId="0" fontId="18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20" fillId="16" borderId="24" applyNumberFormat="0" applyAlignment="0" applyProtection="0"/>
    <xf numFmtId="0" fontId="21" fillId="17" borderId="25" applyNumberFormat="0" applyAlignment="0" applyProtection="0"/>
    <xf numFmtId="0" fontId="22" fillId="17" borderId="24" applyNumberFormat="0" applyAlignment="0" applyProtection="0"/>
    <xf numFmtId="0" fontId="23" fillId="0" borderId="26" applyNumberFormat="0" applyFill="0" applyAlignment="0" applyProtection="0"/>
    <xf numFmtId="0" fontId="5" fillId="18" borderId="27" applyNumberFormat="0" applyAlignment="0" applyProtection="0"/>
    <xf numFmtId="0" fontId="24" fillId="0" borderId="0" applyNumberFormat="0" applyFill="0" applyBorder="0" applyAlignment="0" applyProtection="0"/>
    <xf numFmtId="0" fontId="1" fillId="19" borderId="28" applyNumberFormat="0" applyFont="0" applyAlignment="0" applyProtection="0"/>
    <xf numFmtId="0" fontId="25" fillId="0" borderId="0" applyNumberFormat="0" applyFill="0" applyBorder="0" applyAlignment="0" applyProtection="0"/>
    <xf numFmtId="0" fontId="13" fillId="0" borderId="29" applyNumberFormat="0" applyFill="0" applyAlignment="0" applyProtection="0"/>
    <xf numFmtId="0" fontId="2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6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6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26" fillId="23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5" borderId="0" applyNumberFormat="0" applyBorder="0" applyAlignment="0" applyProtection="0"/>
    <xf numFmtId="0" fontId="26" fillId="39" borderId="0" applyNumberFormat="0" applyBorder="0" applyAlignment="0" applyProtection="0"/>
    <xf numFmtId="0" fontId="26" fillId="43" borderId="0" applyNumberFormat="0" applyBorder="0" applyAlignment="0" applyProtection="0"/>
    <xf numFmtId="0" fontId="29" fillId="0" borderId="30" applyNumberFormat="0" applyFill="0" applyAlignment="0" applyProtection="0"/>
    <xf numFmtId="171" fontId="28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170" fontId="27" fillId="0" borderId="0" applyFont="0" applyFill="0" applyBorder="0" applyAlignment="0" applyProtection="0"/>
    <xf numFmtId="164" fontId="28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31" fillId="15" borderId="0" applyNumberFormat="0" applyBorder="0" applyAlignment="0" applyProtection="0"/>
    <xf numFmtId="0" fontId="28" fillId="0" borderId="0"/>
    <xf numFmtId="0" fontId="32" fillId="0" borderId="0"/>
    <xf numFmtId="0" fontId="28" fillId="0" borderId="0"/>
    <xf numFmtId="3" fontId="28" fillId="0" borderId="0">
      <alignment vertical="center"/>
    </xf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33" fillId="0" borderId="0" applyNumberFormat="0" applyFill="0" applyBorder="0" applyAlignment="0" applyProtection="0"/>
    <xf numFmtId="16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1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6" fontId="2" fillId="0" borderId="0" xfId="0" applyNumberFormat="1" applyFont="1"/>
    <xf numFmtId="166" fontId="3" fillId="0" borderId="0" xfId="0" applyNumberFormat="1" applyFont="1"/>
    <xf numFmtId="0" fontId="0" fillId="0" borderId="1" xfId="0" applyBorder="1"/>
    <xf numFmtId="0" fontId="0" fillId="0" borderId="0" xfId="0" applyAlignment="1">
      <alignment horizontal="center" vertical="center" wrapText="1"/>
    </xf>
    <xf numFmtId="17" fontId="0" fillId="0" borderId="1" xfId="0" applyNumberFormat="1" applyBorder="1"/>
    <xf numFmtId="0" fontId="4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wrapText="1"/>
    </xf>
    <xf numFmtId="3" fontId="4" fillId="0" borderId="1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vertical="center" wrapText="1"/>
    </xf>
    <xf numFmtId="166" fontId="0" fillId="0" borderId="1" xfId="0" applyNumberFormat="1" applyBorder="1" applyAlignment="1">
      <alignment horizontal="center"/>
    </xf>
    <xf numFmtId="17" fontId="0" fillId="10" borderId="1" xfId="0" applyNumberFormat="1" applyFill="1" applyBorder="1"/>
    <xf numFmtId="1" fontId="0" fillId="10" borderId="1" xfId="0" applyNumberFormat="1" applyFill="1" applyBorder="1" applyAlignment="1">
      <alignment horizontal="center"/>
    </xf>
    <xf numFmtId="2" fontId="0" fillId="10" borderId="1" xfId="0" applyNumberFormat="1" applyFill="1" applyBorder="1"/>
    <xf numFmtId="2" fontId="0" fillId="10" borderId="1" xfId="0" applyNumberFormat="1" applyFill="1" applyBorder="1" applyAlignment="1"/>
    <xf numFmtId="0" fontId="4" fillId="0" borderId="0" xfId="0" applyFont="1" applyAlignment="1">
      <alignment horizontal="center" wrapText="1"/>
    </xf>
    <xf numFmtId="3" fontId="6" fillId="0" borderId="1" xfId="0" applyNumberFormat="1" applyFont="1" applyBorder="1" applyAlignment="1">
      <alignment horizontal="center"/>
    </xf>
    <xf numFmtId="0" fontId="5" fillId="12" borderId="1" xfId="0" applyFont="1" applyFill="1" applyBorder="1" applyAlignment="1">
      <alignment horizontal="center" vertical="center" wrapText="1"/>
    </xf>
    <xf numFmtId="165" fontId="4" fillId="0" borderId="0" xfId="1" applyNumberFormat="1" applyFont="1" applyAlignment="1">
      <alignment wrapText="1"/>
    </xf>
    <xf numFmtId="0" fontId="4" fillId="0" borderId="9" xfId="0" applyFont="1" applyBorder="1" applyAlignment="1">
      <alignment wrapText="1"/>
    </xf>
    <xf numFmtId="3" fontId="4" fillId="0" borderId="1" xfId="0" applyNumberFormat="1" applyFont="1" applyBorder="1" applyAlignment="1">
      <alignment wrapText="1"/>
    </xf>
    <xf numFmtId="3" fontId="4" fillId="0" borderId="0" xfId="0" applyNumberFormat="1" applyFont="1" applyBorder="1" applyAlignment="1">
      <alignment wrapText="1"/>
    </xf>
    <xf numFmtId="3" fontId="4" fillId="0" borderId="9" xfId="0" applyNumberFormat="1" applyFont="1" applyBorder="1" applyAlignment="1">
      <alignment wrapText="1"/>
    </xf>
    <xf numFmtId="3" fontId="6" fillId="0" borderId="1" xfId="1" applyNumberFormat="1" applyFont="1" applyBorder="1" applyAlignment="1">
      <alignment horizontal="center" wrapText="1"/>
    </xf>
    <xf numFmtId="165" fontId="4" fillId="0" borderId="1" xfId="0" applyNumberFormat="1" applyFont="1" applyBorder="1" applyAlignment="1">
      <alignment horizontal="center" wrapText="1"/>
    </xf>
    <xf numFmtId="165" fontId="4" fillId="0" borderId="7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8" fillId="0" borderId="0" xfId="0" applyFont="1"/>
    <xf numFmtId="9" fontId="8" fillId="0" borderId="0" xfId="0" applyNumberFormat="1" applyFont="1"/>
    <xf numFmtId="0" fontId="8" fillId="0" borderId="0" xfId="0" applyFont="1" applyAlignment="1">
      <alignment horizontal="right"/>
    </xf>
    <xf numFmtId="10" fontId="8" fillId="0" borderId="0" xfId="0" applyNumberFormat="1" applyFont="1"/>
    <xf numFmtId="17" fontId="8" fillId="2" borderId="1" xfId="0" applyNumberFormat="1" applyFont="1" applyFill="1" applyBorder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43" fontId="8" fillId="0" borderId="3" xfId="0" applyNumberFormat="1" applyFont="1" applyBorder="1" applyAlignment="1">
      <alignment horizontal="center" vertical="center"/>
    </xf>
    <xf numFmtId="0" fontId="8" fillId="0" borderId="5" xfId="0" applyFont="1" applyBorder="1"/>
    <xf numFmtId="0" fontId="8" fillId="0" borderId="5" xfId="0" applyFont="1" applyBorder="1" applyAlignment="1">
      <alignment horizontal="center" vertical="center"/>
    </xf>
    <xf numFmtId="9" fontId="8" fillId="0" borderId="5" xfId="0" applyNumberFormat="1" applyFont="1" applyBorder="1" applyAlignment="1">
      <alignment horizontal="center" vertical="center"/>
    </xf>
    <xf numFmtId="43" fontId="8" fillId="0" borderId="5" xfId="0" applyNumberFormat="1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43" fontId="8" fillId="3" borderId="5" xfId="0" applyNumberFormat="1" applyFont="1" applyFill="1" applyBorder="1" applyAlignment="1">
      <alignment horizontal="center" vertical="center"/>
    </xf>
    <xf numFmtId="10" fontId="8" fillId="0" borderId="5" xfId="1" applyNumberFormat="1" applyFont="1" applyBorder="1" applyAlignment="1">
      <alignment horizontal="center" vertical="center"/>
    </xf>
    <xf numFmtId="0" fontId="8" fillId="0" borderId="6" xfId="0" applyFont="1" applyBorder="1"/>
    <xf numFmtId="43" fontId="8" fillId="0" borderId="6" xfId="0" applyNumberFormat="1" applyFont="1" applyBorder="1" applyAlignment="1">
      <alignment horizontal="center" vertical="center"/>
    </xf>
    <xf numFmtId="9" fontId="8" fillId="0" borderId="6" xfId="0" applyNumberFormat="1" applyFont="1" applyBorder="1" applyAlignment="1">
      <alignment horizontal="center" vertical="center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center" vertical="center"/>
    </xf>
    <xf numFmtId="43" fontId="9" fillId="4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43" fontId="8" fillId="0" borderId="1" xfId="0" applyNumberFormat="1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10" fontId="8" fillId="0" borderId="6" xfId="0" applyNumberFormat="1" applyFont="1" applyBorder="1" applyAlignment="1">
      <alignment horizontal="center" vertical="center"/>
    </xf>
    <xf numFmtId="0" fontId="8" fillId="0" borderId="8" xfId="0" applyFont="1" applyBorder="1"/>
    <xf numFmtId="43" fontId="8" fillId="0" borderId="8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10" fontId="8" fillId="0" borderId="5" xfId="0" applyNumberFormat="1" applyFont="1" applyBorder="1" applyAlignment="1">
      <alignment horizontal="center" vertical="center"/>
    </xf>
    <xf numFmtId="10" fontId="8" fillId="0" borderId="8" xfId="0" applyNumberFormat="1" applyFont="1" applyBorder="1" applyAlignment="1">
      <alignment horizontal="center" vertical="center"/>
    </xf>
    <xf numFmtId="43" fontId="9" fillId="4" borderId="1" xfId="0" applyNumberFormat="1" applyFont="1" applyFill="1" applyBorder="1"/>
    <xf numFmtId="0" fontId="9" fillId="5" borderId="9" xfId="0" applyFont="1" applyFill="1" applyBorder="1"/>
    <xf numFmtId="0" fontId="9" fillId="5" borderId="10" xfId="0" applyFont="1" applyFill="1" applyBorder="1"/>
    <xf numFmtId="0" fontId="9" fillId="5" borderId="10" xfId="0" applyFont="1" applyFill="1" applyBorder="1" applyAlignment="1">
      <alignment horizontal="center" vertical="center"/>
    </xf>
    <xf numFmtId="43" fontId="9" fillId="5" borderId="1" xfId="0" applyNumberFormat="1" applyFont="1" applyFill="1" applyBorder="1"/>
    <xf numFmtId="10" fontId="8" fillId="0" borderId="0" xfId="1" applyNumberFormat="1" applyFont="1"/>
    <xf numFmtId="10" fontId="8" fillId="6" borderId="1" xfId="0" applyNumberFormat="1" applyFont="1" applyFill="1" applyBorder="1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0" fillId="0" borderId="11" xfId="0" applyFont="1" applyBorder="1"/>
    <xf numFmtId="0" fontId="10" fillId="0" borderId="4" xfId="0" applyFont="1" applyBorder="1"/>
    <xf numFmtId="0" fontId="12" fillId="7" borderId="11" xfId="0" applyFont="1" applyFill="1" applyBorder="1"/>
    <xf numFmtId="10" fontId="12" fillId="7" borderId="13" xfId="0" applyNumberFormat="1" applyFont="1" applyFill="1" applyBorder="1"/>
    <xf numFmtId="10" fontId="12" fillId="7" borderId="14" xfId="0" applyNumberFormat="1" applyFont="1" applyFill="1" applyBorder="1"/>
    <xf numFmtId="0" fontId="10" fillId="0" borderId="0" xfId="0" applyFont="1"/>
    <xf numFmtId="0" fontId="10" fillId="0" borderId="15" xfId="0" applyFont="1" applyBorder="1" applyProtection="1">
      <protection locked="0"/>
    </xf>
    <xf numFmtId="10" fontId="10" fillId="8" borderId="16" xfId="0" applyNumberFormat="1" applyFont="1" applyFill="1" applyBorder="1" applyProtection="1">
      <protection locked="0"/>
    </xf>
    <xf numFmtId="0" fontId="10" fillId="0" borderId="17" xfId="0" applyFont="1" applyBorder="1" applyProtection="1">
      <protection locked="0"/>
    </xf>
    <xf numFmtId="0" fontId="10" fillId="0" borderId="4" xfId="0" applyFont="1" applyBorder="1" applyProtection="1">
      <protection locked="0"/>
    </xf>
    <xf numFmtId="0" fontId="10" fillId="0" borderId="18" xfId="0" applyFont="1" applyBorder="1" applyProtection="1">
      <protection locked="0"/>
    </xf>
    <xf numFmtId="10" fontId="10" fillId="8" borderId="19" xfId="0" applyNumberFormat="1" applyFont="1" applyFill="1" applyBorder="1" applyProtection="1">
      <protection locked="0"/>
    </xf>
    <xf numFmtId="0" fontId="10" fillId="0" borderId="20" xfId="0" applyFont="1" applyBorder="1" applyProtection="1">
      <protection locked="0"/>
    </xf>
    <xf numFmtId="0" fontId="10" fillId="0" borderId="20" xfId="0" applyFont="1" applyBorder="1" applyAlignment="1" applyProtection="1">
      <alignment horizontal="left" indent="1"/>
      <protection locked="0"/>
    </xf>
    <xf numFmtId="0" fontId="12" fillId="7" borderId="10" xfId="0" applyFont="1" applyFill="1" applyBorder="1"/>
    <xf numFmtId="10" fontId="12" fillId="7" borderId="9" xfId="0" applyNumberFormat="1" applyFont="1" applyFill="1" applyBorder="1"/>
    <xf numFmtId="10" fontId="12" fillId="7" borderId="12" xfId="0" applyNumberFormat="1" applyFont="1" applyFill="1" applyBorder="1"/>
    <xf numFmtId="0" fontId="10" fillId="0" borderId="0" xfId="0" applyFont="1" applyProtection="1">
      <protection locked="0"/>
    </xf>
    <xf numFmtId="0" fontId="10" fillId="0" borderId="20" xfId="0" applyFont="1" applyBorder="1" applyAlignment="1">
      <alignment horizontal="left"/>
    </xf>
    <xf numFmtId="10" fontId="10" fillId="9" borderId="19" xfId="0" applyNumberFormat="1" applyFont="1" applyFill="1" applyBorder="1" applyProtection="1">
      <protection locked="0"/>
    </xf>
    <xf numFmtId="10" fontId="10" fillId="8" borderId="1" xfId="0" applyNumberFormat="1" applyFont="1" applyFill="1" applyBorder="1" applyProtection="1">
      <protection locked="0"/>
    </xf>
    <xf numFmtId="17" fontId="0" fillId="0" borderId="1" xfId="0" applyNumberFormat="1" applyFill="1" applyBorder="1"/>
    <xf numFmtId="0" fontId="4" fillId="0" borderId="0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164" fontId="8" fillId="0" borderId="0" xfId="0" applyNumberFormat="1" applyFont="1"/>
    <xf numFmtId="2" fontId="8" fillId="0" borderId="0" xfId="0" applyNumberFormat="1" applyFont="1"/>
    <xf numFmtId="168" fontId="8" fillId="0" borderId="0" xfId="0" applyNumberFormat="1" applyFont="1"/>
    <xf numFmtId="2" fontId="13" fillId="0" borderId="1" xfId="0" applyNumberFormat="1" applyFont="1" applyBorder="1"/>
    <xf numFmtId="2" fontId="13" fillId="0" borderId="1" xfId="0" applyNumberFormat="1" applyFont="1" applyBorder="1" applyAlignment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17" fontId="0" fillId="0" borderId="1" xfId="0" applyNumberFormat="1" applyFont="1" applyBorder="1"/>
    <xf numFmtId="17" fontId="0" fillId="0" borderId="1" xfId="0" applyNumberFormat="1" applyFont="1" applyFill="1" applyBorder="1"/>
    <xf numFmtId="166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/>
    <xf numFmtId="3" fontId="0" fillId="10" borderId="1" xfId="0" applyNumberFormat="1" applyFill="1" applyBorder="1"/>
    <xf numFmtId="0" fontId="0" fillId="10" borderId="1" xfId="0" applyFill="1" applyBorder="1" applyAlignment="1">
      <alignment horizontal="center"/>
    </xf>
    <xf numFmtId="2" fontId="0" fillId="0" borderId="1" xfId="0" applyNumberFormat="1" applyFill="1" applyBorder="1" applyAlignment="1"/>
    <xf numFmtId="0" fontId="4" fillId="0" borderId="1" xfId="0" applyFont="1" applyBorder="1" applyAlignment="1">
      <alignment wrapText="1"/>
    </xf>
    <xf numFmtId="2" fontId="0" fillId="0" borderId="1" xfId="0" applyNumberFormat="1" applyFont="1" applyFill="1" applyBorder="1" applyAlignment="1"/>
    <xf numFmtId="2" fontId="13" fillId="0" borderId="1" xfId="0" applyNumberFormat="1" applyFont="1" applyFill="1" applyBorder="1" applyAlignment="1"/>
    <xf numFmtId="165" fontId="0" fillId="10" borderId="1" xfId="1" applyNumberFormat="1" applyFont="1" applyFill="1" applyBorder="1" applyAlignment="1">
      <alignment horizontal="center"/>
    </xf>
    <xf numFmtId="165" fontId="0" fillId="10" borderId="2" xfId="1" applyNumberFormat="1" applyFont="1" applyFill="1" applyBorder="1" applyAlignment="1">
      <alignment horizontal="center"/>
    </xf>
    <xf numFmtId="3" fontId="4" fillId="0" borderId="1" xfId="0" applyNumberFormat="1" applyFont="1" applyBorder="1"/>
    <xf numFmtId="17" fontId="7" fillId="13" borderId="2" xfId="0" applyNumberFormat="1" applyFont="1" applyFill="1" applyBorder="1" applyAlignment="1">
      <alignment horizontal="center" vertical="center" wrapText="1"/>
    </xf>
    <xf numFmtId="17" fontId="7" fillId="13" borderId="21" xfId="0" applyNumberFormat="1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wrapText="1"/>
    </xf>
    <xf numFmtId="0" fontId="16" fillId="0" borderId="0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165" fontId="0" fillId="0" borderId="0" xfId="1" applyNumberFormat="1" applyFont="1" applyFill="1" applyBorder="1" applyAlignment="1">
      <alignment horizontal="center"/>
    </xf>
    <xf numFmtId="0" fontId="0" fillId="0" borderId="0" xfId="0"/>
    <xf numFmtId="166" fontId="2" fillId="0" borderId="0" xfId="0" applyNumberFormat="1" applyFont="1"/>
    <xf numFmtId="0" fontId="0" fillId="0" borderId="1" xfId="0" applyBorder="1" applyAlignment="1"/>
    <xf numFmtId="0" fontId="5" fillId="44" borderId="1" xfId="0" applyFont="1" applyFill="1" applyBorder="1" applyAlignment="1">
      <alignment horizontal="center" vertical="center" wrapText="1"/>
    </xf>
    <xf numFmtId="0" fontId="5" fillId="4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3" fontId="4" fillId="46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8" fillId="3" borderId="0" xfId="0" applyNumberFormat="1" applyFont="1" applyFill="1"/>
    <xf numFmtId="0" fontId="34" fillId="0" borderId="0" xfId="0" applyFont="1"/>
    <xf numFmtId="0" fontId="34" fillId="0" borderId="0" xfId="0" applyFont="1" applyAlignment="1">
      <alignment horizontal="center"/>
    </xf>
    <xf numFmtId="0" fontId="34" fillId="0" borderId="1" xfId="0" applyFont="1" applyBorder="1" applyAlignment="1">
      <alignment horizontal="center"/>
    </xf>
    <xf numFmtId="0" fontId="36" fillId="11" borderId="1" xfId="0" applyFont="1" applyFill="1" applyBorder="1" applyAlignment="1">
      <alignment horizontal="center"/>
    </xf>
    <xf numFmtId="3" fontId="34" fillId="0" borderId="33" xfId="0" applyNumberFormat="1" applyFont="1" applyBorder="1" applyAlignment="1">
      <alignment horizontal="center" vertical="center" wrapText="1"/>
    </xf>
    <xf numFmtId="167" fontId="34" fillId="0" borderId="0" xfId="0" applyNumberFormat="1" applyFont="1" applyAlignment="1">
      <alignment horizontal="center"/>
    </xf>
    <xf numFmtId="0" fontId="34" fillId="0" borderId="31" xfId="0" applyFont="1" applyBorder="1"/>
    <xf numFmtId="0" fontId="34" fillId="0" borderId="32" xfId="0" applyFont="1" applyBorder="1"/>
    <xf numFmtId="167" fontId="34" fillId="0" borderId="36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3" fontId="4" fillId="0" borderId="0" xfId="59" applyFont="1" applyAlignment="1">
      <alignment horizontal="left"/>
    </xf>
    <xf numFmtId="165" fontId="8" fillId="0" borderId="0" xfId="1" applyNumberFormat="1" applyFont="1"/>
    <xf numFmtId="43" fontId="8" fillId="0" borderId="0" xfId="0" applyNumberFormat="1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/>
    <xf numFmtId="10" fontId="10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17" fontId="4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0" fillId="10" borderId="1" xfId="0" applyNumberFormat="1" applyFill="1" applyBorder="1"/>
    <xf numFmtId="3" fontId="0" fillId="0" borderId="1" xfId="0" applyNumberFormat="1" applyBorder="1"/>
    <xf numFmtId="3" fontId="0" fillId="0" borderId="1" xfId="0" applyNumberFormat="1" applyFont="1" applyBorder="1"/>
    <xf numFmtId="4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172" fontId="6" fillId="0" borderId="0" xfId="59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13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67" fontId="34" fillId="0" borderId="33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3" fontId="34" fillId="0" borderId="33" xfId="0" applyNumberFormat="1" applyFont="1" applyFill="1" applyBorder="1" applyAlignment="1">
      <alignment horizontal="center" vertical="center" wrapText="1"/>
    </xf>
    <xf numFmtId="17" fontId="0" fillId="0" borderId="0" xfId="0" applyNumberFormat="1" applyAlignment="1">
      <alignment horizontal="center"/>
    </xf>
    <xf numFmtId="1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6" fillId="12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7" fillId="1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34" fillId="0" borderId="31" xfId="0" applyFont="1" applyBorder="1" applyAlignment="1">
      <alignment horizontal="center"/>
    </xf>
    <xf numFmtId="0" fontId="34" fillId="0" borderId="32" xfId="0" applyFont="1" applyBorder="1" applyAlignment="1">
      <alignment horizontal="center"/>
    </xf>
    <xf numFmtId="0" fontId="34" fillId="0" borderId="34" xfId="0" applyFont="1" applyBorder="1" applyAlignment="1">
      <alignment horizontal="center"/>
    </xf>
    <xf numFmtId="0" fontId="34" fillId="0" borderId="35" xfId="0" applyFont="1" applyBorder="1" applyAlignment="1">
      <alignment horizontal="center"/>
    </xf>
    <xf numFmtId="0" fontId="34" fillId="0" borderId="31" xfId="0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 wrapText="1"/>
    </xf>
    <xf numFmtId="17" fontId="35" fillId="12" borderId="2" xfId="0" applyNumberFormat="1" applyFont="1" applyFill="1" applyBorder="1" applyAlignment="1">
      <alignment horizontal="center" vertical="center"/>
    </xf>
    <xf numFmtId="17" fontId="35" fillId="12" borderId="7" xfId="0" applyNumberFormat="1" applyFont="1" applyFill="1" applyBorder="1" applyAlignment="1">
      <alignment horizontal="center" vertical="center"/>
    </xf>
    <xf numFmtId="0" fontId="35" fillId="12" borderId="1" xfId="0" applyFont="1" applyFill="1" applyBorder="1" applyAlignment="1">
      <alignment horizontal="center" vertical="center" wrapText="1"/>
    </xf>
    <xf numFmtId="0" fontId="35" fillId="12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0" fontId="11" fillId="0" borderId="0" xfId="0" applyNumberFormat="1" applyFont="1" applyAlignment="1">
      <alignment horizontal="center"/>
    </xf>
    <xf numFmtId="0" fontId="11" fillId="7" borderId="9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10" fontId="11" fillId="7" borderId="9" xfId="0" applyNumberFormat="1" applyFont="1" applyFill="1" applyBorder="1" applyAlignment="1">
      <alignment horizontal="center"/>
    </xf>
    <xf numFmtId="10" fontId="11" fillId="7" borderId="12" xfId="0" applyNumberFormat="1" applyFont="1" applyFill="1" applyBorder="1" applyAlignment="1">
      <alignment horizontal="center"/>
    </xf>
    <xf numFmtId="9" fontId="4" fillId="0" borderId="1" xfId="0" applyNumberFormat="1" applyFont="1" applyBorder="1" applyAlignment="1">
      <alignment horizontal="center" vertical="center" wrapText="1"/>
    </xf>
    <xf numFmtId="3" fontId="34" fillId="0" borderId="1" xfId="0" applyNumberFormat="1" applyFont="1" applyBorder="1" applyAlignment="1">
      <alignment horizontal="center"/>
    </xf>
    <xf numFmtId="0" fontId="37" fillId="12" borderId="1" xfId="0" applyFont="1" applyFill="1" applyBorder="1" applyAlignment="1">
      <alignment horizontal="center"/>
    </xf>
  </cellXfs>
  <cellStyles count="61">
    <cellStyle name="20% - Énfasis1" xfId="16" builtinId="30" customBuiltin="1"/>
    <cellStyle name="20% - Énfasis2" xfId="19" builtinId="34" customBuiltin="1"/>
    <cellStyle name="20% - Énfasis3" xfId="22" builtinId="38" customBuiltin="1"/>
    <cellStyle name="20% - Énfasis4" xfId="25" builtinId="42" customBuiltin="1"/>
    <cellStyle name="20% - Énfasis5" xfId="28" builtinId="46" customBuiltin="1"/>
    <cellStyle name="20% - Énfasis6" xfId="31" builtinId="50" customBuiltin="1"/>
    <cellStyle name="40% - Énfasis1" xfId="17" builtinId="31" customBuiltin="1"/>
    <cellStyle name="40% - Énfasis2" xfId="20" builtinId="35" customBuiltin="1"/>
    <cellStyle name="40% - Énfasis3" xfId="23" builtinId="39" customBuiltin="1"/>
    <cellStyle name="40% - Énfasis4" xfId="26" builtinId="43" customBuiltin="1"/>
    <cellStyle name="40% - Énfasis5" xfId="29" builtinId="47" customBuiltin="1"/>
    <cellStyle name="40% - Énfasis6" xfId="32" builtinId="51" customBuiltin="1"/>
    <cellStyle name="60% - Énfasis1 2" xfId="33" xr:uid="{73264597-4EA1-4906-B700-1BF52EC55032}"/>
    <cellStyle name="60% - Énfasis2 2" xfId="34" xr:uid="{A487A073-D8E7-4FB0-9F22-1768B5CB9334}"/>
    <cellStyle name="60% - Énfasis3 2" xfId="35" xr:uid="{7987CAE2-595C-4B83-A1B5-91E89A843DCA}"/>
    <cellStyle name="60% - Énfasis4 2" xfId="36" xr:uid="{A20AAEAC-B220-4A72-8DC5-DAB1339D2715}"/>
    <cellStyle name="60% - Énfasis5 2" xfId="37" xr:uid="{D99F3C2F-1BD9-4D19-8D40-8D500C5E6EC8}"/>
    <cellStyle name="60% - Énfasis6 2" xfId="38" xr:uid="{65A2E325-9BB7-4A44-99D0-3113BC5E4651}"/>
    <cellStyle name="Cálculo" xfId="8" builtinId="22" customBuiltin="1"/>
    <cellStyle name="Celda de comprobación" xfId="10" builtinId="23" customBuiltin="1"/>
    <cellStyle name="Celda vinculada" xfId="9" builtinId="24" customBuiltin="1"/>
    <cellStyle name="Encabezado 1 2" xfId="39" xr:uid="{4990FAB1-7620-490A-8E0E-95148AEB3F20}"/>
    <cellStyle name="Encabezado 4" xfId="4" builtinId="19" customBuiltin="1"/>
    <cellStyle name="Énfasis1" xfId="15" builtinId="29" customBuiltin="1"/>
    <cellStyle name="Énfasis2" xfId="18" builtinId="33" customBuiltin="1"/>
    <cellStyle name="Énfasis3" xfId="21" builtinId="37" customBuiltin="1"/>
    <cellStyle name="Énfasis4" xfId="24" builtinId="41" customBuiltin="1"/>
    <cellStyle name="Énfasis5" xfId="27" builtinId="45" customBuiltin="1"/>
    <cellStyle name="Énfasis6" xfId="30" builtinId="49" customBuiltin="1"/>
    <cellStyle name="Entrada" xfId="6" builtinId="20" customBuiltin="1"/>
    <cellStyle name="Euro" xfId="40" xr:uid="{73096C2C-B8E7-4C6A-A402-8B598BA5981F}"/>
    <cellStyle name="Hyperlink 2" xfId="41" xr:uid="{095CD191-613D-47F4-9FF1-D44CB2A9F46D}"/>
    <cellStyle name="Incorrecto" xfId="5" builtinId="27" customBuiltin="1"/>
    <cellStyle name="Millares" xfId="59" builtinId="3"/>
    <cellStyle name="Millares 2" xfId="42" xr:uid="{90988D5E-11AF-44A0-87FA-48EE24A4F4F1}"/>
    <cellStyle name="Millares 2 2" xfId="43" xr:uid="{5B451C3D-7C8C-4A13-B268-C2BF441AA8E4}"/>
    <cellStyle name="Millares 3" xfId="44" xr:uid="{5F78B2DF-5B26-494D-ABBE-BA58FDB414FC}"/>
    <cellStyle name="Millares 3 2" xfId="45" xr:uid="{BCAD2BBE-9CEA-49A8-A77F-AAD2AF135774}"/>
    <cellStyle name="Millares 4" xfId="46" xr:uid="{CCAE860F-A2BE-4114-8F3E-D2F52764A0F1}"/>
    <cellStyle name="Millares 5" xfId="60" xr:uid="{576AC5DF-1781-4832-87B7-651D4AC96EE2}"/>
    <cellStyle name="Moneda 2" xfId="58" xr:uid="{A556A8BC-BEA1-41EB-A38E-08783B1626F5}"/>
    <cellStyle name="Neutral 2" xfId="47" xr:uid="{A273F23D-F439-4130-A252-37F08FF8033E}"/>
    <cellStyle name="Normal" xfId="0" builtinId="0"/>
    <cellStyle name="Normal 2" xfId="48" xr:uid="{502B0AAF-F3D5-4EAB-AFD4-A5BA9CCFAEB2}"/>
    <cellStyle name="Normal 3" xfId="49" xr:uid="{09A21C7C-55C3-4C6B-BC35-152EB5683426}"/>
    <cellStyle name="Normal 3 2" xfId="50" xr:uid="{29621DF4-73FE-4A3E-98AB-48D10EBE3EB9}"/>
    <cellStyle name="Normal 3 3" xfId="51" xr:uid="{91BA6F76-5F68-4FE0-AF37-7786CF5CD566}"/>
    <cellStyle name="Normal 4" xfId="52" xr:uid="{2AA1C973-403F-4410-8A32-09DAB9B9A7CA}"/>
    <cellStyle name="Normal 5" xfId="53" xr:uid="{EAA9BFC1-97D9-4F2F-B528-D0F638A4EEDA}"/>
    <cellStyle name="Normal 6" xfId="54" xr:uid="{8B51B519-E8E9-4003-858D-0F67D2E6AA3E}"/>
    <cellStyle name="Normal 6 2" xfId="55" xr:uid="{C653373B-EE16-437E-B564-43D00E1D6F51}"/>
    <cellStyle name="Normal 7" xfId="56" xr:uid="{58E82FEB-0236-418F-B615-716C88437A80}"/>
    <cellStyle name="Notas" xfId="12" builtinId="10" customBuiltin="1"/>
    <cellStyle name="Porcentaje" xfId="1" builtinId="5"/>
    <cellStyle name="Salida" xfId="7" builtinId="21" customBuiltin="1"/>
    <cellStyle name="Texto de advertencia" xfId="11" builtinId="11" customBuiltin="1"/>
    <cellStyle name="Texto explicativo" xfId="13" builtinId="53" customBuiltin="1"/>
    <cellStyle name="Título 2" xfId="2" builtinId="17" customBuiltin="1"/>
    <cellStyle name="Título 3" xfId="3" builtinId="18" customBuiltin="1"/>
    <cellStyle name="Título 4" xfId="57" xr:uid="{B521B046-29ED-439E-9E88-74FA286D279E}"/>
    <cellStyle name="Total" xfId="1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14.xml"/><Relationship Id="rId42" Type="http://schemas.openxmlformats.org/officeDocument/2006/relationships/externalLink" Target="externalLinks/externalLink35.xml"/><Relationship Id="rId47" Type="http://schemas.openxmlformats.org/officeDocument/2006/relationships/externalLink" Target="externalLinks/externalLink40.xml"/><Relationship Id="rId63" Type="http://schemas.openxmlformats.org/officeDocument/2006/relationships/externalLink" Target="externalLinks/externalLink56.xml"/><Relationship Id="rId68" Type="http://schemas.openxmlformats.org/officeDocument/2006/relationships/externalLink" Target="externalLinks/externalLink61.xml"/><Relationship Id="rId84" Type="http://schemas.openxmlformats.org/officeDocument/2006/relationships/styles" Target="styles.xml"/><Relationship Id="rId89" Type="http://schemas.openxmlformats.org/officeDocument/2006/relationships/customXml" Target="../customXml/item3.xml"/><Relationship Id="rId16" Type="http://schemas.openxmlformats.org/officeDocument/2006/relationships/externalLink" Target="externalLinks/externalLink9.xml"/><Relationship Id="rId1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53" Type="http://schemas.openxmlformats.org/officeDocument/2006/relationships/externalLink" Target="externalLinks/externalLink46.xml"/><Relationship Id="rId58" Type="http://schemas.openxmlformats.org/officeDocument/2006/relationships/externalLink" Target="externalLinks/externalLink51.xml"/><Relationship Id="rId74" Type="http://schemas.openxmlformats.org/officeDocument/2006/relationships/externalLink" Target="externalLinks/externalLink67.xml"/><Relationship Id="rId79" Type="http://schemas.openxmlformats.org/officeDocument/2006/relationships/externalLink" Target="externalLinks/externalLink72.xml"/><Relationship Id="rId5" Type="http://schemas.openxmlformats.org/officeDocument/2006/relationships/worksheet" Target="worksheets/sheet5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externalLink" Target="externalLinks/externalLink36.xml"/><Relationship Id="rId48" Type="http://schemas.openxmlformats.org/officeDocument/2006/relationships/externalLink" Target="externalLinks/externalLink41.xml"/><Relationship Id="rId56" Type="http://schemas.openxmlformats.org/officeDocument/2006/relationships/externalLink" Target="externalLinks/externalLink49.xml"/><Relationship Id="rId64" Type="http://schemas.openxmlformats.org/officeDocument/2006/relationships/externalLink" Target="externalLinks/externalLink57.xml"/><Relationship Id="rId69" Type="http://schemas.openxmlformats.org/officeDocument/2006/relationships/externalLink" Target="externalLinks/externalLink62.xml"/><Relationship Id="rId77" Type="http://schemas.openxmlformats.org/officeDocument/2006/relationships/externalLink" Target="externalLinks/externalLink70.xml"/><Relationship Id="rId8" Type="http://schemas.openxmlformats.org/officeDocument/2006/relationships/externalLink" Target="externalLinks/externalLink1.xml"/><Relationship Id="rId51" Type="http://schemas.openxmlformats.org/officeDocument/2006/relationships/externalLink" Target="externalLinks/externalLink44.xml"/><Relationship Id="rId72" Type="http://schemas.openxmlformats.org/officeDocument/2006/relationships/externalLink" Target="externalLinks/externalLink65.xml"/><Relationship Id="rId80" Type="http://schemas.openxmlformats.org/officeDocument/2006/relationships/externalLink" Target="externalLinks/externalLink73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externalLink" Target="externalLinks/externalLink39.xml"/><Relationship Id="rId59" Type="http://schemas.openxmlformats.org/officeDocument/2006/relationships/externalLink" Target="externalLinks/externalLink52.xml"/><Relationship Id="rId67" Type="http://schemas.openxmlformats.org/officeDocument/2006/relationships/externalLink" Target="externalLinks/externalLink60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Relationship Id="rId54" Type="http://schemas.openxmlformats.org/officeDocument/2006/relationships/externalLink" Target="externalLinks/externalLink47.xml"/><Relationship Id="rId62" Type="http://schemas.openxmlformats.org/officeDocument/2006/relationships/externalLink" Target="externalLinks/externalLink55.xml"/><Relationship Id="rId70" Type="http://schemas.openxmlformats.org/officeDocument/2006/relationships/externalLink" Target="externalLinks/externalLink63.xml"/><Relationship Id="rId75" Type="http://schemas.openxmlformats.org/officeDocument/2006/relationships/externalLink" Target="externalLinks/externalLink68.xml"/><Relationship Id="rId83" Type="http://schemas.openxmlformats.org/officeDocument/2006/relationships/theme" Target="theme/theme1.xml"/><Relationship Id="rId88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49" Type="http://schemas.openxmlformats.org/officeDocument/2006/relationships/externalLink" Target="externalLinks/externalLink42.xml"/><Relationship Id="rId57" Type="http://schemas.openxmlformats.org/officeDocument/2006/relationships/externalLink" Target="externalLinks/externalLink50.xml"/><Relationship Id="rId1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24.xml"/><Relationship Id="rId44" Type="http://schemas.openxmlformats.org/officeDocument/2006/relationships/externalLink" Target="externalLinks/externalLink37.xml"/><Relationship Id="rId52" Type="http://schemas.openxmlformats.org/officeDocument/2006/relationships/externalLink" Target="externalLinks/externalLink45.xml"/><Relationship Id="rId60" Type="http://schemas.openxmlformats.org/officeDocument/2006/relationships/externalLink" Target="externalLinks/externalLink53.xml"/><Relationship Id="rId65" Type="http://schemas.openxmlformats.org/officeDocument/2006/relationships/externalLink" Target="externalLinks/externalLink58.xml"/><Relationship Id="rId73" Type="http://schemas.openxmlformats.org/officeDocument/2006/relationships/externalLink" Target="externalLinks/externalLink66.xml"/><Relationship Id="rId78" Type="http://schemas.openxmlformats.org/officeDocument/2006/relationships/externalLink" Target="externalLinks/externalLink71.xml"/><Relationship Id="rId81" Type="http://schemas.openxmlformats.org/officeDocument/2006/relationships/externalLink" Target="externalLinks/externalLink74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32.xml"/><Relationship Id="rId34" Type="http://schemas.openxmlformats.org/officeDocument/2006/relationships/externalLink" Target="externalLinks/externalLink27.xml"/><Relationship Id="rId50" Type="http://schemas.openxmlformats.org/officeDocument/2006/relationships/externalLink" Target="externalLinks/externalLink43.xml"/><Relationship Id="rId55" Type="http://schemas.openxmlformats.org/officeDocument/2006/relationships/externalLink" Target="externalLinks/externalLink48.xml"/><Relationship Id="rId76" Type="http://schemas.openxmlformats.org/officeDocument/2006/relationships/externalLink" Target="externalLinks/externalLink69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17.xml"/><Relationship Id="rId40" Type="http://schemas.openxmlformats.org/officeDocument/2006/relationships/externalLink" Target="externalLinks/externalLink33.xml"/><Relationship Id="rId45" Type="http://schemas.openxmlformats.org/officeDocument/2006/relationships/externalLink" Target="externalLinks/externalLink38.xml"/><Relationship Id="rId66" Type="http://schemas.openxmlformats.org/officeDocument/2006/relationships/externalLink" Target="externalLinks/externalLink59.xml"/><Relationship Id="rId87" Type="http://schemas.openxmlformats.org/officeDocument/2006/relationships/customXml" Target="../customXml/item1.xml"/><Relationship Id="rId61" Type="http://schemas.openxmlformats.org/officeDocument/2006/relationships/externalLink" Target="externalLinks/externalLink54.xml"/><Relationship Id="rId82" Type="http://schemas.openxmlformats.org/officeDocument/2006/relationships/externalLink" Target="externalLinks/externalLink75.xml"/><Relationship Id="rId19" Type="http://schemas.openxmlformats.org/officeDocument/2006/relationships/externalLink" Target="externalLinks/externalLink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258536</xdr:colOff>
      <xdr:row>38</xdr:row>
      <xdr:rowOff>136072</xdr:rowOff>
    </xdr:from>
    <xdr:to>
      <xdr:col>2</xdr:col>
      <xdr:colOff>4450121</xdr:colOff>
      <xdr:row>42</xdr:row>
      <xdr:rowOff>142976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F0A08A9-CF2A-46DE-9B84-52FB663DD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4961" y="11251747"/>
          <a:ext cx="4191585" cy="730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26</xdr:row>
      <xdr:rowOff>104775</xdr:rowOff>
    </xdr:from>
    <xdr:to>
      <xdr:col>10</xdr:col>
      <xdr:colOff>162814</xdr:colOff>
      <xdr:row>34</xdr:row>
      <xdr:rowOff>19251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A01EFE1-B2FB-E9BE-729E-51F04647B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4725" y="1219200"/>
          <a:ext cx="6373114" cy="1438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186387</xdr:rowOff>
    </xdr:from>
    <xdr:to>
      <xdr:col>15</xdr:col>
      <xdr:colOff>601761</xdr:colOff>
      <xdr:row>34</xdr:row>
      <xdr:rowOff>171915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2412F6-ABB4-3F06-3A55-DC4AB0EB6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0" y="186387"/>
          <a:ext cx="8926611" cy="24620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523875</xdr:colOff>
      <xdr:row>14</xdr:row>
      <xdr:rowOff>161925</xdr:rowOff>
    </xdr:from>
    <xdr:to>
      <xdr:col>6</xdr:col>
      <xdr:colOff>257563</xdr:colOff>
      <xdr:row>22</xdr:row>
      <xdr:rowOff>133559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DCD1C1-57CB-7DCD-56FE-A996CA381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5" y="2828925"/>
          <a:ext cx="2781688" cy="14956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CURVA-MEDJDM-Prod-2001-Tot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ill/Configuraci&#243;n%20local/Archivos%20temporales%20de%20Internet/Content.IE5/1R4XPPCF/Planta%20de%20Inyeccion%20-%20Cerro%20Drag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Abril\Informe%20Asignados%20Internacional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eyandr\My%20Documents\2004%20files\Finance%202004\Repsol%20YPF%20analysis%20-%20December%202004%20II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miculi/Mis%20documentos/Miculian%20Pablo/Bolland%20&amp;%20Cia/Costeo%20preliminar%203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ctores\Ing.%20Prod\PULLING\SEGUIMIENTO\Pulling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Aquanima/Proyectos/Chile/Banco%20Santander/6041%20-%20Servicio%20Apoyo%20de%20Vigilancia/3%20Inteligencia%20Mercado/RFI_604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8/Casos/D&amp;S/ASEO/RFI/RFI%20Recibidos/analisis/RFI%20Recibidos/Limoci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9/Casos/TOTTUS/RFI/Recepci&#243;n%20RFI/Floor_Crew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Estudio%202525%20ver%2022deMayo%20con%20zona%20y%20modif%20CC%20JP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ectores\Producci&#243;n\DARIO\PRESUP%202004\CONSOLIDADO%20FINAL%20MEDANITO%20C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%20-%20ARCHIVOS%202000-2018\02%20CVSA%20-%20Cerro%20Vanguardia\ANRG-CM-16-014%20Servicios%20Varios%20en%20Planta\03%20Analisis%20del%20presupuesto\REE%2001-11-2016%20Servicios%20varios%202017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Enero\Informe%20Asignados%20Internacionales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%20Data/back%20AF%20%20recuperado/My%20Documents/Carpeta%20de%20Control%20de%20Pozos/Resumen%20y%20an&#225;lisis%2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Documents/BND%20-%20Gesti&#243;n%20de%20Personas%20MZA/Cotizaciones/TRAZADORES/201801%20Pablo%20Mu&#241;oz/Cotizaci&#243;n%20MO%20201801%20rev.A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05\biblioteca\Biblioteca\Piping\Soporte%20de%20C&#225;lculo\Espesor\Caner&#237;as%20PEAD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nas01\Depart\COMPENSACIONES\INFORMES%20SOLICITADOS\2009\R&amp;P\Ejercicio%20Octubre%202008\Recibidos\10-08_ANALISIS%20EJERCICIO%20DE%20NOV%20v3.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16/03%20Pulling%20PP%2016%20(02-04-04)/RI%20PP16%20(05-04-04)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My%20Documents\A%20RIO%20GALLEGOS\Alianza%20Petrobras\Contrato\Copy%20of%20Petrobras%20%20Agosto%20%202006%20con%20Bombas%20Centurion%20a%20Presentar%20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BERTO\Formularios%20Servicios\PPTO.%20PETROANDIN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Local%20Settings\Temporary%20Internet%20Files\OLK10\WINDOWS\Temporary%20Internet%20Files\Content.IE5\9GNO1ELY\Certificado%2003-0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Simulaci&#243;n%20aumentos\Simulaci&#243;n%20condiciones\Informe%20Asignados%20Internaciona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TREVEN\BSC-FIN\BILANCIO\2014\SA\Petreven%20S.A.%20BCA%20Menu%20Administrador.xlsm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_doc\BOLLAND\0034_1st%20Iny%20Trapial\piping\c&#243;mputo%20el%20trapial%20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jose-h\Mis%20documentos\AA\CONTRATO%20O&amp;M%20YPF\Estudio%20Econ&#243;mico\Tarifa%20WO%20O&amp;M%20%20%20incremental\REE%20EPASA%20TARIFA%20Incremental%20WO%20UNAO%20ene2008%20rev%202%20YPF-EPASA%2019may08%20DTM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cotizaciones/PEREZ%20COMPANC/PLANILLAYPF5645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Mant.Junio-Julio%202009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O&amp;M%20-%20Paro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Ingenier&#237;a%20Extracci&#243;n%20Junio%20Rev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28/01%20Pulling%20PP%2028%20(11-05-04)/RP%20PP28%20(11-05-04)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nbua-dc\respaldo$\Documents%20and%20Settings\Victoria.Maes\Configuraci&#243;n%20local\Archivos%20temporales%20de%20Internet\OLK88\RFI_6041%20(2)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Configuraci&#243;n%20local/Temp/Copia%20de%20NUEVO%20ANEXO%20III%20V7%2049_%20AJ_CCT%2053-6346-12%20m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bidart/Mis%20documentos/Pamela/Banco%20Santander/Cheques/Estadisticas%20Cheques%20y%20Dctos.Valorados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MPA_02\Centrilift\Mis%20documentos\Puesto%20Hern&#225;ndez\Disco%20Q\Ingenieria%20de%20Produccion\Pulling%20-%20Parte%20diario\Pulling-Intervenciones\PULL9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0-2%20Gastos%20de%20Producci&#243;n%20N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Hoja%20de%20Excel%20en%20Blanco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ceduls-p-auditoria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Apertura%20de%20Costos%20Tipo%20PAE%20-%20vfinal%20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RO"/>
      <sheetName val="Errores"/>
      <sheetName val="PD"/>
      <sheetName val="PND"/>
      <sheetName val="Template"/>
      <sheetName val="PR"/>
      <sheetName val="PO"/>
      <sheetName val="EXP"/>
      <sheetName val="TOTAL"/>
      <sheetName val="MAXIMO"/>
      <sheetName val="Datos"/>
      <sheetName val="Opciones Multip"/>
    </sheetNames>
    <sheetDataSet>
      <sheetData sheetId="0" refreshError="1">
        <row r="6">
          <cell r="C6">
            <v>2001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 refreshError="1"/>
      <sheetData sheetId="1"/>
      <sheetData sheetId="2">
        <row r="6">
          <cell r="A6" t="str">
            <v>LEGAJO</v>
          </cell>
        </row>
      </sheetData>
      <sheetData sheetId="3"/>
      <sheetData sheetId="4">
        <row r="12">
          <cell r="A12" t="str">
            <v>Legajo</v>
          </cell>
          <cell r="B12" t="str">
            <v>Apellido</v>
          </cell>
          <cell r="C12" t="str">
            <v>Nombres</v>
          </cell>
          <cell r="D12" t="str">
            <v>Remuneración Mensual</v>
          </cell>
          <cell r="E12" t="str">
            <v>Compensación Variable</v>
          </cell>
          <cell r="F12" t="str">
            <v>Comp.Var - Cantidad sueldos</v>
          </cell>
          <cell r="G12" t="str">
            <v>Adicional Personal</v>
          </cell>
          <cell r="H12" t="str">
            <v>Bienes y Servicios</v>
          </cell>
          <cell r="I12" t="str">
            <v>Ad. Tarea Superior</v>
          </cell>
        </row>
        <row r="13">
          <cell r="A13">
            <v>1008035725</v>
          </cell>
          <cell r="B13" t="str">
            <v>BIANCHETTI</v>
          </cell>
          <cell r="C13" t="str">
            <v>Miguel</v>
          </cell>
          <cell r="D13">
            <v>12766</v>
          </cell>
          <cell r="E13">
            <v>60587</v>
          </cell>
          <cell r="F13">
            <v>4.7459658467805106</v>
          </cell>
          <cell r="G13">
            <v>0</v>
          </cell>
          <cell r="H13">
            <v>0</v>
          </cell>
          <cell r="I13">
            <v>0</v>
          </cell>
        </row>
        <row r="14">
          <cell r="A14">
            <v>4006040386</v>
          </cell>
          <cell r="B14" t="str">
            <v>MARTINEZ</v>
          </cell>
          <cell r="C14" t="str">
            <v>Aníbal</v>
          </cell>
          <cell r="D14">
            <v>4500</v>
          </cell>
          <cell r="E14">
            <v>9000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</row>
        <row r="15">
          <cell r="A15">
            <v>4010941885</v>
          </cell>
          <cell r="B15" t="str">
            <v>DIPINTO CAFIERO</v>
          </cell>
          <cell r="C15" t="str">
            <v>Roberto</v>
          </cell>
          <cell r="D15">
            <v>8833</v>
          </cell>
          <cell r="E15">
            <v>65500</v>
          </cell>
          <cell r="F15">
            <v>7.6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1013683522</v>
          </cell>
          <cell r="B16" t="str">
            <v>RAFFAELI</v>
          </cell>
          <cell r="C16" t="str">
            <v>Nestor</v>
          </cell>
          <cell r="D16">
            <v>7194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A17">
            <v>1018773480</v>
          </cell>
          <cell r="B17" t="str">
            <v>BENEDINI</v>
          </cell>
          <cell r="C17" t="str">
            <v>Adolfo</v>
          </cell>
          <cell r="D17">
            <v>4550</v>
          </cell>
          <cell r="E17">
            <v>13650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1006437773</v>
          </cell>
          <cell r="B18" t="str">
            <v>BARRERA</v>
          </cell>
          <cell r="C18" t="str">
            <v>Ramón</v>
          </cell>
          <cell r="D18">
            <v>4000</v>
          </cell>
          <cell r="E18">
            <v>12000</v>
          </cell>
          <cell r="F18">
            <v>3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1012021076</v>
          </cell>
          <cell r="B19" t="str">
            <v>BENITO</v>
          </cell>
          <cell r="C19" t="str">
            <v>José</v>
          </cell>
          <cell r="D19">
            <v>4620</v>
          </cell>
          <cell r="E19">
            <v>13860</v>
          </cell>
          <cell r="F19">
            <v>3</v>
          </cell>
          <cell r="G19">
            <v>0</v>
          </cell>
          <cell r="H19">
            <v>0</v>
          </cell>
          <cell r="I19">
            <v>270</v>
          </cell>
        </row>
        <row r="20">
          <cell r="A20">
            <v>4008065048</v>
          </cell>
          <cell r="B20" t="str">
            <v>BOLENTINI</v>
          </cell>
          <cell r="C20" t="str">
            <v>Sergio Daneil</v>
          </cell>
          <cell r="D20">
            <v>8400</v>
          </cell>
          <cell r="E20">
            <v>33600</v>
          </cell>
          <cell r="F20">
            <v>4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1013970682</v>
          </cell>
          <cell r="B21" t="str">
            <v>BONAVIA</v>
          </cell>
          <cell r="C21" t="str">
            <v xml:space="preserve">Osvaldo </v>
          </cell>
          <cell r="D21">
            <v>5039</v>
          </cell>
          <cell r="E21">
            <v>15117</v>
          </cell>
          <cell r="F21">
            <v>3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1012064446</v>
          </cell>
          <cell r="B22" t="str">
            <v>BUSCHIAZZO</v>
          </cell>
          <cell r="C22" t="str">
            <v>Hector Horacio</v>
          </cell>
          <cell r="D22">
            <v>4400</v>
          </cell>
          <cell r="E22">
            <v>14790</v>
          </cell>
          <cell r="F22">
            <v>3</v>
          </cell>
          <cell r="G22">
            <v>0</v>
          </cell>
          <cell r="H22">
            <v>0</v>
          </cell>
          <cell r="I22">
            <v>530</v>
          </cell>
        </row>
        <row r="23">
          <cell r="A23">
            <v>1014625968</v>
          </cell>
          <cell r="B23" t="str">
            <v>CANCELLIERI</v>
          </cell>
          <cell r="C23" t="str">
            <v>Eduardo Alfredo</v>
          </cell>
          <cell r="D23">
            <v>6870</v>
          </cell>
          <cell r="E23">
            <v>27480</v>
          </cell>
          <cell r="F23">
            <v>4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1008341804</v>
          </cell>
          <cell r="B24" t="str">
            <v>FUNARO CHAÑAL</v>
          </cell>
          <cell r="C24" t="str">
            <v>Juan Carlos</v>
          </cell>
          <cell r="D24">
            <v>4925</v>
          </cell>
          <cell r="E24">
            <v>14775</v>
          </cell>
          <cell r="F24">
            <v>3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1018429834</v>
          </cell>
          <cell r="B25" t="str">
            <v>GUIÑAZU</v>
          </cell>
          <cell r="C25" t="str">
            <v>Alfredo Walter</v>
          </cell>
          <cell r="D25">
            <v>4400</v>
          </cell>
          <cell r="E25">
            <v>8800</v>
          </cell>
          <cell r="F25">
            <v>2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1016415959</v>
          </cell>
          <cell r="B26" t="str">
            <v>GUTIERREZ</v>
          </cell>
          <cell r="C26" t="str">
            <v>Fabián Edgardo</v>
          </cell>
          <cell r="D26">
            <v>5100</v>
          </cell>
          <cell r="E26">
            <v>15300</v>
          </cell>
          <cell r="F26">
            <v>3</v>
          </cell>
          <cell r="G26">
            <v>0</v>
          </cell>
          <cell r="H26">
            <v>0</v>
          </cell>
          <cell r="I26">
            <v>0</v>
          </cell>
        </row>
        <row r="27">
          <cell r="A27">
            <v>1013997164</v>
          </cell>
          <cell r="B27" t="str">
            <v>JARAMILLO</v>
          </cell>
          <cell r="C27" t="str">
            <v>Carlos Alberto</v>
          </cell>
          <cell r="D27">
            <v>4045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A28">
            <v>1011904267</v>
          </cell>
          <cell r="B28" t="str">
            <v>JAVIER</v>
          </cell>
          <cell r="C28" t="str">
            <v>Ruben Ignacio</v>
          </cell>
          <cell r="D28">
            <v>3900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1011741656</v>
          </cell>
          <cell r="B29" t="str">
            <v>LLOYD</v>
          </cell>
          <cell r="C29" t="str">
            <v>Roberto Daniel</v>
          </cell>
          <cell r="D29">
            <v>4850</v>
          </cell>
          <cell r="E29">
            <v>14550</v>
          </cell>
          <cell r="F29">
            <v>3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1013708736</v>
          </cell>
          <cell r="B30" t="str">
            <v>LOPEZ</v>
          </cell>
          <cell r="C30" t="str">
            <v>Leandro Leslie</v>
          </cell>
          <cell r="D30">
            <v>4400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A31">
            <v>5013229616</v>
          </cell>
          <cell r="B31" t="str">
            <v>MC GREGOR</v>
          </cell>
          <cell r="C31" t="str">
            <v>Peter Malcolm</v>
          </cell>
          <cell r="D31">
            <v>7290</v>
          </cell>
          <cell r="E31">
            <v>30460</v>
          </cell>
          <cell r="F31">
            <v>4.1783264746227706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1016868207</v>
          </cell>
          <cell r="B32" t="str">
            <v>MUSRI</v>
          </cell>
          <cell r="C32" t="str">
            <v>Daniel Amado</v>
          </cell>
          <cell r="D32">
            <v>6790</v>
          </cell>
          <cell r="E32">
            <v>27160</v>
          </cell>
          <cell r="F32">
            <v>4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1014122177</v>
          </cell>
          <cell r="B33" t="str">
            <v>PARDO</v>
          </cell>
          <cell r="C33" t="str">
            <v>Jorge Héctor</v>
          </cell>
          <cell r="D33">
            <v>4850</v>
          </cell>
          <cell r="E33">
            <v>14550</v>
          </cell>
          <cell r="F33">
            <v>3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1008148229</v>
          </cell>
          <cell r="B34" t="str">
            <v>PIRAN</v>
          </cell>
          <cell r="C34" t="str">
            <v>Orlando Juan</v>
          </cell>
          <cell r="D34">
            <v>14000</v>
          </cell>
          <cell r="E34">
            <v>106400</v>
          </cell>
          <cell r="F34">
            <v>7</v>
          </cell>
          <cell r="G34">
            <v>0</v>
          </cell>
          <cell r="H34">
            <v>0</v>
          </cell>
          <cell r="I34">
            <v>1200</v>
          </cell>
        </row>
        <row r="35">
          <cell r="A35">
            <v>1012495096</v>
          </cell>
          <cell r="B35" t="str">
            <v>TORRES</v>
          </cell>
          <cell r="C35" t="str">
            <v>Rodolfo</v>
          </cell>
          <cell r="D35">
            <v>5000</v>
          </cell>
          <cell r="E35">
            <v>15000</v>
          </cell>
          <cell r="F35">
            <v>3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4009804911</v>
          </cell>
          <cell r="B36" t="str">
            <v>LAMANNA</v>
          </cell>
          <cell r="C36" t="str">
            <v>Darío</v>
          </cell>
          <cell r="D36">
            <v>4600</v>
          </cell>
          <cell r="E36">
            <v>9200</v>
          </cell>
          <cell r="F36">
            <v>2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1013564008</v>
          </cell>
          <cell r="B37" t="str">
            <v>ELVAS</v>
          </cell>
          <cell r="C37" t="str">
            <v>Marcelo Ricardo</v>
          </cell>
          <cell r="D37">
            <v>9326</v>
          </cell>
          <cell r="E37">
            <v>46630</v>
          </cell>
          <cell r="F37">
            <v>5</v>
          </cell>
          <cell r="G37">
            <v>5344</v>
          </cell>
          <cell r="H37">
            <v>3784</v>
          </cell>
          <cell r="I37">
            <v>0</v>
          </cell>
        </row>
        <row r="38">
          <cell r="A38">
            <v>1007615145</v>
          </cell>
          <cell r="B38" t="str">
            <v>URRIJOLA</v>
          </cell>
          <cell r="C38" t="str">
            <v>Ruben Rogelio</v>
          </cell>
          <cell r="D38">
            <v>6930</v>
          </cell>
          <cell r="E38">
            <v>27147</v>
          </cell>
          <cell r="F38">
            <v>3.9173160173160175</v>
          </cell>
          <cell r="G38">
            <v>7233</v>
          </cell>
          <cell r="H38">
            <v>3566</v>
          </cell>
          <cell r="I38">
            <v>0</v>
          </cell>
        </row>
        <row r="39">
          <cell r="A39">
            <v>1008311034</v>
          </cell>
          <cell r="B39" t="str">
            <v>IANNACI</v>
          </cell>
          <cell r="C39" t="str">
            <v>Nestor</v>
          </cell>
          <cell r="D39">
            <v>6221</v>
          </cell>
          <cell r="E39">
            <v>0</v>
          </cell>
          <cell r="F39">
            <v>0</v>
          </cell>
          <cell r="G39">
            <v>15171</v>
          </cell>
          <cell r="H39">
            <v>5815</v>
          </cell>
          <cell r="I39">
            <v>0</v>
          </cell>
        </row>
        <row r="40">
          <cell r="A40">
            <v>1012638017</v>
          </cell>
          <cell r="B40" t="str">
            <v>ROSA</v>
          </cell>
          <cell r="C40" t="str">
            <v>Pablo</v>
          </cell>
          <cell r="D40">
            <v>5967</v>
          </cell>
          <cell r="E40">
            <v>0</v>
          </cell>
          <cell r="F40">
            <v>0</v>
          </cell>
          <cell r="G40">
            <v>14280</v>
          </cell>
          <cell r="H40">
            <v>6159</v>
          </cell>
          <cell r="I40">
            <v>0</v>
          </cell>
        </row>
        <row r="41">
          <cell r="A41">
            <v>1006392188</v>
          </cell>
          <cell r="B41" t="str">
            <v>AHUMADA</v>
          </cell>
          <cell r="C41" t="str">
            <v>Alberto Ricardo</v>
          </cell>
          <cell r="D41">
            <v>3794</v>
          </cell>
          <cell r="E41">
            <v>0</v>
          </cell>
          <cell r="F41">
            <v>0</v>
          </cell>
          <cell r="G41">
            <v>2977</v>
          </cell>
          <cell r="H41">
            <v>4964</v>
          </cell>
          <cell r="I41">
            <v>0</v>
          </cell>
        </row>
        <row r="42">
          <cell r="A42">
            <v>1013035789</v>
          </cell>
          <cell r="B42" t="str">
            <v>BARBUGLI</v>
          </cell>
          <cell r="C42" t="str">
            <v>Jorge Alberto</v>
          </cell>
          <cell r="D42">
            <v>4925</v>
          </cell>
          <cell r="E42">
            <v>14701</v>
          </cell>
          <cell r="F42">
            <v>2.98497461928934</v>
          </cell>
          <cell r="G42">
            <v>1037</v>
          </cell>
          <cell r="H42">
            <v>5752</v>
          </cell>
          <cell r="I42">
            <v>0</v>
          </cell>
        </row>
        <row r="43">
          <cell r="A43">
            <v>1017472934</v>
          </cell>
          <cell r="B43" t="str">
            <v>LAPEGNA</v>
          </cell>
          <cell r="C43" t="str">
            <v>Daniel Alberto</v>
          </cell>
          <cell r="D43">
            <v>5120</v>
          </cell>
          <cell r="E43">
            <v>12800</v>
          </cell>
          <cell r="F43">
            <v>2.5</v>
          </cell>
          <cell r="G43">
            <v>9177</v>
          </cell>
          <cell r="H43">
            <v>5779</v>
          </cell>
          <cell r="I43">
            <v>0</v>
          </cell>
        </row>
        <row r="44">
          <cell r="A44">
            <v>1010528765</v>
          </cell>
          <cell r="B44" t="str">
            <v>HERRERA</v>
          </cell>
          <cell r="C44" t="str">
            <v>José Luis</v>
          </cell>
          <cell r="D44">
            <v>4500</v>
          </cell>
          <cell r="E44">
            <v>0</v>
          </cell>
          <cell r="F44">
            <v>0</v>
          </cell>
          <cell r="G44">
            <v>7037</v>
          </cell>
          <cell r="H44">
            <v>5424</v>
          </cell>
          <cell r="I44">
            <v>0</v>
          </cell>
        </row>
        <row r="45">
          <cell r="A45">
            <v>1012593155</v>
          </cell>
          <cell r="B45" t="str">
            <v>MERCADO</v>
          </cell>
          <cell r="C45" t="str">
            <v>Horacio Manuel</v>
          </cell>
          <cell r="D45">
            <v>3900</v>
          </cell>
          <cell r="E45">
            <v>0</v>
          </cell>
          <cell r="F45">
            <v>0</v>
          </cell>
          <cell r="G45">
            <v>2124</v>
          </cell>
          <cell r="H45">
            <v>5684</v>
          </cell>
          <cell r="I45">
            <v>0</v>
          </cell>
        </row>
        <row r="46">
          <cell r="A46">
            <v>1011355230</v>
          </cell>
          <cell r="B46" t="str">
            <v>MOHANNA</v>
          </cell>
          <cell r="C46" t="str">
            <v>Julio César</v>
          </cell>
          <cell r="D46">
            <v>3429</v>
          </cell>
          <cell r="E46">
            <v>0</v>
          </cell>
          <cell r="F46">
            <v>0</v>
          </cell>
          <cell r="G46">
            <v>1331</v>
          </cell>
          <cell r="H46">
            <v>5233</v>
          </cell>
          <cell r="I46">
            <v>0</v>
          </cell>
        </row>
        <row r="47">
          <cell r="A47">
            <v>1010670880</v>
          </cell>
          <cell r="B47" t="str">
            <v>MONACO</v>
          </cell>
          <cell r="C47" t="str">
            <v>Daniel Hugo</v>
          </cell>
          <cell r="D47">
            <v>5500</v>
          </cell>
          <cell r="E47">
            <v>16500</v>
          </cell>
          <cell r="F47">
            <v>3</v>
          </cell>
          <cell r="G47">
            <v>2383</v>
          </cell>
          <cell r="H47">
            <v>5505</v>
          </cell>
          <cell r="I47">
            <v>0</v>
          </cell>
        </row>
        <row r="48">
          <cell r="A48">
            <v>1011845932</v>
          </cell>
          <cell r="B48" t="str">
            <v>PARON</v>
          </cell>
          <cell r="C48" t="str">
            <v>Roberto Anibal</v>
          </cell>
          <cell r="D48">
            <v>7570</v>
          </cell>
          <cell r="E48">
            <v>30280</v>
          </cell>
          <cell r="F48">
            <v>4</v>
          </cell>
          <cell r="G48">
            <v>2161</v>
          </cell>
          <cell r="H48">
            <v>6804</v>
          </cell>
          <cell r="I48">
            <v>0</v>
          </cell>
        </row>
        <row r="49">
          <cell r="A49">
            <v>1018080721</v>
          </cell>
          <cell r="B49" t="str">
            <v>PERALTA</v>
          </cell>
          <cell r="C49" t="str">
            <v>Enrique Alfredo</v>
          </cell>
          <cell r="D49">
            <v>3400</v>
          </cell>
          <cell r="E49">
            <v>6800</v>
          </cell>
          <cell r="F49">
            <v>2</v>
          </cell>
          <cell r="G49">
            <v>7128</v>
          </cell>
          <cell r="H49">
            <v>4918</v>
          </cell>
          <cell r="I49">
            <v>0</v>
          </cell>
        </row>
        <row r="50">
          <cell r="A50">
            <v>1093519062</v>
          </cell>
          <cell r="B50" t="str">
            <v>REATEGUI SORIA</v>
          </cell>
          <cell r="C50" t="str">
            <v>Artemio</v>
          </cell>
          <cell r="D50">
            <v>5035</v>
          </cell>
          <cell r="E50">
            <v>14827</v>
          </cell>
          <cell r="F50">
            <v>2.9447864945382323</v>
          </cell>
          <cell r="G50">
            <v>1259</v>
          </cell>
          <cell r="H50">
            <v>5767</v>
          </cell>
          <cell r="I50">
            <v>0</v>
          </cell>
        </row>
        <row r="51">
          <cell r="A51">
            <v>1013333465</v>
          </cell>
          <cell r="B51" t="str">
            <v>RECCHIA</v>
          </cell>
          <cell r="C51" t="str">
            <v>Marcelo</v>
          </cell>
          <cell r="D51">
            <v>11000</v>
          </cell>
          <cell r="E51">
            <v>55000</v>
          </cell>
          <cell r="F51">
            <v>5</v>
          </cell>
          <cell r="G51">
            <v>19112</v>
          </cell>
          <cell r="H51">
            <v>7933</v>
          </cell>
          <cell r="I51">
            <v>0</v>
          </cell>
        </row>
        <row r="52">
          <cell r="A52">
            <v>1008318885</v>
          </cell>
          <cell r="B52" t="str">
            <v>AMOROSO</v>
          </cell>
          <cell r="C52" t="str">
            <v>Juan Carlos</v>
          </cell>
          <cell r="D52">
            <v>11500</v>
          </cell>
          <cell r="E52">
            <v>57500</v>
          </cell>
          <cell r="F52">
            <v>5</v>
          </cell>
          <cell r="G52">
            <v>14250</v>
          </cell>
          <cell r="H52">
            <v>0</v>
          </cell>
          <cell r="I52">
            <v>0</v>
          </cell>
        </row>
        <row r="53">
          <cell r="A53">
            <v>1012057492</v>
          </cell>
          <cell r="B53" t="str">
            <v>CORFIELD</v>
          </cell>
          <cell r="C53" t="str">
            <v>Ricardo J.</v>
          </cell>
          <cell r="D53">
            <v>7341</v>
          </cell>
          <cell r="E53">
            <v>30000</v>
          </cell>
          <cell r="F53">
            <v>4.0866366979975481</v>
          </cell>
          <cell r="G53">
            <v>9241</v>
          </cell>
          <cell r="H53">
            <v>2540</v>
          </cell>
          <cell r="I53">
            <v>0</v>
          </cell>
        </row>
        <row r="54">
          <cell r="A54">
            <v>1017144927</v>
          </cell>
          <cell r="B54" t="str">
            <v>DI PIERRO</v>
          </cell>
          <cell r="C54" t="str">
            <v>Esteban</v>
          </cell>
          <cell r="D54">
            <v>3884</v>
          </cell>
          <cell r="E54">
            <v>11000</v>
          </cell>
          <cell r="F54">
            <v>2.8321318228630279</v>
          </cell>
          <cell r="G54">
            <v>7193</v>
          </cell>
          <cell r="H54">
            <v>5083</v>
          </cell>
          <cell r="I54">
            <v>0</v>
          </cell>
        </row>
        <row r="55">
          <cell r="A55">
            <v>1011303322</v>
          </cell>
          <cell r="B55" t="str">
            <v>GIONGO</v>
          </cell>
          <cell r="C55" t="str">
            <v>Luis</v>
          </cell>
          <cell r="D55">
            <v>4615</v>
          </cell>
          <cell r="E55">
            <v>0</v>
          </cell>
          <cell r="F55">
            <v>0</v>
          </cell>
          <cell r="G55">
            <v>5727</v>
          </cell>
          <cell r="H55">
            <v>2304</v>
          </cell>
          <cell r="I55">
            <v>0</v>
          </cell>
        </row>
        <row r="56">
          <cell r="A56">
            <v>1008435173</v>
          </cell>
          <cell r="B56" t="str">
            <v>MALFETANA</v>
          </cell>
          <cell r="C56" t="str">
            <v>Angel Omar</v>
          </cell>
          <cell r="D56">
            <v>5100</v>
          </cell>
          <cell r="E56">
            <v>15300</v>
          </cell>
          <cell r="F56">
            <v>3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1010189991</v>
          </cell>
          <cell r="B57" t="str">
            <v>ORTULAN</v>
          </cell>
          <cell r="C57" t="str">
            <v>Jorge Carlos</v>
          </cell>
          <cell r="D57">
            <v>5950</v>
          </cell>
          <cell r="E57">
            <v>17850</v>
          </cell>
          <cell r="F57">
            <v>3</v>
          </cell>
          <cell r="G57">
            <v>7308</v>
          </cell>
          <cell r="H57">
            <v>6883</v>
          </cell>
          <cell r="I57">
            <v>0</v>
          </cell>
        </row>
        <row r="58">
          <cell r="A58">
            <v>1013733981</v>
          </cell>
          <cell r="B58" t="str">
            <v>ALMONACID</v>
          </cell>
          <cell r="C58" t="str">
            <v>Jorge Daniel</v>
          </cell>
          <cell r="D58">
            <v>5110</v>
          </cell>
          <cell r="E58">
            <v>12775</v>
          </cell>
          <cell r="F58">
            <v>2.5</v>
          </cell>
          <cell r="G58">
            <v>5021</v>
          </cell>
          <cell r="H58">
            <v>3172</v>
          </cell>
          <cell r="I58">
            <v>0</v>
          </cell>
        </row>
        <row r="59">
          <cell r="A59">
            <v>1007602217</v>
          </cell>
          <cell r="B59" t="str">
            <v>BAUZA</v>
          </cell>
          <cell r="C59" t="str">
            <v>Carlos</v>
          </cell>
          <cell r="D59">
            <v>4000</v>
          </cell>
          <cell r="E59">
            <v>8960</v>
          </cell>
          <cell r="F59">
            <v>2.2400000000000002</v>
          </cell>
          <cell r="G59">
            <v>0</v>
          </cell>
          <cell r="H59">
            <v>3109</v>
          </cell>
          <cell r="I59">
            <v>480</v>
          </cell>
        </row>
        <row r="60">
          <cell r="A60">
            <v>1011640847</v>
          </cell>
          <cell r="B60" t="str">
            <v>CINQUEGRANI</v>
          </cell>
          <cell r="C60" t="str">
            <v>Alberto Omar</v>
          </cell>
          <cell r="D60">
            <v>7200</v>
          </cell>
          <cell r="E60">
            <v>28800</v>
          </cell>
          <cell r="F60">
            <v>4</v>
          </cell>
          <cell r="G60">
            <v>9271</v>
          </cell>
          <cell r="H60">
            <v>6893</v>
          </cell>
          <cell r="I60">
            <v>0</v>
          </cell>
        </row>
        <row r="61">
          <cell r="A61">
            <v>1007687952</v>
          </cell>
          <cell r="B61" t="str">
            <v>GAREIS</v>
          </cell>
          <cell r="C61" t="str">
            <v>Juan Eduardo</v>
          </cell>
          <cell r="D61">
            <v>4615</v>
          </cell>
          <cell r="E61">
            <v>0</v>
          </cell>
          <cell r="F61">
            <v>0</v>
          </cell>
          <cell r="G61">
            <v>5027</v>
          </cell>
          <cell r="H61">
            <v>3269</v>
          </cell>
          <cell r="I61">
            <v>0</v>
          </cell>
        </row>
        <row r="62">
          <cell r="A62">
            <v>1008585113</v>
          </cell>
          <cell r="B62" t="str">
            <v>GRUEN</v>
          </cell>
          <cell r="C62" t="str">
            <v>Carlos</v>
          </cell>
          <cell r="D62">
            <v>3900</v>
          </cell>
          <cell r="E62">
            <v>0</v>
          </cell>
          <cell r="F62">
            <v>0</v>
          </cell>
          <cell r="G62">
            <v>5949</v>
          </cell>
          <cell r="H62">
            <v>2634</v>
          </cell>
          <cell r="I62">
            <v>0</v>
          </cell>
        </row>
        <row r="63">
          <cell r="A63">
            <v>1011612422</v>
          </cell>
          <cell r="B63" t="str">
            <v>MAGGIONI</v>
          </cell>
          <cell r="C63" t="str">
            <v>Aldo Jorge</v>
          </cell>
          <cell r="D63">
            <v>5250</v>
          </cell>
          <cell r="E63">
            <v>15750</v>
          </cell>
          <cell r="F63">
            <v>3</v>
          </cell>
          <cell r="G63">
            <v>3580</v>
          </cell>
          <cell r="H63">
            <v>3199</v>
          </cell>
          <cell r="I63">
            <v>0</v>
          </cell>
        </row>
        <row r="64">
          <cell r="A64">
            <v>1011413232</v>
          </cell>
          <cell r="B64" t="str">
            <v>NAVARRO</v>
          </cell>
          <cell r="C64" t="str">
            <v>Jorge Rafael</v>
          </cell>
          <cell r="D64">
            <v>12000</v>
          </cell>
          <cell r="E64">
            <v>60000</v>
          </cell>
          <cell r="F64">
            <v>5</v>
          </cell>
          <cell r="G64">
            <v>9926</v>
          </cell>
          <cell r="H64">
            <v>9734</v>
          </cell>
          <cell r="I64">
            <v>0</v>
          </cell>
        </row>
        <row r="65">
          <cell r="A65">
            <v>1013735426</v>
          </cell>
          <cell r="B65" t="str">
            <v>NOVILLO</v>
          </cell>
          <cell r="C65" t="str">
            <v>Gumersindo Sergio</v>
          </cell>
          <cell r="D65">
            <v>5500</v>
          </cell>
          <cell r="E65">
            <v>19250</v>
          </cell>
          <cell r="F65">
            <v>3.5</v>
          </cell>
          <cell r="G65">
            <v>3487</v>
          </cell>
          <cell r="H65">
            <v>3444</v>
          </cell>
          <cell r="I65">
            <v>0</v>
          </cell>
        </row>
        <row r="66">
          <cell r="A66">
            <v>1014781064</v>
          </cell>
          <cell r="B66" t="str">
            <v>ROLANDO</v>
          </cell>
          <cell r="C66" t="str">
            <v>Roberto</v>
          </cell>
          <cell r="D66">
            <v>3335</v>
          </cell>
          <cell r="E66">
            <v>0</v>
          </cell>
          <cell r="F66">
            <v>0</v>
          </cell>
          <cell r="G66">
            <v>4779</v>
          </cell>
          <cell r="H66">
            <v>2588</v>
          </cell>
          <cell r="I66">
            <v>0</v>
          </cell>
        </row>
        <row r="67">
          <cell r="A67">
            <v>1014625494</v>
          </cell>
          <cell r="B67" t="str">
            <v>SALDAÑO</v>
          </cell>
          <cell r="C67" t="str">
            <v>Hector Roberto</v>
          </cell>
          <cell r="D67">
            <v>7270</v>
          </cell>
          <cell r="E67">
            <v>29080</v>
          </cell>
          <cell r="F67">
            <v>4</v>
          </cell>
          <cell r="G67">
            <v>8810</v>
          </cell>
          <cell r="H67">
            <v>6925</v>
          </cell>
          <cell r="I67">
            <v>0</v>
          </cell>
        </row>
        <row r="68">
          <cell r="A68">
            <v>1012978960</v>
          </cell>
          <cell r="B68" t="str">
            <v>SHAE</v>
          </cell>
          <cell r="C68" t="str">
            <v>Nelson Arturo</v>
          </cell>
          <cell r="D68">
            <v>4300</v>
          </cell>
          <cell r="E68">
            <v>10750</v>
          </cell>
          <cell r="F68">
            <v>2.5</v>
          </cell>
          <cell r="G68">
            <v>3915</v>
          </cell>
          <cell r="H68">
            <v>3309</v>
          </cell>
          <cell r="I68">
            <v>0</v>
          </cell>
        </row>
        <row r="69">
          <cell r="A69">
            <v>1021355179</v>
          </cell>
          <cell r="B69" t="str">
            <v>SPINZANTI</v>
          </cell>
          <cell r="C69" t="str">
            <v>Jorge Andrés</v>
          </cell>
          <cell r="D69">
            <v>2920</v>
          </cell>
          <cell r="E69">
            <v>0</v>
          </cell>
          <cell r="F69">
            <v>0</v>
          </cell>
          <cell r="G69">
            <v>4081</v>
          </cell>
          <cell r="H69">
            <v>2559</v>
          </cell>
          <cell r="I69">
            <v>0</v>
          </cell>
        </row>
        <row r="70">
          <cell r="A70">
            <v>1013784427</v>
          </cell>
          <cell r="B70" t="str">
            <v>VALLEJO</v>
          </cell>
          <cell r="C70" t="str">
            <v>Eduardo Lucio</v>
          </cell>
          <cell r="D70">
            <v>5115</v>
          </cell>
          <cell r="E70">
            <v>14500</v>
          </cell>
          <cell r="F70">
            <v>2.8347996089931575</v>
          </cell>
          <cell r="G70">
            <v>8569</v>
          </cell>
          <cell r="H70">
            <v>6617</v>
          </cell>
          <cell r="I70">
            <v>0</v>
          </cell>
        </row>
        <row r="71">
          <cell r="A71">
            <v>1016001970</v>
          </cell>
          <cell r="B71" t="str">
            <v>RIOS</v>
          </cell>
          <cell r="C71" t="str">
            <v>Luis Manuel</v>
          </cell>
          <cell r="D71">
            <v>5300</v>
          </cell>
          <cell r="E71">
            <v>22750</v>
          </cell>
          <cell r="F71">
            <v>3.5</v>
          </cell>
          <cell r="G71">
            <v>0</v>
          </cell>
          <cell r="H71">
            <v>5797</v>
          </cell>
          <cell r="I71">
            <v>1200</v>
          </cell>
        </row>
        <row r="72">
          <cell r="A72">
            <v>1012030459</v>
          </cell>
          <cell r="B72" t="str">
            <v>DE DIEGO</v>
          </cell>
          <cell r="C72" t="str">
            <v>Pablo</v>
          </cell>
          <cell r="D72">
            <v>6400</v>
          </cell>
          <cell r="E72">
            <v>19200</v>
          </cell>
          <cell r="F72">
            <v>3</v>
          </cell>
          <cell r="G72">
            <v>8579</v>
          </cell>
          <cell r="H72">
            <v>7001</v>
          </cell>
          <cell r="I72">
            <v>0</v>
          </cell>
        </row>
        <row r="73">
          <cell r="A73">
            <v>1092814914</v>
          </cell>
          <cell r="B73" t="str">
            <v>GRIJALBA VAZQUEZ</v>
          </cell>
          <cell r="C73" t="str">
            <v>Pedro M.</v>
          </cell>
          <cell r="D73">
            <v>12000</v>
          </cell>
          <cell r="E73">
            <v>60000</v>
          </cell>
          <cell r="F73">
            <v>5</v>
          </cell>
          <cell r="G73">
            <v>19516</v>
          </cell>
          <cell r="H73">
            <v>9208</v>
          </cell>
          <cell r="I73">
            <v>0</v>
          </cell>
        </row>
        <row r="74">
          <cell r="A74">
            <v>4005959850</v>
          </cell>
          <cell r="B74" t="str">
            <v>IBAÑEZ</v>
          </cell>
          <cell r="C74" t="str">
            <v>Guillermo Hernán</v>
          </cell>
          <cell r="D74">
            <v>5103</v>
          </cell>
          <cell r="E74">
            <v>20412</v>
          </cell>
          <cell r="F74">
            <v>4</v>
          </cell>
          <cell r="G74">
            <v>0</v>
          </cell>
          <cell r="H74">
            <v>6330</v>
          </cell>
          <cell r="I74">
            <v>0</v>
          </cell>
        </row>
        <row r="75">
          <cell r="A75">
            <v>1013820934</v>
          </cell>
          <cell r="B75" t="str">
            <v>LORENZON</v>
          </cell>
          <cell r="C75" t="str">
            <v>Jorge Rubén</v>
          </cell>
          <cell r="D75">
            <v>8800</v>
          </cell>
          <cell r="E75">
            <v>35200</v>
          </cell>
          <cell r="F75">
            <v>4</v>
          </cell>
          <cell r="H75">
            <v>0</v>
          </cell>
          <cell r="I75">
            <v>0</v>
          </cell>
        </row>
        <row r="76">
          <cell r="A76">
            <v>1012047215</v>
          </cell>
          <cell r="B76" t="str">
            <v>BIBBO</v>
          </cell>
          <cell r="C76" t="str">
            <v>Miguel Angel</v>
          </cell>
          <cell r="D76">
            <v>18000</v>
          </cell>
          <cell r="E76">
            <v>126000</v>
          </cell>
          <cell r="F76">
            <v>7</v>
          </cell>
          <cell r="G76">
            <v>0</v>
          </cell>
          <cell r="H76">
            <v>9079</v>
          </cell>
          <cell r="I76">
            <v>0</v>
          </cell>
        </row>
        <row r="77">
          <cell r="A77">
            <v>1017653363</v>
          </cell>
          <cell r="B77" t="str">
            <v>MAS</v>
          </cell>
          <cell r="C77" t="str">
            <v>Gustavo</v>
          </cell>
          <cell r="D77">
            <v>9500</v>
          </cell>
          <cell r="E77">
            <v>55000</v>
          </cell>
          <cell r="F77">
            <v>5.7894736842105265</v>
          </cell>
          <cell r="G77">
            <v>0</v>
          </cell>
          <cell r="H77">
            <v>7933</v>
          </cell>
          <cell r="I77">
            <v>1500</v>
          </cell>
        </row>
        <row r="78">
          <cell r="A78">
            <v>1012963282</v>
          </cell>
          <cell r="B78" t="str">
            <v>CANOSA</v>
          </cell>
          <cell r="C78" t="str">
            <v>Carlos</v>
          </cell>
          <cell r="D78">
            <v>6400</v>
          </cell>
          <cell r="E78">
            <v>19200</v>
          </cell>
          <cell r="F78">
            <v>3</v>
          </cell>
          <cell r="G78">
            <v>0</v>
          </cell>
          <cell r="H78">
            <v>7001</v>
          </cell>
          <cell r="I78">
            <v>0</v>
          </cell>
        </row>
        <row r="79">
          <cell r="A79">
            <v>1016951326</v>
          </cell>
          <cell r="B79" t="str">
            <v>GROSSO</v>
          </cell>
          <cell r="C79" t="str">
            <v>Santiago</v>
          </cell>
          <cell r="D79">
            <v>4169</v>
          </cell>
          <cell r="E79">
            <v>8338</v>
          </cell>
          <cell r="F79">
            <v>2</v>
          </cell>
          <cell r="G79">
            <v>0</v>
          </cell>
          <cell r="H79">
            <v>6253</v>
          </cell>
          <cell r="I79">
            <v>0</v>
          </cell>
        </row>
        <row r="80">
          <cell r="A80">
            <v>1013727062</v>
          </cell>
          <cell r="B80" t="str">
            <v>ARGUELLO</v>
          </cell>
          <cell r="C80" t="str">
            <v>Jorge</v>
          </cell>
          <cell r="D80">
            <v>4564</v>
          </cell>
          <cell r="E80">
            <v>12190</v>
          </cell>
          <cell r="F80">
            <v>2.6709027169149868</v>
          </cell>
          <cell r="G80">
            <v>0</v>
          </cell>
          <cell r="H80">
            <v>6435</v>
          </cell>
          <cell r="I80">
            <v>0</v>
          </cell>
        </row>
        <row r="81">
          <cell r="A81">
            <v>1008389973</v>
          </cell>
          <cell r="B81" t="str">
            <v>BEGARIES</v>
          </cell>
          <cell r="C81" t="str">
            <v xml:space="preserve">Horacio </v>
          </cell>
          <cell r="D81">
            <v>14000</v>
          </cell>
          <cell r="E81">
            <v>63000</v>
          </cell>
          <cell r="F81">
            <v>4.5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1013259141</v>
          </cell>
          <cell r="B82" t="str">
            <v>MOLINA</v>
          </cell>
          <cell r="C82" t="str">
            <v>Alfredo</v>
          </cell>
          <cell r="D82">
            <v>4245</v>
          </cell>
          <cell r="E82">
            <v>0</v>
          </cell>
          <cell r="F82">
            <v>0</v>
          </cell>
          <cell r="G82">
            <v>0</v>
          </cell>
          <cell r="H82">
            <v>6577</v>
          </cell>
          <cell r="I82">
            <v>1843</v>
          </cell>
        </row>
        <row r="83">
          <cell r="A83">
            <v>1013128656</v>
          </cell>
          <cell r="B83" t="str">
            <v>WEIMANN</v>
          </cell>
          <cell r="C83" t="str">
            <v>Pablo</v>
          </cell>
          <cell r="D83">
            <v>3700</v>
          </cell>
          <cell r="E83">
            <v>9620</v>
          </cell>
          <cell r="F83">
            <v>2</v>
          </cell>
          <cell r="G83">
            <v>0</v>
          </cell>
          <cell r="H83">
            <v>0</v>
          </cell>
          <cell r="I83">
            <v>1110</v>
          </cell>
        </row>
        <row r="84">
          <cell r="A84">
            <v>1012447277</v>
          </cell>
          <cell r="B84" t="str">
            <v>CARRO</v>
          </cell>
          <cell r="C84" t="str">
            <v>José Luis</v>
          </cell>
          <cell r="D84">
            <v>5200</v>
          </cell>
          <cell r="E84">
            <v>20800</v>
          </cell>
          <cell r="F84">
            <v>4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1012591991</v>
          </cell>
          <cell r="B85" t="str">
            <v>DIODATTI</v>
          </cell>
          <cell r="C85" t="str">
            <v>Horacio</v>
          </cell>
          <cell r="D85">
            <v>5600</v>
          </cell>
          <cell r="E85">
            <v>16800</v>
          </cell>
          <cell r="F85">
            <v>3</v>
          </cell>
          <cell r="G85">
            <v>0</v>
          </cell>
          <cell r="H85">
            <v>7211</v>
          </cell>
          <cell r="I85">
            <v>0</v>
          </cell>
        </row>
        <row r="86">
          <cell r="A86">
            <v>1006246874</v>
          </cell>
          <cell r="B86" t="str">
            <v>QUINTEROS</v>
          </cell>
          <cell r="C86" t="str">
            <v>Roberto</v>
          </cell>
          <cell r="D86">
            <v>7050</v>
          </cell>
          <cell r="E86">
            <v>21150</v>
          </cell>
          <cell r="F86">
            <v>3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1018084529</v>
          </cell>
          <cell r="B87" t="str">
            <v>CASTILLO</v>
          </cell>
          <cell r="C87" t="str">
            <v>Guillermo</v>
          </cell>
          <cell r="D87">
            <v>2320</v>
          </cell>
          <cell r="E87">
            <v>10203</v>
          </cell>
          <cell r="F87">
            <v>3</v>
          </cell>
          <cell r="G87">
            <v>0</v>
          </cell>
          <cell r="H87">
            <v>279</v>
          </cell>
          <cell r="I87">
            <v>1081</v>
          </cell>
        </row>
        <row r="88">
          <cell r="A88">
            <v>1020207781</v>
          </cell>
          <cell r="B88" t="str">
            <v>PETERSEN</v>
          </cell>
          <cell r="C88" t="str">
            <v>Lucas</v>
          </cell>
          <cell r="D88">
            <v>2000</v>
          </cell>
          <cell r="E88">
            <v>11198.16</v>
          </cell>
          <cell r="F88">
            <v>3.02</v>
          </cell>
          <cell r="G88">
            <v>0</v>
          </cell>
          <cell r="H88">
            <v>0</v>
          </cell>
          <cell r="I88">
            <v>1708</v>
          </cell>
        </row>
        <row r="89">
          <cell r="A89">
            <v>1010636377</v>
          </cell>
          <cell r="B89" t="str">
            <v>LARPIN</v>
          </cell>
          <cell r="C89" t="str">
            <v>José</v>
          </cell>
          <cell r="D89">
            <v>7600</v>
          </cell>
          <cell r="E89">
            <v>34999.998800000001</v>
          </cell>
          <cell r="F89">
            <v>4.6052629999999999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1012395306</v>
          </cell>
          <cell r="B90" t="str">
            <v>MADOERY</v>
          </cell>
          <cell r="C90" t="str">
            <v>Ruben</v>
          </cell>
          <cell r="D90">
            <v>7500</v>
          </cell>
          <cell r="E90">
            <v>24999</v>
          </cell>
          <cell r="F90">
            <v>3</v>
          </cell>
          <cell r="G90">
            <v>0</v>
          </cell>
          <cell r="H90">
            <v>0</v>
          </cell>
          <cell r="I90">
            <v>833</v>
          </cell>
        </row>
        <row r="91">
          <cell r="A91">
            <v>1012780048</v>
          </cell>
          <cell r="B91" t="str">
            <v>ANGIOLINI</v>
          </cell>
          <cell r="C91" t="str">
            <v>Fernando</v>
          </cell>
          <cell r="D91">
            <v>6400</v>
          </cell>
          <cell r="E91">
            <v>19200</v>
          </cell>
          <cell r="F91">
            <v>3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1014471318</v>
          </cell>
          <cell r="B92" t="str">
            <v>MAFFONI</v>
          </cell>
          <cell r="C92" t="str">
            <v>Antonio</v>
          </cell>
          <cell r="D92">
            <v>5600</v>
          </cell>
          <cell r="E92">
            <v>16800</v>
          </cell>
          <cell r="F92">
            <v>3</v>
          </cell>
          <cell r="G92">
            <v>0</v>
          </cell>
          <cell r="H92">
            <v>6387</v>
          </cell>
          <cell r="I92">
            <v>0</v>
          </cell>
        </row>
        <row r="93">
          <cell r="A93">
            <v>1013789218</v>
          </cell>
          <cell r="B93" t="str">
            <v>ARIAS</v>
          </cell>
          <cell r="C93" t="str">
            <v>Carlos</v>
          </cell>
          <cell r="D93">
            <v>5900</v>
          </cell>
          <cell r="E93">
            <v>17700</v>
          </cell>
          <cell r="F93">
            <v>3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1016837842</v>
          </cell>
          <cell r="B94" t="str">
            <v>SUBBOTIN</v>
          </cell>
          <cell r="C94" t="str">
            <v>Juan</v>
          </cell>
          <cell r="D94">
            <v>2160</v>
          </cell>
          <cell r="F94">
            <v>0</v>
          </cell>
          <cell r="H94">
            <v>0</v>
          </cell>
          <cell r="I94">
            <v>540</v>
          </cell>
        </row>
        <row r="95">
          <cell r="A95">
            <v>1016509195</v>
          </cell>
          <cell r="B95" t="str">
            <v>CIFUENTES</v>
          </cell>
          <cell r="C95" t="str">
            <v>Gabriel</v>
          </cell>
          <cell r="D95">
            <v>6600</v>
          </cell>
          <cell r="E95">
            <v>29700</v>
          </cell>
          <cell r="F95">
            <v>4.5</v>
          </cell>
          <cell r="H95">
            <v>7237</v>
          </cell>
        </row>
        <row r="96">
          <cell r="A96">
            <v>1014349559</v>
          </cell>
          <cell r="B96" t="str">
            <v>GIAMPAOLI</v>
          </cell>
          <cell r="C96" t="str">
            <v>Hugo</v>
          </cell>
          <cell r="D96">
            <v>14300</v>
          </cell>
          <cell r="E96">
            <v>85800</v>
          </cell>
          <cell r="F96">
            <v>6</v>
          </cell>
          <cell r="H96">
            <v>0</v>
          </cell>
        </row>
        <row r="97">
          <cell r="A97">
            <v>1008429015</v>
          </cell>
          <cell r="B97" t="str">
            <v>SILVESTRE</v>
          </cell>
          <cell r="C97" t="str">
            <v>Luis</v>
          </cell>
          <cell r="D97">
            <v>6500</v>
          </cell>
          <cell r="E97">
            <v>19500</v>
          </cell>
          <cell r="F97">
            <v>3</v>
          </cell>
          <cell r="H97">
            <v>0</v>
          </cell>
        </row>
        <row r="98">
          <cell r="A98">
            <v>1013810557</v>
          </cell>
          <cell r="B98" t="str">
            <v>KRAEMER</v>
          </cell>
          <cell r="C98" t="str">
            <v>Pablo</v>
          </cell>
          <cell r="D98">
            <v>5500</v>
          </cell>
          <cell r="E98">
            <v>22000</v>
          </cell>
          <cell r="F98">
            <v>4</v>
          </cell>
          <cell r="H98">
            <v>11387</v>
          </cell>
        </row>
        <row r="99">
          <cell r="A99">
            <v>1008429709</v>
          </cell>
          <cell r="B99" t="str">
            <v>FAVORETTI</v>
          </cell>
          <cell r="C99" t="str">
            <v>Daniel Hugo</v>
          </cell>
          <cell r="D99">
            <v>14120</v>
          </cell>
          <cell r="E99">
            <v>84720</v>
          </cell>
          <cell r="F99">
            <v>6</v>
          </cell>
          <cell r="H99">
            <v>0</v>
          </cell>
        </row>
        <row r="100">
          <cell r="A100">
            <v>1007889569</v>
          </cell>
          <cell r="B100" t="str">
            <v>CHELAR</v>
          </cell>
          <cell r="C100" t="str">
            <v>Miguel</v>
          </cell>
          <cell r="D100">
            <v>10800</v>
          </cell>
          <cell r="E100">
            <v>54000</v>
          </cell>
          <cell r="F100">
            <v>5</v>
          </cell>
          <cell r="H100">
            <v>0</v>
          </cell>
        </row>
        <row r="101">
          <cell r="A101">
            <v>1008390299</v>
          </cell>
          <cell r="B101" t="str">
            <v>SOSA</v>
          </cell>
          <cell r="C101" t="str">
            <v>Héctor</v>
          </cell>
          <cell r="D101">
            <v>7850</v>
          </cell>
          <cell r="E101">
            <v>31400</v>
          </cell>
          <cell r="F101">
            <v>4</v>
          </cell>
          <cell r="H101">
            <v>0</v>
          </cell>
        </row>
        <row r="102">
          <cell r="A102">
            <v>1012676951</v>
          </cell>
          <cell r="B102" t="str">
            <v>VILLALBA</v>
          </cell>
          <cell r="C102" t="str">
            <v>Enrique  Gaspar</v>
          </cell>
          <cell r="D102">
            <v>7200</v>
          </cell>
          <cell r="E102">
            <v>28800</v>
          </cell>
          <cell r="F102">
            <v>4</v>
          </cell>
          <cell r="H102">
            <v>0</v>
          </cell>
        </row>
        <row r="103">
          <cell r="A103">
            <v>1012942976</v>
          </cell>
          <cell r="B103" t="str">
            <v>GOMEZ</v>
          </cell>
          <cell r="C103" t="str">
            <v>Marcelo Gerardo</v>
          </cell>
          <cell r="D103">
            <v>12500</v>
          </cell>
          <cell r="E103">
            <v>62500</v>
          </cell>
          <cell r="F103">
            <v>5</v>
          </cell>
          <cell r="G103">
            <v>0</v>
          </cell>
          <cell r="H103">
            <v>8794</v>
          </cell>
          <cell r="I103">
            <v>0</v>
          </cell>
        </row>
        <row r="104">
          <cell r="A104">
            <v>1022510672</v>
          </cell>
          <cell r="B104" t="str">
            <v>BUSTOS CAMPORA</v>
          </cell>
          <cell r="C104" t="str">
            <v>Yanina</v>
          </cell>
          <cell r="D104">
            <v>4100</v>
          </cell>
          <cell r="E104">
            <v>6150</v>
          </cell>
          <cell r="F104">
            <v>1.5</v>
          </cell>
          <cell r="H104">
            <v>0</v>
          </cell>
        </row>
        <row r="105">
          <cell r="A105">
            <v>1021612453</v>
          </cell>
          <cell r="B105" t="str">
            <v>MENDIZABAL</v>
          </cell>
          <cell r="C105" t="str">
            <v>Andrés</v>
          </cell>
          <cell r="D105">
            <v>4600</v>
          </cell>
          <cell r="E105">
            <v>11500</v>
          </cell>
          <cell r="F105">
            <v>2.5</v>
          </cell>
          <cell r="H105">
            <v>0</v>
          </cell>
        </row>
        <row r="106">
          <cell r="A106">
            <v>1024069415</v>
          </cell>
          <cell r="B106" t="str">
            <v>ARNAUDE</v>
          </cell>
          <cell r="C106" t="str">
            <v>Pablo</v>
          </cell>
          <cell r="D106">
            <v>4000</v>
          </cell>
          <cell r="E106">
            <v>6900</v>
          </cell>
          <cell r="F106">
            <v>1.5</v>
          </cell>
          <cell r="G106">
            <v>0</v>
          </cell>
          <cell r="H106">
            <v>18200</v>
          </cell>
          <cell r="I106">
            <v>600</v>
          </cell>
        </row>
        <row r="107">
          <cell r="A107">
            <v>1021368232</v>
          </cell>
          <cell r="B107" t="str">
            <v>RECIO</v>
          </cell>
          <cell r="C107" t="str">
            <v>Mauricio Nestor</v>
          </cell>
          <cell r="D107">
            <v>4066</v>
          </cell>
          <cell r="E107">
            <v>4066</v>
          </cell>
          <cell r="F107">
            <v>1</v>
          </cell>
          <cell r="H107">
            <v>0</v>
          </cell>
          <cell r="I107">
            <v>0</v>
          </cell>
        </row>
        <row r="108">
          <cell r="A108">
            <v>1012219406</v>
          </cell>
          <cell r="B108" t="str">
            <v>CASALIS</v>
          </cell>
          <cell r="C108" t="str">
            <v>Daniel Jorge</v>
          </cell>
          <cell r="D108">
            <v>5246</v>
          </cell>
          <cell r="E108">
            <v>20984</v>
          </cell>
          <cell r="F108">
            <v>4</v>
          </cell>
          <cell r="H108">
            <v>0</v>
          </cell>
        </row>
        <row r="109">
          <cell r="A109">
            <v>18</v>
          </cell>
          <cell r="B109">
            <v>0</v>
          </cell>
          <cell r="C109">
            <v>0</v>
          </cell>
          <cell r="F109" t="e">
            <v>#DIV/0!</v>
          </cell>
          <cell r="H109">
            <v>0</v>
          </cell>
        </row>
        <row r="110">
          <cell r="A110">
            <v>19</v>
          </cell>
          <cell r="B110">
            <v>0</v>
          </cell>
          <cell r="C110">
            <v>0</v>
          </cell>
          <cell r="F110" t="e">
            <v>#DIV/0!</v>
          </cell>
          <cell r="H110">
            <v>0</v>
          </cell>
        </row>
        <row r="111">
          <cell r="A111">
            <v>20</v>
          </cell>
          <cell r="B111">
            <v>0</v>
          </cell>
          <cell r="C111">
            <v>0</v>
          </cell>
          <cell r="F111" t="e">
            <v>#DIV/0!</v>
          </cell>
          <cell r="H111">
            <v>0</v>
          </cell>
        </row>
        <row r="112">
          <cell r="A112">
            <v>21</v>
          </cell>
          <cell r="B112">
            <v>0</v>
          </cell>
          <cell r="C112">
            <v>0</v>
          </cell>
          <cell r="F112" t="e">
            <v>#DIV/0!</v>
          </cell>
          <cell r="H112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YPF SUR"/>
      <sheetName val="YPF OESTE"/>
      <sheetName val="SPLITS"/>
      <sheetName val="DATABAS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B.M."/>
      <sheetName val="CARGA DE DATOS B.E.S. "/>
      <sheetName val="CARGA DE DATOS P.C.P."/>
      <sheetName val="CARGA DE DATOS"/>
      <sheetName val="Graph"/>
      <sheetName val="Resumen Graficos"/>
      <sheetName val="TOTALES"/>
      <sheetName val="ESPERA TRACTOR"/>
      <sheetName val="CAMBIO DE BOMBA"/>
      <sheetName val="PESCA DE V-B"/>
      <sheetName val="PERDIDA DE TBG."/>
      <sheetName val="BOMBEO APRISIONADO"/>
      <sheetName val="RESUMEN ANUAL"/>
      <sheetName val="CORR-INC."/>
      <sheetName val="causas"/>
      <sheetName val="HORAS DE PULLING"/>
      <sheetName val="pres-04"/>
      <sheetName val="5858"/>
      <sheetName val="5859"/>
      <sheetName val="5862"/>
      <sheetName val="SetupImpre"/>
      <sheetName val="AreaImpre"/>
      <sheetName val="MenuPrincipal"/>
      <sheetName val="pulling 2005   DEF"/>
      <sheetName val="Datos IP Teórico"/>
      <sheetName val="PESCA DE V_B"/>
      <sheetName val="PERDIDA DE TBG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>
        <row r="3">
          <cell r="F3" t="str">
            <v>Seleccionar</v>
          </cell>
        </row>
        <row r="4">
          <cell r="F4" t="str">
            <v>X</v>
          </cell>
        </row>
        <row r="5">
          <cell r="F5" t="str">
            <v>Sin cobertura</v>
          </cell>
        </row>
        <row r="6">
          <cell r="F6" t="str">
            <v>Otro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>
        <row r="12">
          <cell r="K12" t="str">
            <v>X</v>
          </cell>
        </row>
        <row r="13">
          <cell r="K13" t="str">
            <v>Sin Cobertura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Seleccionar tipo de servicio</v>
          </cell>
          <cell r="B1" t="str">
            <v>Seleccionar tipo de Cliente</v>
          </cell>
          <cell r="D1" t="str">
            <v>seleccionar</v>
          </cell>
          <cell r="E1" t="str">
            <v>Seleccionar tipo máquina</v>
          </cell>
          <cell r="F1" t="str">
            <v>Seleccionar modalidad</v>
          </cell>
          <cell r="G1" t="str">
            <v>Seleccionar Región</v>
          </cell>
          <cell r="H1" t="str">
            <v>Seleccionar</v>
          </cell>
        </row>
        <row r="2">
          <cell r="A2" t="str">
            <v>1.- Servicio de Aseo y mantención de limpieza (contrato vigente)</v>
          </cell>
          <cell r="B2" t="str">
            <v>Centro comercial</v>
          </cell>
          <cell r="D2" t="str">
            <v>si</v>
          </cell>
          <cell r="E2" t="str">
            <v>Abrillantadora Alta Velocidad Baterías</v>
          </cell>
          <cell r="F2" t="str">
            <v>Arriendo</v>
          </cell>
          <cell r="G2" t="str">
            <v>II Antofagasta</v>
          </cell>
          <cell r="H2" t="str">
            <v>Telefónico</v>
          </cell>
        </row>
        <row r="3">
          <cell r="A3" t="str">
            <v>2.- Servicios especiales de aseo (vidrios en altura, escalas mecánicas, etc.)</v>
          </cell>
          <cell r="B3" t="str">
            <v>Multitienda</v>
          </cell>
          <cell r="D3" t="str">
            <v>no</v>
          </cell>
          <cell r="E3" t="str">
            <v>Abrillantadora Baja Velocidad Eléctrica</v>
          </cell>
          <cell r="F3" t="str">
            <v>Leasing</v>
          </cell>
          <cell r="G3" t="str">
            <v>V Valparaíso</v>
          </cell>
          <cell r="H3" t="str">
            <v>Web</v>
          </cell>
        </row>
        <row r="4">
          <cell r="A4" t="str">
            <v>3.- Ambos  (1 y 2)</v>
          </cell>
          <cell r="B4" t="str">
            <v>Supermercado</v>
          </cell>
          <cell r="E4" t="str">
            <v>Aspiradora Polvo Agua</v>
          </cell>
          <cell r="F4" t="str">
            <v>Otro</v>
          </cell>
          <cell r="G4" t="str">
            <v>VI Libertador Gral. Bernardo O'Higgins</v>
          </cell>
          <cell r="H4" t="str">
            <v>Otro</v>
          </cell>
        </row>
        <row r="5">
          <cell r="A5" t="str">
            <v xml:space="preserve">4.- Otros </v>
          </cell>
          <cell r="E5" t="str">
            <v>Abrillantadora Alta Velocidad Eléctrica</v>
          </cell>
          <cell r="F5" t="str">
            <v xml:space="preserve">Propia </v>
          </cell>
          <cell r="G5" t="str">
            <v>XIII Región Metropolitana (RM)</v>
          </cell>
        </row>
        <row r="6">
          <cell r="E6" t="str">
            <v>Vacuolavadora Hombre Caminando</v>
          </cell>
        </row>
        <row r="7">
          <cell r="E7" t="str">
            <v>Vacuolavadora Hombre a Bordo</v>
          </cell>
        </row>
        <row r="8">
          <cell r="E8" t="str">
            <v>Lavadora Abrillantadora</v>
          </cell>
        </row>
        <row r="9">
          <cell r="E9" t="str">
            <v>Abrillantadora Alta Velocidad Gas</v>
          </cell>
        </row>
        <row r="10">
          <cell r="E10" t="str">
            <v xml:space="preserve">Barredora Aspiradora  Hombre Caminando </v>
          </cell>
        </row>
        <row r="11">
          <cell r="E11" t="str">
            <v>Barredora Aspiradora Hombre a Bordo</v>
          </cell>
        </row>
        <row r="12">
          <cell r="E12" t="str">
            <v>Barredora de calle</v>
          </cell>
        </row>
        <row r="13">
          <cell r="E13" t="str">
            <v>Lavadora Escalera Mecánica</v>
          </cell>
        </row>
        <row r="14">
          <cell r="E14" t="str">
            <v>Otra</v>
          </cell>
        </row>
      </sheetData>
      <sheetData sheetId="7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agregado total"/>
      <sheetName val="Desagregado por item"/>
      <sheetName val="Historico de Aumentos"/>
      <sheetName val="Cuadro de Resultados"/>
      <sheetName val="Preciario"/>
      <sheetName val="Estructura ACTUAL EE"/>
      <sheetName val="Personal FASP EE"/>
      <sheetName val="RRHH"/>
      <sheetName val="Analisis Ingresos"/>
      <sheetName val="Supervisores"/>
      <sheetName val="Estructura ACTUAL"/>
      <sheetName val="Propuestas (no tocar)"/>
      <sheetName val="Personal FASP"/>
      <sheetName val="Personal FC"/>
      <sheetName val="EPP y Vestuario"/>
      <sheetName val="Vehículos"/>
      <sheetName val="Gastos Varios"/>
      <sheetName val="sin efec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BROS"/>
    </sheetNames>
    <sheetDataSet>
      <sheetData sheetId="0" refreshError="1">
        <row r="2">
          <cell r="A2" t="str">
            <v>CUENTA OBJETO</v>
          </cell>
          <cell r="B2" t="str">
            <v>Rubro</v>
          </cell>
        </row>
        <row r="3">
          <cell r="A3" t="str">
            <v>5281</v>
          </cell>
          <cell r="B3" t="str">
            <v>04 - Sueldos y Cargas Sociales</v>
          </cell>
        </row>
        <row r="4">
          <cell r="A4" t="str">
            <v>5281</v>
          </cell>
          <cell r="B4" t="str">
            <v>04 - Sueldos y Cargas Sociales</v>
          </cell>
        </row>
        <row r="5">
          <cell r="A5" t="str">
            <v>5281</v>
          </cell>
          <cell r="B5" t="str">
            <v>04 - Sueldos y Cargas Sociales</v>
          </cell>
        </row>
        <row r="6">
          <cell r="A6" t="str">
            <v>5281</v>
          </cell>
          <cell r="B6" t="str">
            <v>04 - Sueldos y Cargas Sociales</v>
          </cell>
        </row>
        <row r="7">
          <cell r="A7" t="str">
            <v>5281</v>
          </cell>
          <cell r="B7" t="str">
            <v>04 - Sueldos y Cargas Sociales</v>
          </cell>
        </row>
        <row r="8">
          <cell r="A8" t="str">
            <v>5281</v>
          </cell>
          <cell r="B8" t="str">
            <v>04 - Sueldos y Cargas Sociales</v>
          </cell>
        </row>
        <row r="9">
          <cell r="A9" t="str">
            <v>5281</v>
          </cell>
          <cell r="B9" t="str">
            <v>04 - Sueldos y Cargas Sociales</v>
          </cell>
        </row>
        <row r="10">
          <cell r="A10" t="str">
            <v>5281</v>
          </cell>
          <cell r="B10" t="str">
            <v>04 - Sueldos y Cargas Sociales</v>
          </cell>
        </row>
        <row r="11">
          <cell r="A11" t="str">
            <v>5321</v>
          </cell>
          <cell r="B11" t="str">
            <v>04 - Sueldos y Cargas Sociales</v>
          </cell>
        </row>
        <row r="12">
          <cell r="A12" t="str">
            <v>5321</v>
          </cell>
          <cell r="B12" t="str">
            <v>04 - Sueldos y Cargas Sociales</v>
          </cell>
        </row>
        <row r="13">
          <cell r="A13" t="str">
            <v>5321</v>
          </cell>
          <cell r="B13" t="str">
            <v>04 - Sueldos y Cargas Sociales</v>
          </cell>
        </row>
        <row r="14">
          <cell r="A14" t="str">
            <v>5321</v>
          </cell>
          <cell r="B14" t="str">
            <v>04 - Sueldos y Cargas Sociales</v>
          </cell>
        </row>
        <row r="15">
          <cell r="A15" t="str">
            <v>5321</v>
          </cell>
          <cell r="B15" t="str">
            <v>04 - Sueldos y Cargas Sociales</v>
          </cell>
        </row>
        <row r="16">
          <cell r="A16" t="str">
            <v>5321</v>
          </cell>
          <cell r="B16" t="str">
            <v>04 - Sueldos y Cargas Sociales</v>
          </cell>
        </row>
        <row r="17">
          <cell r="A17" t="str">
            <v>5321</v>
          </cell>
          <cell r="B17" t="str">
            <v>04 - Sueldos y Cargas Sociales</v>
          </cell>
        </row>
        <row r="18">
          <cell r="A18" t="str">
            <v>5321</v>
          </cell>
          <cell r="B18" t="str">
            <v>04 - Sueldos y Cargas Sociales</v>
          </cell>
        </row>
        <row r="19">
          <cell r="A19" t="str">
            <v>5432</v>
          </cell>
          <cell r="B19" t="str">
            <v>04 - Sueldos y Cargas Sociales</v>
          </cell>
        </row>
        <row r="20">
          <cell r="A20" t="str">
            <v>5432</v>
          </cell>
          <cell r="B20" t="str">
            <v>04 - Sueldos y Cargas Sociales</v>
          </cell>
        </row>
        <row r="21">
          <cell r="A21" t="str">
            <v>5432</v>
          </cell>
          <cell r="B21" t="str">
            <v>04 - Sueldos y Cargas Sociales</v>
          </cell>
        </row>
        <row r="22">
          <cell r="A22" t="str">
            <v>5432</v>
          </cell>
          <cell r="B22" t="str">
            <v>04 - Sueldos y Cargas Sociales</v>
          </cell>
        </row>
        <row r="23">
          <cell r="A23" t="str">
            <v>5432</v>
          </cell>
          <cell r="B23" t="str">
            <v>04 - Sueldos y Cargas Sociales</v>
          </cell>
        </row>
        <row r="24">
          <cell r="A24" t="str">
            <v>5432</v>
          </cell>
          <cell r="B24" t="str">
            <v>04 - Sueldos y Cargas Sociales</v>
          </cell>
        </row>
        <row r="25">
          <cell r="A25" t="str">
            <v>5432</v>
          </cell>
          <cell r="B25" t="str">
            <v>04 - Sueldos y Cargas Sociales</v>
          </cell>
        </row>
        <row r="26">
          <cell r="A26" t="str">
            <v>5432</v>
          </cell>
          <cell r="B26" t="str">
            <v>04 - Sueldos y Cargas Sociales</v>
          </cell>
        </row>
        <row r="27">
          <cell r="A27" t="str">
            <v>5435</v>
          </cell>
          <cell r="B27" t="str">
            <v>04 - Sueldos y Cargas Sociales</v>
          </cell>
        </row>
        <row r="28">
          <cell r="A28" t="str">
            <v>5435</v>
          </cell>
          <cell r="B28" t="str">
            <v>04 - Sueldos y Cargas Sociales</v>
          </cell>
        </row>
        <row r="29">
          <cell r="A29" t="str">
            <v>5435</v>
          </cell>
          <cell r="B29" t="str">
            <v>04 - Sueldos y Cargas Sociales</v>
          </cell>
        </row>
        <row r="30">
          <cell r="A30" t="str">
            <v>5435</v>
          </cell>
          <cell r="B30" t="str">
            <v>04 - Sueldos y Cargas Sociales</v>
          </cell>
        </row>
        <row r="31">
          <cell r="A31" t="str">
            <v>5435</v>
          </cell>
          <cell r="B31" t="str">
            <v>04 - Sueldos y Cargas Sociales</v>
          </cell>
        </row>
        <row r="32">
          <cell r="A32" t="str">
            <v>5435</v>
          </cell>
          <cell r="B32" t="str">
            <v>04 - Sueldos y Cargas Sociales</v>
          </cell>
        </row>
        <row r="33">
          <cell r="A33" t="str">
            <v>5435</v>
          </cell>
          <cell r="B33" t="str">
            <v>04 - Sueldos y Cargas Sociales</v>
          </cell>
        </row>
        <row r="34">
          <cell r="A34" t="str">
            <v>5435</v>
          </cell>
          <cell r="B34" t="str">
            <v>04 - Sueldos y Cargas Sociales</v>
          </cell>
        </row>
        <row r="35">
          <cell r="A35" t="str">
            <v>5451</v>
          </cell>
          <cell r="B35" t="str">
            <v>04 - Sueldos y Cargas Sociales</v>
          </cell>
        </row>
        <row r="36">
          <cell r="A36" t="str">
            <v>5451</v>
          </cell>
          <cell r="B36" t="str">
            <v>04 - Sueldos y Cargas Sociales</v>
          </cell>
        </row>
        <row r="37">
          <cell r="A37" t="str">
            <v>5451</v>
          </cell>
          <cell r="B37" t="str">
            <v>04 - Sueldos y Cargas Sociales</v>
          </cell>
        </row>
        <row r="38">
          <cell r="A38" t="str">
            <v>5451</v>
          </cell>
          <cell r="B38" t="str">
            <v>04 - Sueldos y Cargas Sociales</v>
          </cell>
        </row>
        <row r="39">
          <cell r="A39" t="str">
            <v>5451</v>
          </cell>
          <cell r="B39" t="str">
            <v>04 - Sueldos y Cargas Sociales</v>
          </cell>
        </row>
        <row r="40">
          <cell r="A40" t="str">
            <v>5451</v>
          </cell>
          <cell r="B40" t="str">
            <v>04 - Sueldos y Cargas Sociales</v>
          </cell>
        </row>
        <row r="41">
          <cell r="A41" t="str">
            <v>5451</v>
          </cell>
          <cell r="B41" t="str">
            <v>04 - Sueldos y Cargas Sociales</v>
          </cell>
        </row>
        <row r="42">
          <cell r="A42" t="str">
            <v>5451</v>
          </cell>
          <cell r="B42" t="str">
            <v>04 - Sueldos y Cargas Sociales</v>
          </cell>
        </row>
        <row r="43">
          <cell r="A43" t="str">
            <v>5452</v>
          </cell>
          <cell r="B43" t="str">
            <v>04 - Sueldos y Cargas Sociales</v>
          </cell>
        </row>
        <row r="44">
          <cell r="A44" t="str">
            <v>5452</v>
          </cell>
          <cell r="B44" t="str">
            <v>04 - Sueldos y Cargas Sociales</v>
          </cell>
        </row>
        <row r="45">
          <cell r="A45" t="str">
            <v>5452</v>
          </cell>
          <cell r="B45" t="str">
            <v>04 - Sueldos y Cargas Sociales</v>
          </cell>
        </row>
        <row r="46">
          <cell r="A46" t="str">
            <v>5452</v>
          </cell>
          <cell r="B46" t="str">
            <v>04 - Sueldos y Cargas Sociales</v>
          </cell>
        </row>
        <row r="47">
          <cell r="A47" t="str">
            <v>5452</v>
          </cell>
          <cell r="B47" t="str">
            <v>04 - Sueldos y Cargas Sociales</v>
          </cell>
        </row>
        <row r="48">
          <cell r="A48" t="str">
            <v>5452</v>
          </cell>
          <cell r="B48" t="str">
            <v>04 - Sueldos y Cargas Sociales</v>
          </cell>
        </row>
        <row r="49">
          <cell r="A49" t="str">
            <v>5452</v>
          </cell>
          <cell r="B49" t="str">
            <v>04 - Sueldos y Cargas Sociales</v>
          </cell>
        </row>
        <row r="50">
          <cell r="A50" t="str">
            <v>5452</v>
          </cell>
          <cell r="B50" t="str">
            <v>04 - Sueldos y Cargas Sociales</v>
          </cell>
        </row>
        <row r="51">
          <cell r="A51" t="str">
            <v>5453</v>
          </cell>
          <cell r="B51" t="str">
            <v>04 - Sueldos y Cargas Sociales</v>
          </cell>
        </row>
        <row r="52">
          <cell r="A52" t="str">
            <v>5453</v>
          </cell>
          <cell r="B52" t="str">
            <v>04 - Sueldos y Cargas Sociales</v>
          </cell>
        </row>
        <row r="53">
          <cell r="A53" t="str">
            <v>5453</v>
          </cell>
          <cell r="B53" t="str">
            <v>04 - Sueldos y Cargas Sociales</v>
          </cell>
        </row>
        <row r="54">
          <cell r="A54" t="str">
            <v>5453</v>
          </cell>
          <cell r="B54" t="str">
            <v>04 - Sueldos y Cargas Sociales</v>
          </cell>
        </row>
        <row r="55">
          <cell r="A55" t="str">
            <v>5453</v>
          </cell>
          <cell r="B55" t="str">
            <v>04 - Sueldos y Cargas Sociales</v>
          </cell>
        </row>
        <row r="56">
          <cell r="A56" t="str">
            <v>5453</v>
          </cell>
          <cell r="B56" t="str">
            <v>04 - Sueldos y Cargas Sociales</v>
          </cell>
        </row>
        <row r="57">
          <cell r="A57" t="str">
            <v>5453</v>
          </cell>
          <cell r="B57" t="str">
            <v>04 - Sueldos y Cargas Sociales</v>
          </cell>
        </row>
        <row r="58">
          <cell r="A58" t="str">
            <v>5453</v>
          </cell>
          <cell r="B58" t="str">
            <v>04 - Sueldos y Cargas Sociales</v>
          </cell>
        </row>
        <row r="59">
          <cell r="A59" t="str">
            <v>5521</v>
          </cell>
          <cell r="B59" t="str">
            <v>04 - Sueldos y Cargas Sociales</v>
          </cell>
        </row>
        <row r="60">
          <cell r="A60" t="str">
            <v>5521</v>
          </cell>
          <cell r="B60" t="str">
            <v>04 - Sueldos y Cargas Sociales</v>
          </cell>
        </row>
        <row r="61">
          <cell r="A61" t="str">
            <v>5521</v>
          </cell>
          <cell r="B61" t="str">
            <v>04 - Sueldos y Cargas Sociales</v>
          </cell>
        </row>
        <row r="62">
          <cell r="A62" t="str">
            <v>5521</v>
          </cell>
          <cell r="B62" t="str">
            <v>04 - Sueldos y Cargas Sociales</v>
          </cell>
        </row>
        <row r="63">
          <cell r="A63" t="str">
            <v>5521</v>
          </cell>
          <cell r="B63" t="str">
            <v>04 - Sueldos y Cargas Sociales</v>
          </cell>
        </row>
        <row r="64">
          <cell r="A64" t="str">
            <v>5521</v>
          </cell>
          <cell r="B64" t="str">
            <v>04 - Sueldos y Cargas Sociales</v>
          </cell>
        </row>
        <row r="65">
          <cell r="A65" t="str">
            <v>5521</v>
          </cell>
          <cell r="B65" t="str">
            <v>04 - Sueldos y Cargas Sociales</v>
          </cell>
        </row>
        <row r="66">
          <cell r="A66" t="str">
            <v>5521</v>
          </cell>
          <cell r="B66" t="str">
            <v>04 - Sueldos y Cargas Sociales</v>
          </cell>
        </row>
        <row r="67">
          <cell r="A67" t="str">
            <v>5521</v>
          </cell>
          <cell r="B67" t="str">
            <v>04 - Sueldos y Cargas Sociales</v>
          </cell>
        </row>
        <row r="68">
          <cell r="A68" t="str">
            <v>5527</v>
          </cell>
          <cell r="B68" t="str">
            <v>04 - Sueldos y Cargas Sociales</v>
          </cell>
        </row>
        <row r="69">
          <cell r="A69" t="str">
            <v>5527</v>
          </cell>
          <cell r="B69" t="str">
            <v>04 - Sueldos y Cargas Sociales</v>
          </cell>
        </row>
        <row r="70">
          <cell r="A70" t="str">
            <v>5527</v>
          </cell>
          <cell r="B70" t="str">
            <v>04 - Sueldos y Cargas Sociales</v>
          </cell>
        </row>
        <row r="71">
          <cell r="A71" t="str">
            <v>5527</v>
          </cell>
          <cell r="B71" t="str">
            <v>04 - Sueldos y Cargas Sociales</v>
          </cell>
        </row>
        <row r="72">
          <cell r="A72" t="str">
            <v>5527</v>
          </cell>
          <cell r="B72" t="str">
            <v>04 - Sueldos y Cargas Sociales</v>
          </cell>
        </row>
        <row r="73">
          <cell r="A73" t="str">
            <v>5527</v>
          </cell>
          <cell r="B73" t="str">
            <v>04 - Sueldos y Cargas Sociales</v>
          </cell>
        </row>
        <row r="74">
          <cell r="A74" t="str">
            <v>5527</v>
          </cell>
          <cell r="B74" t="str">
            <v>04 - Sueldos y Cargas Sociales</v>
          </cell>
        </row>
        <row r="75">
          <cell r="A75" t="str">
            <v>5527</v>
          </cell>
          <cell r="B75" t="str">
            <v>04 - Sueldos y Cargas Sociales</v>
          </cell>
        </row>
        <row r="76">
          <cell r="A76" t="str">
            <v>5527</v>
          </cell>
          <cell r="B76" t="str">
            <v>04 - Sueldos y Cargas Sociales</v>
          </cell>
        </row>
        <row r="77">
          <cell r="A77" t="str">
            <v>5534.02</v>
          </cell>
          <cell r="B77" t="str">
            <v>11 - Otros Gastos</v>
          </cell>
        </row>
        <row r="78">
          <cell r="A78" t="str">
            <v>5534.02</v>
          </cell>
          <cell r="B78" t="str">
            <v>04 - Sueldos y Cargas Sociales</v>
          </cell>
        </row>
        <row r="79">
          <cell r="A79" t="str">
            <v>5534.02</v>
          </cell>
          <cell r="B79" t="str">
            <v>04 - Sueldos y Cargas Sociales</v>
          </cell>
        </row>
        <row r="80">
          <cell r="A80" t="str">
            <v>5534.02</v>
          </cell>
          <cell r="B80" t="str">
            <v>04 - Sueldos y Cargas Sociales</v>
          </cell>
        </row>
        <row r="81">
          <cell r="A81" t="str">
            <v>5534.02</v>
          </cell>
          <cell r="B81" t="str">
            <v>04 - Sueldos y Cargas Sociales</v>
          </cell>
        </row>
        <row r="82">
          <cell r="A82" t="str">
            <v>5535</v>
          </cell>
          <cell r="B82" t="str">
            <v>04 - Sueldos y Cargas Sociales</v>
          </cell>
        </row>
        <row r="83">
          <cell r="A83" t="str">
            <v>5535</v>
          </cell>
          <cell r="B83" t="str">
            <v>04 - Sueldos y Cargas Sociales</v>
          </cell>
        </row>
        <row r="84">
          <cell r="A84" t="str">
            <v>5535</v>
          </cell>
          <cell r="B84" t="str">
            <v>04 - Sueldos y Cargas Sociales</v>
          </cell>
        </row>
        <row r="85">
          <cell r="A85" t="str">
            <v>5535</v>
          </cell>
          <cell r="B85" t="str">
            <v>04 - Sueldos y Cargas Sociales</v>
          </cell>
        </row>
        <row r="86">
          <cell r="A86" t="str">
            <v>5535</v>
          </cell>
          <cell r="B86" t="str">
            <v>04 - Sueldos y Cargas Sociales</v>
          </cell>
        </row>
        <row r="87">
          <cell r="A87" t="str">
            <v>5536</v>
          </cell>
          <cell r="B87" t="str">
            <v>04 - Sueldos y Cargas Sociales</v>
          </cell>
        </row>
        <row r="88">
          <cell r="A88" t="str">
            <v>5537</v>
          </cell>
          <cell r="B88" t="str">
            <v>04 - Sueldos y Cargas Sociales</v>
          </cell>
        </row>
        <row r="89">
          <cell r="A89" t="str">
            <v>5537</v>
          </cell>
          <cell r="B89" t="str">
            <v>04 - Sueldos y Cargas Sociales</v>
          </cell>
        </row>
        <row r="90">
          <cell r="A90" t="str">
            <v>5537</v>
          </cell>
          <cell r="B90" t="str">
            <v>04 - Sueldos y Cargas Sociales</v>
          </cell>
        </row>
        <row r="91">
          <cell r="A91" t="str">
            <v>5537</v>
          </cell>
          <cell r="B91" t="str">
            <v>04 - Sueldos y Cargas Sociales</v>
          </cell>
        </row>
        <row r="92">
          <cell r="A92" t="str">
            <v>5537</v>
          </cell>
          <cell r="B92" t="str">
            <v>04 - Sueldos y Cargas Sociales</v>
          </cell>
        </row>
        <row r="93">
          <cell r="A93" t="str">
            <v>5537</v>
          </cell>
          <cell r="B93" t="str">
            <v>04 - Sueldos y Cargas Sociales</v>
          </cell>
        </row>
        <row r="94">
          <cell r="A94" t="str">
            <v>5537</v>
          </cell>
          <cell r="B94" t="str">
            <v>04 - Sueldos y Cargas Sociales</v>
          </cell>
        </row>
        <row r="95">
          <cell r="A95" t="str">
            <v>5537</v>
          </cell>
          <cell r="B95" t="str">
            <v>04 - Sueldos y Cargas Sociales</v>
          </cell>
        </row>
        <row r="96">
          <cell r="A96" t="str">
            <v>5537</v>
          </cell>
          <cell r="B96" t="str">
            <v>04 - Sueldos y Cargas Sociales</v>
          </cell>
        </row>
        <row r="97">
          <cell r="A97" t="str">
            <v>5537</v>
          </cell>
          <cell r="B97" t="str">
            <v>04 - Sueldos y Cargas Sociales</v>
          </cell>
        </row>
        <row r="98">
          <cell r="A98" t="str">
            <v>5538</v>
          </cell>
          <cell r="B98" t="str">
            <v>04 - Sueldos y Cargas Sociales</v>
          </cell>
        </row>
        <row r="99">
          <cell r="A99" t="str">
            <v>5539</v>
          </cell>
          <cell r="B99" t="str">
            <v>04 - Sueldos y Cargas Sociales</v>
          </cell>
        </row>
        <row r="100">
          <cell r="A100" t="str">
            <v>5539</v>
          </cell>
          <cell r="B100" t="str">
            <v>04 - Sueldos y Cargas Sociales</v>
          </cell>
        </row>
        <row r="101">
          <cell r="A101" t="str">
            <v>5539</v>
          </cell>
          <cell r="B101" t="str">
            <v>04 - Sueldos y Cargas Sociales</v>
          </cell>
        </row>
        <row r="102">
          <cell r="A102" t="str">
            <v>5539</v>
          </cell>
          <cell r="B102" t="str">
            <v>04 - Sueldos y Cargas Sociales</v>
          </cell>
        </row>
        <row r="103">
          <cell r="A103" t="str">
            <v>5539</v>
          </cell>
          <cell r="B103" t="str">
            <v>04 - Sueldos y Cargas Sociales</v>
          </cell>
        </row>
        <row r="104">
          <cell r="A104" t="str">
            <v>5539</v>
          </cell>
          <cell r="B104" t="str">
            <v>04 - Sueldos y Cargas Sociales</v>
          </cell>
        </row>
        <row r="105">
          <cell r="A105" t="str">
            <v>5539</v>
          </cell>
          <cell r="B105" t="str">
            <v>04 - Sueldos y Cargas Sociales</v>
          </cell>
        </row>
        <row r="106">
          <cell r="A106" t="str">
            <v>5539</v>
          </cell>
          <cell r="B106" t="str">
            <v>04 - Sueldos y Cargas Sociales</v>
          </cell>
        </row>
        <row r="107">
          <cell r="A107" t="str">
            <v>5540</v>
          </cell>
          <cell r="B107" t="str">
            <v>04 - Sueldos y Cargas Sociales</v>
          </cell>
        </row>
        <row r="108">
          <cell r="A108" t="str">
            <v>5540</v>
          </cell>
          <cell r="B108" t="str">
            <v>04 - Sueldos y Cargas Sociales</v>
          </cell>
        </row>
        <row r="109">
          <cell r="A109" t="str">
            <v>5540</v>
          </cell>
          <cell r="B109" t="str">
            <v>04 - Sueldos y Cargas Sociales</v>
          </cell>
        </row>
        <row r="110">
          <cell r="A110" t="str">
            <v>5540</v>
          </cell>
          <cell r="B110" t="str">
            <v>04 - Sueldos y Cargas Sociales</v>
          </cell>
        </row>
        <row r="111">
          <cell r="A111" t="str">
            <v>5540</v>
          </cell>
          <cell r="B111" t="str">
            <v>04 - Sueldos y Cargas Sociales</v>
          </cell>
        </row>
        <row r="112">
          <cell r="A112" t="str">
            <v>5540</v>
          </cell>
          <cell r="B112" t="str">
            <v>04 - Sueldos y Cargas Sociales</v>
          </cell>
        </row>
        <row r="113">
          <cell r="A113" t="str">
            <v>5540</v>
          </cell>
          <cell r="B113" t="str">
            <v>04 - Sueldos y Cargas Sociales</v>
          </cell>
        </row>
        <row r="114">
          <cell r="A114" t="str">
            <v>5540</v>
          </cell>
          <cell r="B114" t="str">
            <v>04 - Sueldos y Cargas Sociales</v>
          </cell>
        </row>
        <row r="115">
          <cell r="A115" t="str">
            <v>5541</v>
          </cell>
          <cell r="B115" t="str">
            <v>11 - Otros Gastos</v>
          </cell>
        </row>
        <row r="116">
          <cell r="A116" t="str">
            <v>5542</v>
          </cell>
          <cell r="B116" t="str">
            <v>11 - Otros Gastos</v>
          </cell>
        </row>
        <row r="117">
          <cell r="A117" t="str">
            <v>5542</v>
          </cell>
          <cell r="B117" t="str">
            <v>11 - Otros Gastos</v>
          </cell>
        </row>
        <row r="118">
          <cell r="A118" t="str">
            <v>5542</v>
          </cell>
          <cell r="B118" t="str">
            <v>04 - Sueldos y Cargas Sociales</v>
          </cell>
        </row>
        <row r="119">
          <cell r="A119" t="str">
            <v>5542</v>
          </cell>
          <cell r="B119" t="str">
            <v>04 - Sueldos y Cargas Sociales</v>
          </cell>
        </row>
        <row r="120">
          <cell r="A120" t="str">
            <v>5542</v>
          </cell>
          <cell r="B120" t="str">
            <v>04 - Sueldos y Cargas Sociales</v>
          </cell>
        </row>
        <row r="121">
          <cell r="A121" t="str">
            <v>5542</v>
          </cell>
          <cell r="B121" t="str">
            <v>11 - Otros Gastos</v>
          </cell>
        </row>
        <row r="122">
          <cell r="A122" t="str">
            <v>5542</v>
          </cell>
          <cell r="B122" t="str">
            <v>11 - Otros Gastos</v>
          </cell>
        </row>
        <row r="123">
          <cell r="A123" t="str">
            <v>5542</v>
          </cell>
          <cell r="B123" t="str">
            <v>04 - Sueldos y Cargas Sociales</v>
          </cell>
        </row>
        <row r="124">
          <cell r="A124" t="str">
            <v>5542</v>
          </cell>
          <cell r="B124" t="str">
            <v>04 - Sueldos y Cargas Sociales</v>
          </cell>
        </row>
        <row r="125">
          <cell r="A125" t="str">
            <v>5542</v>
          </cell>
          <cell r="B125" t="str">
            <v>04 - Sueldos y Cargas Sociales</v>
          </cell>
        </row>
        <row r="126">
          <cell r="A126" t="str">
            <v>5542</v>
          </cell>
          <cell r="B126" t="str">
            <v>11 - Otros Gastos</v>
          </cell>
        </row>
        <row r="127">
          <cell r="A127" t="str">
            <v>5582</v>
          </cell>
          <cell r="B127" t="str">
            <v>11 - Otros Gastos</v>
          </cell>
        </row>
        <row r="128">
          <cell r="A128" t="str">
            <v>5583</v>
          </cell>
          <cell r="B128" t="str">
            <v>11 - Otros Gastos</v>
          </cell>
        </row>
        <row r="129">
          <cell r="A129" t="str">
            <v>5586</v>
          </cell>
          <cell r="B129" t="str">
            <v>11 - Otros Gastos</v>
          </cell>
        </row>
        <row r="130">
          <cell r="A130" t="str">
            <v>5587</v>
          </cell>
          <cell r="B130" t="str">
            <v>11 - Otros Gastos</v>
          </cell>
        </row>
        <row r="131">
          <cell r="A131" t="str">
            <v>5803</v>
          </cell>
          <cell r="B131" t="str">
            <v>11 - Otros Gastos</v>
          </cell>
        </row>
        <row r="132">
          <cell r="A132" t="str">
            <v>5803</v>
          </cell>
          <cell r="B132" t="str">
            <v>11 - Otros Gastos</v>
          </cell>
        </row>
        <row r="133">
          <cell r="A133" t="str">
            <v>5803</v>
          </cell>
          <cell r="B133" t="str">
            <v>11 - Otros Gastos</v>
          </cell>
        </row>
        <row r="134">
          <cell r="A134" t="str">
            <v>5803</v>
          </cell>
          <cell r="B134" t="str">
            <v>11 - Otros Gastos</v>
          </cell>
        </row>
        <row r="135">
          <cell r="A135" t="str">
            <v>5803</v>
          </cell>
          <cell r="B135" t="str">
            <v>11 - Otros Gastos</v>
          </cell>
        </row>
        <row r="136">
          <cell r="A136" t="str">
            <v>5804</v>
          </cell>
          <cell r="B136" t="str">
            <v>11 - Otros Gastos</v>
          </cell>
        </row>
        <row r="137">
          <cell r="A137" t="str">
            <v>5854</v>
          </cell>
          <cell r="B137" t="str">
            <v>08 - Pulling y Mediciones</v>
          </cell>
        </row>
        <row r="138">
          <cell r="A138" t="str">
            <v>5854</v>
          </cell>
          <cell r="B138" t="str">
            <v>08 - Pulling y Mediciones</v>
          </cell>
        </row>
        <row r="139">
          <cell r="A139" t="str">
            <v>5854</v>
          </cell>
          <cell r="B139" t="str">
            <v>08 - Pulling y Mediciones</v>
          </cell>
        </row>
        <row r="140">
          <cell r="A140" t="str">
            <v>5855</v>
          </cell>
          <cell r="B140" t="str">
            <v>08 - Pulling y Mediciones</v>
          </cell>
        </row>
        <row r="141">
          <cell r="A141" t="str">
            <v>5855</v>
          </cell>
          <cell r="B141" t="str">
            <v>08 - Pulling y Mediciones</v>
          </cell>
        </row>
        <row r="142">
          <cell r="A142" t="str">
            <v>5857</v>
          </cell>
          <cell r="B142" t="str">
            <v>08 - Pulling y Mediciones</v>
          </cell>
        </row>
        <row r="143">
          <cell r="A143" t="str">
            <v>5857</v>
          </cell>
          <cell r="B143" t="str">
            <v>08 - Pulling y Mediciones</v>
          </cell>
        </row>
        <row r="144">
          <cell r="A144" t="str">
            <v>5857</v>
          </cell>
          <cell r="B144" t="str">
            <v>08 - Pulling y Mediciones</v>
          </cell>
        </row>
        <row r="145">
          <cell r="A145" t="str">
            <v>5857.001</v>
          </cell>
          <cell r="B145" t="str">
            <v>08 - Pulling y Mediciones</v>
          </cell>
        </row>
        <row r="146">
          <cell r="A146" t="str">
            <v>5858</v>
          </cell>
          <cell r="B146" t="str">
            <v>08 - Pulling y Mediciones</v>
          </cell>
        </row>
        <row r="147">
          <cell r="A147" t="str">
            <v>5858</v>
          </cell>
          <cell r="B147" t="str">
            <v>08 - Pulling y Mediciones</v>
          </cell>
        </row>
        <row r="148">
          <cell r="A148" t="str">
            <v>5858</v>
          </cell>
          <cell r="B148" t="str">
            <v>08 - Pulling y Mediciones</v>
          </cell>
        </row>
        <row r="149">
          <cell r="A149" t="str">
            <v>5858</v>
          </cell>
          <cell r="B149" t="str">
            <v>08 - Pulling y Mediciones</v>
          </cell>
        </row>
        <row r="150">
          <cell r="A150" t="str">
            <v>5858</v>
          </cell>
          <cell r="B150" t="str">
            <v>08 - Pulling y Mediciones</v>
          </cell>
        </row>
        <row r="151">
          <cell r="A151" t="str">
            <v>5858.001</v>
          </cell>
          <cell r="B151" t="str">
            <v>08 - Pulling y Mediciones</v>
          </cell>
        </row>
        <row r="152">
          <cell r="A152" t="str">
            <v>5858.001</v>
          </cell>
          <cell r="B152" t="str">
            <v>08 - Pulling y Mediciones</v>
          </cell>
        </row>
        <row r="153">
          <cell r="A153" t="str">
            <v>5858.001</v>
          </cell>
          <cell r="B153" t="str">
            <v>08 - Pulling y Mediciones</v>
          </cell>
        </row>
        <row r="154">
          <cell r="A154" t="str">
            <v>5859</v>
          </cell>
          <cell r="B154" t="str">
            <v>08 - Pulling y Mediciones</v>
          </cell>
        </row>
        <row r="155">
          <cell r="A155" t="str">
            <v>5859</v>
          </cell>
          <cell r="B155" t="str">
            <v>08 - Pulling y Mediciones</v>
          </cell>
        </row>
        <row r="156">
          <cell r="A156" t="str">
            <v>5859</v>
          </cell>
          <cell r="B156" t="str">
            <v>08 - Pulling y Mediciones</v>
          </cell>
        </row>
        <row r="157">
          <cell r="A157" t="str">
            <v>5859</v>
          </cell>
          <cell r="B157" t="str">
            <v>08 - Pulling y Mediciones</v>
          </cell>
        </row>
        <row r="158">
          <cell r="A158" t="str">
            <v>5859.001</v>
          </cell>
          <cell r="B158" t="str">
            <v>08 - Pulling y Mediciones</v>
          </cell>
        </row>
        <row r="159">
          <cell r="A159" t="str">
            <v>5859.001</v>
          </cell>
          <cell r="B159" t="str">
            <v>08 - Pulling y Mediciones</v>
          </cell>
        </row>
        <row r="160">
          <cell r="A160" t="str">
            <v>5859.001</v>
          </cell>
          <cell r="B160" t="str">
            <v>08 - Pulling y Mediciones</v>
          </cell>
        </row>
        <row r="161">
          <cell r="A161" t="str">
            <v>5860</v>
          </cell>
          <cell r="B161" t="str">
            <v>08 - Pulling y Mediciones</v>
          </cell>
        </row>
        <row r="162">
          <cell r="A162" t="str">
            <v>5860</v>
          </cell>
          <cell r="B162" t="str">
            <v>08 - Pulling y Mediciones</v>
          </cell>
        </row>
        <row r="163">
          <cell r="A163" t="str">
            <v>5860</v>
          </cell>
          <cell r="B163" t="str">
            <v>08 - Pulling y Mediciones</v>
          </cell>
        </row>
        <row r="164">
          <cell r="A164" t="str">
            <v>5860</v>
          </cell>
          <cell r="B164" t="str">
            <v>08 - Pulling y Mediciones</v>
          </cell>
        </row>
        <row r="165">
          <cell r="A165" t="str">
            <v>5860</v>
          </cell>
          <cell r="B165" t="str">
            <v>08 - Pulling y Mediciones</v>
          </cell>
        </row>
        <row r="166">
          <cell r="A166" t="str">
            <v>5861</v>
          </cell>
          <cell r="B166" t="str">
            <v>08 - Pulling y Mediciones</v>
          </cell>
        </row>
        <row r="167">
          <cell r="A167" t="str">
            <v>5861.001</v>
          </cell>
          <cell r="B167" t="str">
            <v>08 - Pulling y Mediciones</v>
          </cell>
        </row>
        <row r="168">
          <cell r="A168" t="str">
            <v>5862</v>
          </cell>
          <cell r="B168" t="str">
            <v>08 - Pulling y Mediciones</v>
          </cell>
        </row>
        <row r="169">
          <cell r="A169" t="str">
            <v>5862</v>
          </cell>
          <cell r="B169" t="str">
            <v>08 - Pulling y Mediciones</v>
          </cell>
        </row>
        <row r="170">
          <cell r="A170" t="str">
            <v>5862</v>
          </cell>
          <cell r="B170" t="str">
            <v>08 - Pulling y Mediciones</v>
          </cell>
        </row>
        <row r="171">
          <cell r="A171" t="str">
            <v>5862</v>
          </cell>
          <cell r="B171" t="str">
            <v>08 - Pulling y Mediciones</v>
          </cell>
        </row>
        <row r="172">
          <cell r="A172" t="str">
            <v>5862.001</v>
          </cell>
          <cell r="B172" t="str">
            <v>08 - Pulling y Mediciones</v>
          </cell>
        </row>
        <row r="173">
          <cell r="A173" t="str">
            <v>5862.001</v>
          </cell>
          <cell r="B173" t="str">
            <v>08 - Pulling y Mediciones</v>
          </cell>
        </row>
        <row r="174">
          <cell r="A174" t="str">
            <v>5864</v>
          </cell>
          <cell r="B174" t="str">
            <v>07 - Otros Materiales</v>
          </cell>
        </row>
        <row r="175">
          <cell r="A175" t="str">
            <v>5864</v>
          </cell>
          <cell r="B175" t="str">
            <v>07 - Otros Materiales</v>
          </cell>
        </row>
        <row r="176">
          <cell r="A176" t="str">
            <v>5864</v>
          </cell>
          <cell r="B176" t="str">
            <v>07 - Otros Materiales</v>
          </cell>
        </row>
        <row r="177">
          <cell r="A177" t="str">
            <v>5865</v>
          </cell>
          <cell r="B177" t="str">
            <v>07 - Otros Materiales</v>
          </cell>
        </row>
        <row r="178">
          <cell r="A178" t="str">
            <v>5865</v>
          </cell>
          <cell r="B178" t="str">
            <v>07 - Otros Materiales</v>
          </cell>
        </row>
        <row r="179">
          <cell r="A179" t="str">
            <v>5866</v>
          </cell>
          <cell r="B179" t="str">
            <v>08 - Pulling y Mediciones</v>
          </cell>
        </row>
        <row r="180">
          <cell r="A180" t="str">
            <v>5866</v>
          </cell>
          <cell r="B180" t="str">
            <v>08 - Pulling y Mediciones</v>
          </cell>
        </row>
        <row r="181">
          <cell r="A181" t="str">
            <v>5866</v>
          </cell>
          <cell r="B181" t="str">
            <v>08 - Pulling y Mediciones</v>
          </cell>
        </row>
        <row r="182">
          <cell r="A182" t="str">
            <v>5866</v>
          </cell>
          <cell r="B182" t="str">
            <v>08 - Pulling y Mediciones</v>
          </cell>
        </row>
        <row r="183">
          <cell r="A183" t="str">
            <v>5867</v>
          </cell>
          <cell r="B183" t="str">
            <v>08 - Pulling y Mediciones</v>
          </cell>
        </row>
        <row r="184">
          <cell r="A184" t="str">
            <v>5867</v>
          </cell>
          <cell r="B184" t="str">
            <v>08 - Pulling y Mediciones</v>
          </cell>
        </row>
        <row r="185">
          <cell r="A185" t="str">
            <v>5867</v>
          </cell>
          <cell r="B185" t="str">
            <v>08 - Pulling y Mediciones</v>
          </cell>
        </row>
        <row r="186">
          <cell r="A186" t="str">
            <v>5869</v>
          </cell>
          <cell r="B186" t="str">
            <v>08 - Pulling y Mediciones</v>
          </cell>
        </row>
        <row r="187">
          <cell r="A187" t="str">
            <v>5869</v>
          </cell>
          <cell r="B187" t="str">
            <v>08 - Pulling y Mediciones</v>
          </cell>
        </row>
        <row r="188">
          <cell r="A188" t="str">
            <v>5869</v>
          </cell>
          <cell r="B188" t="str">
            <v>08 - Pulling y Mediciones</v>
          </cell>
        </row>
        <row r="189">
          <cell r="A189" t="str">
            <v>5869</v>
          </cell>
          <cell r="B189" t="str">
            <v>08 - Pulling y Mediciones</v>
          </cell>
        </row>
        <row r="190">
          <cell r="A190" t="str">
            <v>5873</v>
          </cell>
          <cell r="B190" t="str">
            <v>07 - Otros Materiales</v>
          </cell>
        </row>
        <row r="191">
          <cell r="A191" t="str">
            <v>5873</v>
          </cell>
          <cell r="B191" t="str">
            <v>07 - Otros Materiales</v>
          </cell>
        </row>
        <row r="192">
          <cell r="A192" t="str">
            <v>5873.001</v>
          </cell>
          <cell r="B192" t="str">
            <v>07 - Otros Materiales</v>
          </cell>
        </row>
        <row r="193">
          <cell r="A193" t="str">
            <v>5874</v>
          </cell>
          <cell r="B193" t="str">
            <v>07 - Otros Materiales</v>
          </cell>
        </row>
        <row r="194">
          <cell r="A194" t="str">
            <v>5874</v>
          </cell>
          <cell r="B194" t="str">
            <v>07 - Otros Materiales</v>
          </cell>
        </row>
        <row r="195">
          <cell r="A195" t="str">
            <v>5874.001</v>
          </cell>
          <cell r="B195" t="str">
            <v>07 - Otros Materiales</v>
          </cell>
        </row>
        <row r="196">
          <cell r="A196" t="str">
            <v>5876</v>
          </cell>
          <cell r="B196" t="str">
            <v>07 - Otros Materiales</v>
          </cell>
        </row>
        <row r="197">
          <cell r="A197" t="str">
            <v>5876</v>
          </cell>
          <cell r="B197" t="str">
            <v>07 - Otros Materiales</v>
          </cell>
        </row>
        <row r="198">
          <cell r="A198" t="str">
            <v>5876.001</v>
          </cell>
          <cell r="B198" t="str">
            <v>07 - Otros Materiales</v>
          </cell>
        </row>
        <row r="199">
          <cell r="A199" t="str">
            <v>5876.001</v>
          </cell>
          <cell r="B199" t="str">
            <v>07 - Otros Materiales</v>
          </cell>
        </row>
        <row r="200">
          <cell r="A200" t="str">
            <v>6004</v>
          </cell>
          <cell r="B200" t="str">
            <v>02 - Contratistas</v>
          </cell>
        </row>
        <row r="201">
          <cell r="A201" t="str">
            <v>6004</v>
          </cell>
          <cell r="B201" t="str">
            <v>02 - Contratistas</v>
          </cell>
        </row>
        <row r="202">
          <cell r="A202" t="str">
            <v>6063</v>
          </cell>
          <cell r="B202" t="str">
            <v>07 - Otros Materiales</v>
          </cell>
        </row>
        <row r="203">
          <cell r="A203" t="str">
            <v>6065</v>
          </cell>
          <cell r="B203" t="str">
            <v>01 - Consumo de Energía/Gas</v>
          </cell>
        </row>
        <row r="204">
          <cell r="A204" t="str">
            <v>6065</v>
          </cell>
          <cell r="B204" t="str">
            <v>01 - Consumo de Energía/Gas</v>
          </cell>
        </row>
        <row r="205">
          <cell r="A205" t="str">
            <v>6065</v>
          </cell>
          <cell r="B205" t="str">
            <v>01 - Consumo de Energía/Gas</v>
          </cell>
        </row>
        <row r="206">
          <cell r="A206" t="str">
            <v>6065</v>
          </cell>
          <cell r="B206" t="str">
            <v>01 - Consumo de Energía/Gas</v>
          </cell>
        </row>
        <row r="207">
          <cell r="A207" t="str">
            <v>6065</v>
          </cell>
          <cell r="B207" t="str">
            <v>01 - Consumo de Energía/Gas</v>
          </cell>
        </row>
        <row r="208">
          <cell r="A208" t="str">
            <v>6065</v>
          </cell>
          <cell r="B208" t="str">
            <v>01 - Consumo de Energía/Gas</v>
          </cell>
        </row>
        <row r="209">
          <cell r="A209" t="str">
            <v>6065</v>
          </cell>
          <cell r="B209" t="str">
            <v>01 - Consumo de Energía/Gas</v>
          </cell>
        </row>
        <row r="210">
          <cell r="A210" t="str">
            <v>6065</v>
          </cell>
          <cell r="B210" t="str">
            <v>01 - Consumo de Energía/Gas</v>
          </cell>
        </row>
        <row r="211">
          <cell r="A211" t="str">
            <v>6065</v>
          </cell>
          <cell r="B211" t="str">
            <v>01 - Consumo de Energía/Gas</v>
          </cell>
        </row>
        <row r="212">
          <cell r="A212" t="str">
            <v>6065</v>
          </cell>
          <cell r="B212" t="str">
            <v>01 - Consumo de Energía/Gas</v>
          </cell>
        </row>
        <row r="213">
          <cell r="A213" t="str">
            <v>6065</v>
          </cell>
          <cell r="B213" t="str">
            <v>01 - Consumo de Energía/Gas</v>
          </cell>
        </row>
        <row r="214">
          <cell r="A214" t="str">
            <v>6065</v>
          </cell>
          <cell r="B214" t="str">
            <v>01 - Consumo de Energía/Gas</v>
          </cell>
        </row>
        <row r="215">
          <cell r="A215" t="str">
            <v>6065</v>
          </cell>
          <cell r="B215" t="str">
            <v>01 - Consumo de Energía/Gas</v>
          </cell>
        </row>
        <row r="216">
          <cell r="A216" t="str">
            <v>6065</v>
          </cell>
          <cell r="B216" t="str">
            <v>01 - Consumo de Energía/Gas</v>
          </cell>
        </row>
        <row r="217">
          <cell r="A217" t="str">
            <v>6066</v>
          </cell>
          <cell r="B217" t="str">
            <v>01 - Consumo de Energía/Gas</v>
          </cell>
        </row>
        <row r="218">
          <cell r="A218" t="str">
            <v>6066</v>
          </cell>
          <cell r="B218" t="str">
            <v>01 - Consumo de Energía/Gas</v>
          </cell>
        </row>
        <row r="219">
          <cell r="A219" t="str">
            <v>6066</v>
          </cell>
          <cell r="B219" t="str">
            <v>01 - Consumo de Energía/Gas</v>
          </cell>
        </row>
        <row r="220">
          <cell r="A220" t="str">
            <v>6066</v>
          </cell>
          <cell r="B220" t="str">
            <v>01 - Consumo de Energía/Gas</v>
          </cell>
        </row>
        <row r="221">
          <cell r="A221" t="str">
            <v>6068</v>
          </cell>
          <cell r="B221" t="str">
            <v>07 - Otros Materiales</v>
          </cell>
        </row>
        <row r="222">
          <cell r="A222" t="str">
            <v>6070</v>
          </cell>
          <cell r="B222" t="str">
            <v>07 - Otros Materiales</v>
          </cell>
        </row>
        <row r="223">
          <cell r="A223" t="str">
            <v>6070</v>
          </cell>
          <cell r="B223" t="str">
            <v>07 - Otros Materiales</v>
          </cell>
        </row>
        <row r="224">
          <cell r="A224" t="str">
            <v>6070</v>
          </cell>
          <cell r="B224" t="str">
            <v>07 - Otros Materiales</v>
          </cell>
        </row>
        <row r="225">
          <cell r="A225" t="str">
            <v>6122</v>
          </cell>
          <cell r="B225" t="str">
            <v>07 - Otros Materiales</v>
          </cell>
        </row>
        <row r="226">
          <cell r="A226" t="str">
            <v>6122</v>
          </cell>
          <cell r="B226" t="str">
            <v>07 - Otros Materiales</v>
          </cell>
        </row>
        <row r="227">
          <cell r="A227" t="str">
            <v>6122</v>
          </cell>
          <cell r="B227" t="str">
            <v>07 - Otros Materiales</v>
          </cell>
        </row>
        <row r="228">
          <cell r="A228" t="str">
            <v>6122</v>
          </cell>
          <cell r="B228" t="str">
            <v>07 - Otros Materiales</v>
          </cell>
        </row>
        <row r="229">
          <cell r="A229" t="str">
            <v>6122</v>
          </cell>
          <cell r="B229" t="str">
            <v>07 - Otros Materiales</v>
          </cell>
        </row>
        <row r="230">
          <cell r="A230" t="str">
            <v>6124</v>
          </cell>
          <cell r="B230" t="str">
            <v>07 - Otros Materiales</v>
          </cell>
        </row>
        <row r="231">
          <cell r="A231" t="str">
            <v>6124</v>
          </cell>
          <cell r="B231" t="str">
            <v>07 - Otros Materiales</v>
          </cell>
        </row>
        <row r="232">
          <cell r="A232" t="str">
            <v>6124</v>
          </cell>
          <cell r="B232" t="str">
            <v>07 - Otros Materiales</v>
          </cell>
        </row>
        <row r="233">
          <cell r="A233" t="str">
            <v>6125</v>
          </cell>
          <cell r="B233" t="str">
            <v>07 - Otros Materiales</v>
          </cell>
        </row>
        <row r="234">
          <cell r="A234" t="str">
            <v>6125</v>
          </cell>
          <cell r="B234" t="str">
            <v>07 - Otros Materiales</v>
          </cell>
        </row>
        <row r="235">
          <cell r="A235" t="str">
            <v>6126</v>
          </cell>
          <cell r="B235" t="str">
            <v>07 - Otros Materiales</v>
          </cell>
        </row>
        <row r="236">
          <cell r="A236" t="str">
            <v>6126</v>
          </cell>
          <cell r="B236" t="str">
            <v>07 - Otros Materiales</v>
          </cell>
        </row>
        <row r="237">
          <cell r="A237" t="str">
            <v>6127</v>
          </cell>
          <cell r="B237" t="str">
            <v>07 - Otros Materiales</v>
          </cell>
        </row>
        <row r="238">
          <cell r="A238" t="str">
            <v>6128</v>
          </cell>
          <cell r="B238" t="str">
            <v>07 - Otros Materiales</v>
          </cell>
        </row>
        <row r="239">
          <cell r="A239" t="str">
            <v>6128</v>
          </cell>
          <cell r="B239" t="str">
            <v>07 - Otros Materiales</v>
          </cell>
        </row>
        <row r="240">
          <cell r="A240" t="str">
            <v>6129</v>
          </cell>
          <cell r="B240" t="str">
            <v>07 - Otros Materiales</v>
          </cell>
        </row>
        <row r="241">
          <cell r="A241" t="str">
            <v>6129</v>
          </cell>
          <cell r="B241" t="str">
            <v>07 - Otros Materiales</v>
          </cell>
        </row>
        <row r="242">
          <cell r="A242" t="str">
            <v>6129</v>
          </cell>
          <cell r="B242" t="str">
            <v>07 - Otros Materiales</v>
          </cell>
        </row>
        <row r="243">
          <cell r="A243" t="str">
            <v>6129</v>
          </cell>
          <cell r="B243" t="str">
            <v>07 - Otros Materiales</v>
          </cell>
        </row>
        <row r="244">
          <cell r="A244" t="str">
            <v>6129</v>
          </cell>
          <cell r="B244" t="str">
            <v>07 - Otros Materiales</v>
          </cell>
        </row>
        <row r="245">
          <cell r="A245" t="str">
            <v>6129</v>
          </cell>
          <cell r="B245" t="str">
            <v>07 - Otros Materiales</v>
          </cell>
        </row>
        <row r="246">
          <cell r="A246" t="str">
            <v>6129</v>
          </cell>
          <cell r="B246" t="str">
            <v>07 - Otros Materiales</v>
          </cell>
        </row>
        <row r="247">
          <cell r="A247" t="str">
            <v>6129</v>
          </cell>
          <cell r="B247" t="str">
            <v>07 - Otros Materiales</v>
          </cell>
        </row>
        <row r="248">
          <cell r="A248" t="str">
            <v>6129</v>
          </cell>
          <cell r="B248" t="str">
            <v>07 - Otros Materiales</v>
          </cell>
        </row>
        <row r="249">
          <cell r="A249" t="str">
            <v>6129</v>
          </cell>
          <cell r="B249" t="str">
            <v>07 - Otros Materiales</v>
          </cell>
        </row>
        <row r="250">
          <cell r="A250" t="str">
            <v>6130</v>
          </cell>
          <cell r="B250" t="str">
            <v>07 - Otros Materiales</v>
          </cell>
        </row>
        <row r="251">
          <cell r="A251" t="str">
            <v>6130</v>
          </cell>
          <cell r="B251" t="str">
            <v>07 - Otros Materiales</v>
          </cell>
        </row>
        <row r="252">
          <cell r="A252" t="str">
            <v>6130</v>
          </cell>
          <cell r="B252" t="str">
            <v>07 - Otros Materiales</v>
          </cell>
        </row>
        <row r="253">
          <cell r="A253" t="str">
            <v>6130</v>
          </cell>
          <cell r="B253" t="str">
            <v>07 - Otros Materiales</v>
          </cell>
        </row>
        <row r="254">
          <cell r="A254" t="str">
            <v>6130</v>
          </cell>
          <cell r="B254" t="str">
            <v>07 - Otros Materiales</v>
          </cell>
        </row>
        <row r="255">
          <cell r="A255" t="str">
            <v>6130</v>
          </cell>
          <cell r="B255" t="str">
            <v>07 - Otros Materiales</v>
          </cell>
        </row>
        <row r="256">
          <cell r="A256" t="str">
            <v>6130</v>
          </cell>
          <cell r="B256" t="str">
            <v>07 - Otros Materiales</v>
          </cell>
        </row>
        <row r="257">
          <cell r="A257" t="str">
            <v>6130</v>
          </cell>
          <cell r="B257" t="str">
            <v>07 - Otros Materiales</v>
          </cell>
        </row>
        <row r="258">
          <cell r="A258" t="str">
            <v>6131</v>
          </cell>
          <cell r="B258" t="str">
            <v>07 - Otros Materiales</v>
          </cell>
        </row>
        <row r="259">
          <cell r="A259" t="str">
            <v>6131</v>
          </cell>
          <cell r="B259" t="str">
            <v>07 - Otros Materiales</v>
          </cell>
        </row>
        <row r="260">
          <cell r="A260" t="str">
            <v>6131.001</v>
          </cell>
          <cell r="B260" t="str">
            <v>07 - Otros Materiales</v>
          </cell>
        </row>
        <row r="261">
          <cell r="A261" t="str">
            <v>6131.001</v>
          </cell>
          <cell r="B261" t="str">
            <v>07 - Otros Materiales</v>
          </cell>
        </row>
        <row r="262">
          <cell r="A262" t="str">
            <v>6131.001</v>
          </cell>
          <cell r="B262" t="str">
            <v>07 - Otros Materiales</v>
          </cell>
        </row>
        <row r="263">
          <cell r="A263" t="str">
            <v>6131.001</v>
          </cell>
          <cell r="B263" t="str">
            <v>07 - Otros Materiales</v>
          </cell>
        </row>
        <row r="264">
          <cell r="A264" t="str">
            <v>6132</v>
          </cell>
          <cell r="B264" t="str">
            <v>07 - Otros Materiales</v>
          </cell>
        </row>
        <row r="265">
          <cell r="A265" t="str">
            <v>6132</v>
          </cell>
          <cell r="B265" t="str">
            <v>07 - Otros Materiales</v>
          </cell>
        </row>
        <row r="266">
          <cell r="A266" t="str">
            <v>6132</v>
          </cell>
          <cell r="B266" t="str">
            <v>07 - Otros Materiales</v>
          </cell>
        </row>
        <row r="267">
          <cell r="A267" t="str">
            <v>6133</v>
          </cell>
          <cell r="B267" t="str">
            <v>07 - Otros Materiales</v>
          </cell>
        </row>
        <row r="268">
          <cell r="A268" t="str">
            <v>6133</v>
          </cell>
          <cell r="B268" t="str">
            <v>07 - Otros Materiales</v>
          </cell>
        </row>
        <row r="269">
          <cell r="A269" t="str">
            <v>6133</v>
          </cell>
          <cell r="B269" t="str">
            <v>07 - Otros Materiales</v>
          </cell>
        </row>
        <row r="270">
          <cell r="A270" t="str">
            <v>6133.001</v>
          </cell>
          <cell r="B270" t="str">
            <v>07 - Otros Materiales</v>
          </cell>
        </row>
        <row r="271">
          <cell r="A271" t="str">
            <v>6135</v>
          </cell>
          <cell r="B271" t="str">
            <v>07 - Otros Materiales</v>
          </cell>
        </row>
        <row r="272">
          <cell r="A272" t="str">
            <v>6135</v>
          </cell>
          <cell r="B272" t="str">
            <v>07 - Otros Materiales</v>
          </cell>
        </row>
        <row r="273">
          <cell r="A273" t="str">
            <v>6135</v>
          </cell>
          <cell r="B273" t="str">
            <v>07 - Otros Materiales</v>
          </cell>
        </row>
        <row r="274">
          <cell r="A274" t="str">
            <v>6135</v>
          </cell>
          <cell r="B274" t="str">
            <v>07 - Otros Materiales</v>
          </cell>
        </row>
        <row r="275">
          <cell r="A275" t="str">
            <v>6135</v>
          </cell>
          <cell r="B275" t="str">
            <v>07 - Otros Materiales</v>
          </cell>
        </row>
        <row r="276">
          <cell r="A276" t="str">
            <v>6135.001</v>
          </cell>
          <cell r="B276" t="str">
            <v>07 - Otros Materiales</v>
          </cell>
        </row>
        <row r="277">
          <cell r="A277" t="str">
            <v>6136</v>
          </cell>
          <cell r="B277" t="str">
            <v>07 - Otros Materiales</v>
          </cell>
        </row>
        <row r="278">
          <cell r="A278" t="str">
            <v>6136</v>
          </cell>
          <cell r="B278" t="str">
            <v>07 - Otros Materiales</v>
          </cell>
        </row>
        <row r="279">
          <cell r="A279" t="str">
            <v>6136</v>
          </cell>
          <cell r="B279" t="str">
            <v>07 - Otros Materiales</v>
          </cell>
        </row>
        <row r="280">
          <cell r="A280" t="str">
            <v>6136.001</v>
          </cell>
          <cell r="B280" t="str">
            <v>07 - Otros Materiales</v>
          </cell>
        </row>
        <row r="281">
          <cell r="A281" t="str">
            <v>6136.001</v>
          </cell>
          <cell r="B281" t="str">
            <v>07 - Otros Materiales</v>
          </cell>
        </row>
        <row r="282">
          <cell r="A282" t="str">
            <v>6137</v>
          </cell>
          <cell r="B282" t="str">
            <v>07 - Otros Materiales</v>
          </cell>
        </row>
        <row r="283">
          <cell r="A283" t="str">
            <v>6137</v>
          </cell>
          <cell r="B283" t="str">
            <v>07 - Otros Materiales</v>
          </cell>
        </row>
        <row r="284">
          <cell r="A284" t="str">
            <v>6138</v>
          </cell>
          <cell r="B284" t="str">
            <v>07 - Otros Materiales</v>
          </cell>
        </row>
        <row r="285">
          <cell r="A285" t="str">
            <v>6138</v>
          </cell>
          <cell r="B285" t="str">
            <v>07 - Otros Materiales</v>
          </cell>
        </row>
        <row r="286">
          <cell r="A286" t="str">
            <v>6138.001</v>
          </cell>
          <cell r="B286" t="str">
            <v>07 - Otros Materiales</v>
          </cell>
        </row>
        <row r="287">
          <cell r="A287" t="str">
            <v>6141</v>
          </cell>
          <cell r="B287" t="str">
            <v>07 - Otros Materiales</v>
          </cell>
        </row>
        <row r="288">
          <cell r="A288" t="str">
            <v>6141</v>
          </cell>
          <cell r="B288" t="str">
            <v>07 - Otros Materiales</v>
          </cell>
        </row>
        <row r="289">
          <cell r="A289" t="str">
            <v>6141</v>
          </cell>
          <cell r="B289" t="str">
            <v>07 - Otros Materiales</v>
          </cell>
        </row>
        <row r="290">
          <cell r="A290" t="str">
            <v>6142</v>
          </cell>
          <cell r="B290" t="str">
            <v>07 - Otros Materiales</v>
          </cell>
        </row>
        <row r="291">
          <cell r="A291" t="str">
            <v>6142</v>
          </cell>
          <cell r="B291" t="str">
            <v>07 - Otros Materiales</v>
          </cell>
        </row>
        <row r="292">
          <cell r="A292" t="str">
            <v>6142</v>
          </cell>
          <cell r="B292" t="str">
            <v>07 - Otros Materiales</v>
          </cell>
        </row>
        <row r="293">
          <cell r="A293" t="str">
            <v>6142</v>
          </cell>
          <cell r="B293" t="str">
            <v>07 - Otros Materiales</v>
          </cell>
        </row>
        <row r="294">
          <cell r="A294" t="str">
            <v>6143</v>
          </cell>
          <cell r="B294" t="str">
            <v>11 - Otros Gastos</v>
          </cell>
        </row>
        <row r="295">
          <cell r="A295" t="str">
            <v>6144</v>
          </cell>
          <cell r="B295" t="str">
            <v>07 - Otros Materiales</v>
          </cell>
        </row>
        <row r="296">
          <cell r="A296" t="str">
            <v>6145</v>
          </cell>
          <cell r="B296" t="str">
            <v>07 - Otros Materiales</v>
          </cell>
        </row>
        <row r="297">
          <cell r="A297" t="str">
            <v>6145</v>
          </cell>
          <cell r="B297" t="str">
            <v>07 - Otros Materiales</v>
          </cell>
        </row>
        <row r="298">
          <cell r="A298" t="str">
            <v>6145</v>
          </cell>
          <cell r="B298" t="str">
            <v>07 - Otros Materiales</v>
          </cell>
        </row>
        <row r="299">
          <cell r="A299" t="str">
            <v>6145</v>
          </cell>
          <cell r="B299" t="str">
            <v>07 - Otros Materiales</v>
          </cell>
        </row>
        <row r="300">
          <cell r="A300" t="str">
            <v>6145</v>
          </cell>
          <cell r="B300" t="str">
            <v>07 - Otros Materiales</v>
          </cell>
        </row>
        <row r="301">
          <cell r="A301" t="str">
            <v>6145</v>
          </cell>
          <cell r="B301" t="str">
            <v>07 - Otros Materiales</v>
          </cell>
        </row>
        <row r="302">
          <cell r="A302" t="str">
            <v>6145</v>
          </cell>
          <cell r="B302" t="str">
            <v>07 - Otros Materiales</v>
          </cell>
        </row>
        <row r="303">
          <cell r="A303" t="str">
            <v>6149.001</v>
          </cell>
          <cell r="B303" t="str">
            <v>05 - Productos Químicos</v>
          </cell>
        </row>
        <row r="304">
          <cell r="A304" t="str">
            <v>6149.001</v>
          </cell>
          <cell r="B304" t="str">
            <v>05 - Productos Químicos</v>
          </cell>
        </row>
        <row r="305">
          <cell r="A305" t="str">
            <v>6149.001</v>
          </cell>
          <cell r="B305" t="str">
            <v>05 - Productos Químicos</v>
          </cell>
        </row>
        <row r="306">
          <cell r="A306" t="str">
            <v>6149.001</v>
          </cell>
          <cell r="B306" t="str">
            <v>05 - Productos Químicos</v>
          </cell>
        </row>
        <row r="307">
          <cell r="A307" t="str">
            <v>6149.001</v>
          </cell>
          <cell r="B307" t="str">
            <v>05 - Productos Químicos</v>
          </cell>
        </row>
        <row r="308">
          <cell r="A308" t="str">
            <v>6150</v>
          </cell>
          <cell r="B308" t="str">
            <v>05 - Productos Químicos</v>
          </cell>
        </row>
        <row r="309">
          <cell r="A309" t="str">
            <v>6150</v>
          </cell>
          <cell r="B309" t="str">
            <v>05 - Productos Químicos</v>
          </cell>
        </row>
        <row r="310">
          <cell r="A310" t="str">
            <v>6150.001</v>
          </cell>
          <cell r="B310" t="str">
            <v>05 - Productos Químicos</v>
          </cell>
        </row>
        <row r="311">
          <cell r="A311" t="str">
            <v>6150.001</v>
          </cell>
          <cell r="B311" t="str">
            <v>05 - Productos Químicos</v>
          </cell>
        </row>
        <row r="312">
          <cell r="A312" t="str">
            <v>6150.001</v>
          </cell>
          <cell r="B312" t="str">
            <v>05 - Productos Químicos</v>
          </cell>
        </row>
        <row r="313">
          <cell r="A313" t="str">
            <v>6151</v>
          </cell>
          <cell r="B313" t="str">
            <v>05 - Productos Químicos</v>
          </cell>
        </row>
        <row r="314">
          <cell r="A314" t="str">
            <v>6151</v>
          </cell>
          <cell r="B314" t="str">
            <v>05 - Productos Químicos</v>
          </cell>
        </row>
        <row r="315">
          <cell r="A315" t="str">
            <v>6151.001</v>
          </cell>
          <cell r="B315" t="str">
            <v>05 - Productos Químicos</v>
          </cell>
        </row>
        <row r="316">
          <cell r="A316" t="str">
            <v>6155</v>
          </cell>
          <cell r="B316" t="str">
            <v>07 - Otros Materiales</v>
          </cell>
        </row>
        <row r="317">
          <cell r="A317" t="str">
            <v>6156</v>
          </cell>
          <cell r="B317" t="str">
            <v>04 - Sueldos y Cargas Sociales</v>
          </cell>
        </row>
        <row r="318">
          <cell r="A318" t="str">
            <v>6156</v>
          </cell>
          <cell r="B318" t="str">
            <v>04 - Sueldos y Cargas Sociales</v>
          </cell>
        </row>
        <row r="319">
          <cell r="A319" t="str">
            <v>6156</v>
          </cell>
          <cell r="B319" t="str">
            <v>04 - Sueldos y Cargas Sociales</v>
          </cell>
        </row>
        <row r="320">
          <cell r="A320" t="str">
            <v>6156</v>
          </cell>
          <cell r="B320" t="str">
            <v>04 - Sueldos y Cargas Sociales</v>
          </cell>
        </row>
        <row r="321">
          <cell r="A321" t="str">
            <v>6156</v>
          </cell>
          <cell r="B321" t="str">
            <v>04 - Sueldos y Cargas Sociales</v>
          </cell>
        </row>
        <row r="322">
          <cell r="A322" t="str">
            <v>6156</v>
          </cell>
          <cell r="B322" t="str">
            <v>04 - Sueldos y Cargas Sociales</v>
          </cell>
        </row>
        <row r="323">
          <cell r="A323" t="str">
            <v>6156</v>
          </cell>
          <cell r="B323" t="str">
            <v>04 - Sueldos y Cargas Sociales</v>
          </cell>
        </row>
        <row r="324">
          <cell r="A324" t="str">
            <v>6156</v>
          </cell>
          <cell r="B324" t="str">
            <v>04 - Sueldos y Cargas Sociales</v>
          </cell>
        </row>
        <row r="325">
          <cell r="A325" t="str">
            <v>6157</v>
          </cell>
          <cell r="B325" t="str">
            <v>07 - Otros Materiales</v>
          </cell>
        </row>
        <row r="326">
          <cell r="A326" t="str">
            <v>6157</v>
          </cell>
          <cell r="B326" t="str">
            <v>07 - Otros Materiales</v>
          </cell>
        </row>
        <row r="327">
          <cell r="A327" t="str">
            <v>6157</v>
          </cell>
          <cell r="B327" t="str">
            <v>07 - Otros Materiales</v>
          </cell>
        </row>
        <row r="328">
          <cell r="A328" t="str">
            <v>6157</v>
          </cell>
          <cell r="B328" t="str">
            <v>07 - Otros Materiales</v>
          </cell>
        </row>
        <row r="329">
          <cell r="A329" t="str">
            <v>6157.001</v>
          </cell>
          <cell r="B329" t="str">
            <v>07 - Otros Materiales</v>
          </cell>
        </row>
        <row r="330">
          <cell r="A330" t="str">
            <v>6161</v>
          </cell>
          <cell r="B330" t="str">
            <v>07 - Otros Materiales</v>
          </cell>
        </row>
        <row r="331">
          <cell r="A331" t="str">
            <v>6161</v>
          </cell>
          <cell r="B331" t="str">
            <v>07 - Otros Materiales</v>
          </cell>
        </row>
        <row r="332">
          <cell r="A332" t="str">
            <v>6161</v>
          </cell>
          <cell r="B332" t="str">
            <v>07 - Otros Materiales</v>
          </cell>
        </row>
        <row r="333">
          <cell r="A333" t="str">
            <v>6161</v>
          </cell>
          <cell r="B333" t="str">
            <v>07 - Otros Materiales</v>
          </cell>
        </row>
        <row r="334">
          <cell r="A334" t="str">
            <v>6161</v>
          </cell>
          <cell r="B334" t="str">
            <v>07 - Otros Materiales</v>
          </cell>
        </row>
        <row r="335">
          <cell r="A335" t="str">
            <v>6162</v>
          </cell>
          <cell r="B335" t="str">
            <v>07 - Otros Materiales</v>
          </cell>
        </row>
        <row r="336">
          <cell r="A336" t="str">
            <v>6163.001</v>
          </cell>
          <cell r="B336" t="str">
            <v>07 - Otros Materiales</v>
          </cell>
        </row>
        <row r="337">
          <cell r="A337" t="str">
            <v>6163.001</v>
          </cell>
          <cell r="B337" t="str">
            <v>07 - Otros Materiales</v>
          </cell>
        </row>
        <row r="338">
          <cell r="A338" t="str">
            <v>6163.001</v>
          </cell>
          <cell r="B338" t="str">
            <v>07 - Otros Materiales</v>
          </cell>
        </row>
        <row r="339">
          <cell r="A339" t="str">
            <v>6163.001</v>
          </cell>
          <cell r="B339" t="str">
            <v>07 - Otros Materiales</v>
          </cell>
        </row>
        <row r="340">
          <cell r="A340" t="str">
            <v>6244</v>
          </cell>
          <cell r="B340" t="str">
            <v>07 - Otros Materiales</v>
          </cell>
        </row>
        <row r="341">
          <cell r="A341" t="str">
            <v>6244</v>
          </cell>
          <cell r="B341" t="str">
            <v>07 - Otros Materiales</v>
          </cell>
        </row>
        <row r="342">
          <cell r="A342" t="str">
            <v>6244</v>
          </cell>
          <cell r="B342" t="str">
            <v>07 - Otros Materiales</v>
          </cell>
        </row>
        <row r="343">
          <cell r="A343" t="str">
            <v>6244</v>
          </cell>
          <cell r="B343" t="str">
            <v>07 - Otros Materiales</v>
          </cell>
        </row>
        <row r="344">
          <cell r="A344" t="str">
            <v>6244</v>
          </cell>
          <cell r="B344" t="str">
            <v>07 - Otros Materiales</v>
          </cell>
        </row>
        <row r="345">
          <cell r="A345" t="str">
            <v>6244</v>
          </cell>
          <cell r="B345" t="str">
            <v>07 - Otros Materiales</v>
          </cell>
        </row>
        <row r="346">
          <cell r="A346" t="str">
            <v>6244</v>
          </cell>
          <cell r="B346" t="str">
            <v>07 - Otros Materiales</v>
          </cell>
        </row>
        <row r="347">
          <cell r="A347" t="str">
            <v>6244</v>
          </cell>
          <cell r="B347" t="str">
            <v>07 - Otros Materiales</v>
          </cell>
        </row>
        <row r="348">
          <cell r="A348" t="str">
            <v>6244</v>
          </cell>
          <cell r="B348" t="str">
            <v>07 - Otros Materiales</v>
          </cell>
        </row>
        <row r="349">
          <cell r="A349" t="str">
            <v>6244</v>
          </cell>
          <cell r="B349" t="str">
            <v>07 - Otros Materiales</v>
          </cell>
        </row>
        <row r="350">
          <cell r="A350" t="str">
            <v>6244</v>
          </cell>
          <cell r="B350" t="str">
            <v>07 - Otros Materiales</v>
          </cell>
        </row>
        <row r="351">
          <cell r="A351" t="str">
            <v>6249</v>
          </cell>
          <cell r="B351" t="str">
            <v>07 - Otros Materiales</v>
          </cell>
        </row>
        <row r="352">
          <cell r="A352" t="str">
            <v>6285.001</v>
          </cell>
          <cell r="B352" t="str">
            <v>05 - Productos Químicos</v>
          </cell>
        </row>
        <row r="353">
          <cell r="A353" t="str">
            <v>6285.001</v>
          </cell>
          <cell r="B353" t="str">
            <v>05 - Productos Químicos</v>
          </cell>
        </row>
        <row r="354">
          <cell r="A354" t="str">
            <v>6285.001</v>
          </cell>
          <cell r="B354" t="str">
            <v>05 - Productos Químicos</v>
          </cell>
        </row>
        <row r="355">
          <cell r="A355" t="str">
            <v>6405</v>
          </cell>
          <cell r="B355" t="str">
            <v>11 - Otros Gastos</v>
          </cell>
        </row>
        <row r="356">
          <cell r="A356" t="str">
            <v>6406</v>
          </cell>
          <cell r="B356" t="str">
            <v>11 - Otros Gastos</v>
          </cell>
        </row>
        <row r="357">
          <cell r="A357" t="str">
            <v>6407</v>
          </cell>
          <cell r="B357" t="str">
            <v>11 - Otros Gastos</v>
          </cell>
        </row>
        <row r="358">
          <cell r="A358" t="str">
            <v>6407</v>
          </cell>
          <cell r="B358" t="str">
            <v>11 - Otros Gastos</v>
          </cell>
        </row>
        <row r="359">
          <cell r="A359" t="str">
            <v>6407</v>
          </cell>
          <cell r="B359" t="str">
            <v>11 - Otros Gastos</v>
          </cell>
        </row>
        <row r="360">
          <cell r="A360" t="str">
            <v>6409</v>
          </cell>
          <cell r="B360" t="str">
            <v>11 - Otros Gastos</v>
          </cell>
        </row>
        <row r="361">
          <cell r="A361" t="str">
            <v>6412</v>
          </cell>
          <cell r="B361" t="str">
            <v>11 - Otros Gastos</v>
          </cell>
        </row>
        <row r="362">
          <cell r="A362" t="str">
            <v>6441</v>
          </cell>
          <cell r="B362" t="str">
            <v>11 - Otros Gastos</v>
          </cell>
        </row>
        <row r="363">
          <cell r="A363" t="str">
            <v>6492</v>
          </cell>
          <cell r="B363" t="str">
            <v>11 - Otros Gastos</v>
          </cell>
        </row>
        <row r="364">
          <cell r="A364" t="str">
            <v>6541</v>
          </cell>
          <cell r="B364" t="str">
            <v>11 - Otros Gastos</v>
          </cell>
        </row>
        <row r="365">
          <cell r="A365" t="str">
            <v>6543</v>
          </cell>
          <cell r="B365" t="str">
            <v>11 - Otros Gastos</v>
          </cell>
        </row>
        <row r="366">
          <cell r="A366" t="str">
            <v>6543</v>
          </cell>
          <cell r="B366" t="str">
            <v>11 - Otros Gastos</v>
          </cell>
        </row>
        <row r="367">
          <cell r="A367" t="str">
            <v>6543</v>
          </cell>
          <cell r="B367" t="str">
            <v>04 - Sueldos y Cargas Sociales</v>
          </cell>
        </row>
        <row r="368">
          <cell r="A368" t="str">
            <v>6543</v>
          </cell>
          <cell r="B368" t="str">
            <v>04 - Sueldos y Cargas Sociales</v>
          </cell>
        </row>
        <row r="369">
          <cell r="A369" t="str">
            <v>6543</v>
          </cell>
          <cell r="B369" t="str">
            <v>11 - Otros Gastos</v>
          </cell>
        </row>
        <row r="370">
          <cell r="A370" t="str">
            <v>6545</v>
          </cell>
          <cell r="B370" t="str">
            <v>11 - Otros Gastos</v>
          </cell>
        </row>
        <row r="371">
          <cell r="A371" t="str">
            <v>6545</v>
          </cell>
          <cell r="B371" t="str">
            <v>11 - Otros Gastos</v>
          </cell>
        </row>
        <row r="372">
          <cell r="A372" t="str">
            <v>6545</v>
          </cell>
          <cell r="B372" t="str">
            <v>11 - Otros Gastos</v>
          </cell>
        </row>
        <row r="373">
          <cell r="A373" t="str">
            <v>6545</v>
          </cell>
          <cell r="B373" t="str">
            <v>11 - Otros Gastos</v>
          </cell>
        </row>
        <row r="374">
          <cell r="A374" t="str">
            <v>6545</v>
          </cell>
          <cell r="B374" t="str">
            <v>11 - Otros Gastos</v>
          </cell>
        </row>
        <row r="375">
          <cell r="A375" t="str">
            <v>6545</v>
          </cell>
          <cell r="B375" t="str">
            <v>11 - Otros Gastos</v>
          </cell>
        </row>
        <row r="376">
          <cell r="A376" t="str">
            <v>6545</v>
          </cell>
          <cell r="B376" t="str">
            <v>11 - Otros Gastos</v>
          </cell>
        </row>
        <row r="377">
          <cell r="A377" t="str">
            <v>6545</v>
          </cell>
          <cell r="B377" t="str">
            <v>11 - Otros Gastos</v>
          </cell>
        </row>
        <row r="378">
          <cell r="A378" t="str">
            <v>6546</v>
          </cell>
          <cell r="B378" t="str">
            <v>03 - Contratos Especiales</v>
          </cell>
        </row>
        <row r="379">
          <cell r="A379" t="str">
            <v>6546</v>
          </cell>
          <cell r="B379" t="str">
            <v>03 - Contratos Especiales</v>
          </cell>
        </row>
        <row r="380">
          <cell r="A380" t="str">
            <v>6546</v>
          </cell>
          <cell r="B380" t="str">
            <v>03 - Contratos Especiales</v>
          </cell>
        </row>
        <row r="381">
          <cell r="A381" t="str">
            <v>6546</v>
          </cell>
          <cell r="B381" t="str">
            <v>03 - Contratos Especiales</v>
          </cell>
        </row>
        <row r="382">
          <cell r="A382" t="str">
            <v>6546</v>
          </cell>
          <cell r="B382" t="str">
            <v>03 - Contratos Especiales</v>
          </cell>
        </row>
        <row r="383">
          <cell r="A383" t="str">
            <v>6546</v>
          </cell>
          <cell r="B383" t="str">
            <v>03 - Contratos Especiales</v>
          </cell>
        </row>
        <row r="384">
          <cell r="A384" t="str">
            <v>6546</v>
          </cell>
          <cell r="B384" t="str">
            <v>03 - Contratos Especiales</v>
          </cell>
        </row>
        <row r="385">
          <cell r="A385" t="str">
            <v>6546</v>
          </cell>
          <cell r="B385" t="str">
            <v>03 - Contratos Especiales</v>
          </cell>
        </row>
        <row r="386">
          <cell r="A386" t="str">
            <v>6546</v>
          </cell>
          <cell r="B386" t="str">
            <v>03 - Contratos Especiales</v>
          </cell>
        </row>
        <row r="387">
          <cell r="A387" t="str">
            <v>6546.001</v>
          </cell>
          <cell r="B387" t="str">
            <v>03 - Contratos Especiales</v>
          </cell>
        </row>
        <row r="388">
          <cell r="A388" t="str">
            <v>6546.001</v>
          </cell>
          <cell r="B388" t="str">
            <v>03 - Contratos Especiales</v>
          </cell>
        </row>
        <row r="389">
          <cell r="A389" t="str">
            <v>6546.001</v>
          </cell>
          <cell r="B389" t="str">
            <v>03 - Contratos Especiales</v>
          </cell>
        </row>
        <row r="390">
          <cell r="A390" t="str">
            <v>6546.001</v>
          </cell>
          <cell r="B390" t="str">
            <v>03 - Contratos Especiales</v>
          </cell>
        </row>
        <row r="391">
          <cell r="A391" t="str">
            <v>6546.001</v>
          </cell>
          <cell r="B391" t="str">
            <v>03 - Contratos Especiales</v>
          </cell>
        </row>
        <row r="392">
          <cell r="A392" t="str">
            <v>6546.002</v>
          </cell>
          <cell r="B392" t="str">
            <v>03 - Contratos Especiales</v>
          </cell>
        </row>
        <row r="393">
          <cell r="A393" t="str">
            <v>6546.002</v>
          </cell>
          <cell r="B393" t="str">
            <v>03 - Contratos Especiales</v>
          </cell>
        </row>
        <row r="394">
          <cell r="A394" t="str">
            <v>6546.002</v>
          </cell>
          <cell r="B394" t="str">
            <v>03 - Contratos Especiales</v>
          </cell>
        </row>
        <row r="395">
          <cell r="A395" t="str">
            <v>6546.002</v>
          </cell>
          <cell r="B395" t="str">
            <v>03 - Contratos Especiales</v>
          </cell>
        </row>
        <row r="396">
          <cell r="A396" t="str">
            <v>6546.002</v>
          </cell>
          <cell r="B396" t="str">
            <v>03 - Contratos Especiales</v>
          </cell>
        </row>
        <row r="397">
          <cell r="A397" t="str">
            <v>6546.003</v>
          </cell>
          <cell r="B397" t="str">
            <v>03 - Contratos Especiales</v>
          </cell>
        </row>
        <row r="398">
          <cell r="A398" t="str">
            <v>6546.003</v>
          </cell>
          <cell r="B398" t="str">
            <v>03 - Contratos Especiales</v>
          </cell>
        </row>
        <row r="399">
          <cell r="A399" t="str">
            <v>6546.004</v>
          </cell>
          <cell r="B399" t="str">
            <v>03 - Contratos Especiales</v>
          </cell>
        </row>
        <row r="400">
          <cell r="A400" t="str">
            <v>6546.004</v>
          </cell>
          <cell r="B400" t="str">
            <v>03 - Contratos Especiales</v>
          </cell>
        </row>
        <row r="401">
          <cell r="A401" t="str">
            <v>6546.004</v>
          </cell>
          <cell r="B401" t="str">
            <v>03 - Contratos Especiales</v>
          </cell>
        </row>
        <row r="402">
          <cell r="A402" t="str">
            <v>6546.004</v>
          </cell>
          <cell r="B402" t="str">
            <v>03 - Contratos Especiales</v>
          </cell>
        </row>
        <row r="403">
          <cell r="A403" t="str">
            <v>6549</v>
          </cell>
          <cell r="B403" t="str">
            <v>11 - Otros Gastos</v>
          </cell>
        </row>
        <row r="404">
          <cell r="A404" t="str">
            <v>6550</v>
          </cell>
          <cell r="B404" t="str">
            <v>02 - Contratistas</v>
          </cell>
        </row>
        <row r="405">
          <cell r="A405" t="str">
            <v>6550</v>
          </cell>
          <cell r="B405" t="str">
            <v>02 - Contratistas</v>
          </cell>
        </row>
        <row r="406">
          <cell r="A406" t="str">
            <v>6550</v>
          </cell>
          <cell r="B406" t="str">
            <v>02 - Contratistas</v>
          </cell>
        </row>
        <row r="407">
          <cell r="A407" t="str">
            <v>6550</v>
          </cell>
          <cell r="B407" t="str">
            <v>02 - Contratistas</v>
          </cell>
        </row>
        <row r="408">
          <cell r="A408" t="str">
            <v>6550</v>
          </cell>
          <cell r="B408" t="str">
            <v>02 - Contratistas</v>
          </cell>
        </row>
        <row r="409">
          <cell r="A409" t="str">
            <v>6550</v>
          </cell>
          <cell r="B409" t="str">
            <v>02 - Contratistas</v>
          </cell>
        </row>
        <row r="410">
          <cell r="A410" t="str">
            <v>6550</v>
          </cell>
          <cell r="B410" t="str">
            <v>02 - Contratistas</v>
          </cell>
        </row>
        <row r="411">
          <cell r="A411" t="str">
            <v>6550</v>
          </cell>
          <cell r="B411" t="str">
            <v>02 - Contratistas</v>
          </cell>
        </row>
        <row r="412">
          <cell r="A412" t="str">
            <v>6550</v>
          </cell>
          <cell r="B412" t="str">
            <v>02 - Contratistas</v>
          </cell>
        </row>
        <row r="413">
          <cell r="A413" t="str">
            <v>6550</v>
          </cell>
          <cell r="B413" t="str">
            <v>02 - Contratistas</v>
          </cell>
        </row>
        <row r="414">
          <cell r="A414" t="str">
            <v>6550</v>
          </cell>
          <cell r="B414" t="str">
            <v>02 - Contratistas</v>
          </cell>
        </row>
        <row r="415">
          <cell r="A415" t="str">
            <v>6551</v>
          </cell>
          <cell r="B415" t="str">
            <v>11 - Otros Gastos</v>
          </cell>
        </row>
        <row r="416">
          <cell r="A416" t="str">
            <v>6551</v>
          </cell>
          <cell r="B416" t="str">
            <v>11 - Otros Gastos</v>
          </cell>
        </row>
        <row r="417">
          <cell r="A417" t="str">
            <v>6551</v>
          </cell>
          <cell r="B417" t="str">
            <v>11 - Otros Gastos</v>
          </cell>
        </row>
        <row r="418">
          <cell r="A418" t="str">
            <v>6551.001</v>
          </cell>
          <cell r="B418" t="str">
            <v>11 - Otros Gastos</v>
          </cell>
        </row>
        <row r="419">
          <cell r="A419" t="str">
            <v>6551.001</v>
          </cell>
          <cell r="B419" t="str">
            <v>11 - Otros Gastos</v>
          </cell>
        </row>
        <row r="420">
          <cell r="A420" t="str">
            <v>6551.001</v>
          </cell>
          <cell r="B420" t="str">
            <v>11 - Otros Gastos</v>
          </cell>
        </row>
        <row r="421">
          <cell r="A421" t="str">
            <v>6551.001</v>
          </cell>
          <cell r="B421" t="str">
            <v>11 - Otros Gastos</v>
          </cell>
        </row>
        <row r="422">
          <cell r="A422" t="str">
            <v>6553</v>
          </cell>
          <cell r="B422" t="str">
            <v>02 - Contratistas</v>
          </cell>
        </row>
        <row r="423">
          <cell r="A423" t="str">
            <v>6553</v>
          </cell>
          <cell r="B423" t="str">
            <v>02 - Contratistas</v>
          </cell>
        </row>
        <row r="424">
          <cell r="A424" t="str">
            <v>6553</v>
          </cell>
          <cell r="B424" t="str">
            <v>02 - Contratistas</v>
          </cell>
        </row>
        <row r="425">
          <cell r="A425" t="str">
            <v>6553</v>
          </cell>
          <cell r="B425" t="str">
            <v>02 - Contratistas</v>
          </cell>
        </row>
        <row r="426">
          <cell r="A426" t="str">
            <v>6553</v>
          </cell>
          <cell r="B426" t="str">
            <v>02 - Contratistas</v>
          </cell>
        </row>
        <row r="427">
          <cell r="A427" t="str">
            <v>6553</v>
          </cell>
          <cell r="B427" t="str">
            <v>02 - Contratistas</v>
          </cell>
        </row>
        <row r="428">
          <cell r="A428" t="str">
            <v>6553</v>
          </cell>
          <cell r="B428" t="str">
            <v>02 - Contratistas</v>
          </cell>
        </row>
        <row r="429">
          <cell r="A429" t="str">
            <v>6553</v>
          </cell>
          <cell r="B429" t="str">
            <v>02 - Contratistas</v>
          </cell>
        </row>
        <row r="430">
          <cell r="A430" t="str">
            <v>6553</v>
          </cell>
          <cell r="B430" t="str">
            <v>02 - Contratistas</v>
          </cell>
        </row>
        <row r="431">
          <cell r="A431" t="str">
            <v>6553</v>
          </cell>
          <cell r="B431" t="str">
            <v>02 - Contratistas</v>
          </cell>
        </row>
        <row r="432">
          <cell r="A432" t="str">
            <v>6553</v>
          </cell>
          <cell r="B432" t="str">
            <v>02 - Contratistas</v>
          </cell>
        </row>
        <row r="433">
          <cell r="A433" t="str">
            <v>6554</v>
          </cell>
          <cell r="B433" t="str">
            <v>02 - Contratistas</v>
          </cell>
        </row>
        <row r="434">
          <cell r="A434" t="str">
            <v>6554</v>
          </cell>
          <cell r="B434" t="str">
            <v>02 - Contratistas</v>
          </cell>
        </row>
        <row r="435">
          <cell r="A435" t="str">
            <v>6554</v>
          </cell>
          <cell r="B435" t="str">
            <v>02 - Contratistas</v>
          </cell>
        </row>
        <row r="436">
          <cell r="A436" t="str">
            <v>6554</v>
          </cell>
          <cell r="B436" t="str">
            <v>02 - Contratistas</v>
          </cell>
        </row>
        <row r="437">
          <cell r="A437" t="str">
            <v>6554</v>
          </cell>
          <cell r="B437" t="str">
            <v>02 - Contratistas</v>
          </cell>
        </row>
        <row r="438">
          <cell r="A438" t="str">
            <v>6554</v>
          </cell>
          <cell r="B438" t="str">
            <v>02 - Contratistas</v>
          </cell>
        </row>
        <row r="439">
          <cell r="A439" t="str">
            <v>6554</v>
          </cell>
          <cell r="B439" t="str">
            <v>02 - Contratistas</v>
          </cell>
        </row>
        <row r="440">
          <cell r="A440" t="str">
            <v>6554</v>
          </cell>
          <cell r="B440" t="str">
            <v>02 - Contratistas</v>
          </cell>
        </row>
        <row r="441">
          <cell r="A441" t="str">
            <v>6554</v>
          </cell>
          <cell r="B441" t="str">
            <v>02 - Contratistas</v>
          </cell>
        </row>
        <row r="442">
          <cell r="A442" t="str">
            <v>6554</v>
          </cell>
          <cell r="B442" t="str">
            <v>02 - Contratistas</v>
          </cell>
        </row>
        <row r="443">
          <cell r="A443" t="str">
            <v>6554</v>
          </cell>
          <cell r="B443" t="str">
            <v>02 - Contratistas</v>
          </cell>
        </row>
        <row r="444">
          <cell r="A444" t="str">
            <v>6554</v>
          </cell>
          <cell r="B444" t="str">
            <v>02 - Contratistas</v>
          </cell>
        </row>
        <row r="445">
          <cell r="A445" t="str">
            <v>6554</v>
          </cell>
          <cell r="B445" t="str">
            <v>02 - Contratistas</v>
          </cell>
        </row>
        <row r="446">
          <cell r="A446" t="str">
            <v>6554</v>
          </cell>
          <cell r="B446" t="str">
            <v>02 - Contratistas</v>
          </cell>
        </row>
        <row r="447">
          <cell r="A447" t="str">
            <v>6554</v>
          </cell>
          <cell r="B447" t="str">
            <v>02 - Contratistas</v>
          </cell>
        </row>
        <row r="448">
          <cell r="A448" t="str">
            <v>6554</v>
          </cell>
          <cell r="B448" t="str">
            <v>02 - Contratistas</v>
          </cell>
        </row>
        <row r="449">
          <cell r="A449" t="str">
            <v>6554</v>
          </cell>
          <cell r="B449" t="str">
            <v>02 - Contratistas</v>
          </cell>
        </row>
        <row r="450">
          <cell r="A450" t="str">
            <v>6554</v>
          </cell>
          <cell r="B450" t="str">
            <v>02 - Contratistas</v>
          </cell>
        </row>
        <row r="451">
          <cell r="A451" t="str">
            <v>6554</v>
          </cell>
          <cell r="B451" t="str">
            <v>02 - Contratistas</v>
          </cell>
        </row>
        <row r="452">
          <cell r="A452" t="str">
            <v>6554</v>
          </cell>
          <cell r="B452" t="str">
            <v>02 - Contratistas</v>
          </cell>
        </row>
        <row r="453">
          <cell r="A453" t="str">
            <v>6554</v>
          </cell>
          <cell r="B453" t="str">
            <v>02 - Contratistas</v>
          </cell>
        </row>
        <row r="454">
          <cell r="A454" t="str">
            <v>6554</v>
          </cell>
          <cell r="B454" t="str">
            <v>02 - Contratistas</v>
          </cell>
        </row>
        <row r="455">
          <cell r="A455" t="str">
            <v>6554</v>
          </cell>
          <cell r="B455" t="str">
            <v>02 - Contratistas</v>
          </cell>
        </row>
        <row r="456">
          <cell r="A456" t="str">
            <v>6554</v>
          </cell>
          <cell r="B456" t="str">
            <v>02 - Contratistas</v>
          </cell>
        </row>
        <row r="457">
          <cell r="A457" t="str">
            <v>6555</v>
          </cell>
          <cell r="B457" t="str">
            <v>02 - Contratistas</v>
          </cell>
        </row>
        <row r="458">
          <cell r="A458" t="str">
            <v>6555</v>
          </cell>
          <cell r="B458" t="str">
            <v>02 - Contratistas</v>
          </cell>
        </row>
        <row r="459">
          <cell r="A459" t="str">
            <v>6555</v>
          </cell>
          <cell r="B459" t="str">
            <v>02 - Contratistas</v>
          </cell>
        </row>
        <row r="460">
          <cell r="A460" t="str">
            <v>6555</v>
          </cell>
          <cell r="B460" t="str">
            <v>02 - Contratistas</v>
          </cell>
        </row>
        <row r="461">
          <cell r="A461" t="str">
            <v>6555</v>
          </cell>
          <cell r="B461" t="str">
            <v>02 - Contratistas</v>
          </cell>
        </row>
        <row r="462">
          <cell r="A462" t="str">
            <v>6555</v>
          </cell>
          <cell r="B462" t="str">
            <v>02 - Contratistas</v>
          </cell>
        </row>
        <row r="463">
          <cell r="A463" t="str">
            <v>6555</v>
          </cell>
          <cell r="B463" t="str">
            <v>02 - Contratistas</v>
          </cell>
        </row>
        <row r="464">
          <cell r="A464" t="str">
            <v>6555</v>
          </cell>
          <cell r="B464" t="str">
            <v>02 - Contratistas</v>
          </cell>
        </row>
        <row r="465">
          <cell r="A465" t="str">
            <v>6555</v>
          </cell>
          <cell r="B465" t="str">
            <v>02 - Contratistas</v>
          </cell>
        </row>
        <row r="466">
          <cell r="A466" t="str">
            <v>6555</v>
          </cell>
          <cell r="B466" t="str">
            <v>02 - Contratistas</v>
          </cell>
        </row>
        <row r="467">
          <cell r="A467" t="str">
            <v>6555</v>
          </cell>
          <cell r="B467" t="str">
            <v>02 - Contratistas</v>
          </cell>
        </row>
        <row r="468">
          <cell r="A468" t="str">
            <v>6562</v>
          </cell>
          <cell r="B468" t="str">
            <v>02 - Contratistas</v>
          </cell>
        </row>
        <row r="469">
          <cell r="A469" t="str">
            <v>6562</v>
          </cell>
          <cell r="B469" t="str">
            <v>02 - Contratistas</v>
          </cell>
        </row>
        <row r="470">
          <cell r="A470" t="str">
            <v>6562</v>
          </cell>
          <cell r="B470" t="str">
            <v>03 - Contratos Especiales</v>
          </cell>
        </row>
        <row r="471">
          <cell r="A471" t="str">
            <v>6562</v>
          </cell>
          <cell r="B471" t="str">
            <v>02 - Contratistas</v>
          </cell>
        </row>
        <row r="472">
          <cell r="A472" t="str">
            <v>6562</v>
          </cell>
          <cell r="B472" t="str">
            <v>02 - Contratistas</v>
          </cell>
        </row>
        <row r="473">
          <cell r="A473" t="str">
            <v>6562</v>
          </cell>
          <cell r="B473" t="str">
            <v>03 - Contratos Especiales</v>
          </cell>
        </row>
        <row r="474">
          <cell r="A474" t="str">
            <v>6562</v>
          </cell>
          <cell r="B474" t="str">
            <v>03 - Contratos Especiales</v>
          </cell>
        </row>
        <row r="475">
          <cell r="A475" t="str">
            <v>6562</v>
          </cell>
          <cell r="B475" t="str">
            <v>02 - Contratistas</v>
          </cell>
        </row>
        <row r="476">
          <cell r="A476" t="str">
            <v>6562</v>
          </cell>
          <cell r="B476" t="str">
            <v>03 - Contratos Especiales</v>
          </cell>
        </row>
        <row r="477">
          <cell r="A477" t="str">
            <v>6562</v>
          </cell>
          <cell r="B477" t="str">
            <v>02 - Contratistas</v>
          </cell>
        </row>
        <row r="478">
          <cell r="A478" t="str">
            <v>6562</v>
          </cell>
          <cell r="B478" t="str">
            <v>02 - Contratistas</v>
          </cell>
        </row>
        <row r="479">
          <cell r="A479" t="str">
            <v>6562</v>
          </cell>
          <cell r="B479" t="str">
            <v>02 - Contratistas</v>
          </cell>
        </row>
        <row r="480">
          <cell r="A480" t="str">
            <v>6562</v>
          </cell>
          <cell r="B480" t="str">
            <v>02 - Contratistas</v>
          </cell>
        </row>
        <row r="481">
          <cell r="A481" t="str">
            <v>6562</v>
          </cell>
          <cell r="B481" t="str">
            <v>03 - Contratos Especiales</v>
          </cell>
        </row>
        <row r="482">
          <cell r="A482" t="str">
            <v>6562</v>
          </cell>
          <cell r="B482" t="str">
            <v>02 - Contratistas</v>
          </cell>
        </row>
        <row r="483">
          <cell r="A483" t="str">
            <v>6563</v>
          </cell>
          <cell r="B483" t="str">
            <v>02 - Contratistas</v>
          </cell>
        </row>
        <row r="484">
          <cell r="A484" t="str">
            <v>6563</v>
          </cell>
          <cell r="B484" t="str">
            <v>02 - Contratistas</v>
          </cell>
        </row>
        <row r="485">
          <cell r="A485" t="str">
            <v>6563</v>
          </cell>
          <cell r="B485" t="str">
            <v>02 - Contratistas</v>
          </cell>
        </row>
        <row r="486">
          <cell r="A486" t="str">
            <v>6563</v>
          </cell>
          <cell r="B486" t="str">
            <v>02 - Contratistas</v>
          </cell>
        </row>
        <row r="487">
          <cell r="A487" t="str">
            <v>6563</v>
          </cell>
          <cell r="B487" t="str">
            <v>02 - Contratistas</v>
          </cell>
        </row>
        <row r="488">
          <cell r="A488" t="str">
            <v>6563</v>
          </cell>
          <cell r="B488" t="str">
            <v>02 - Contratistas</v>
          </cell>
        </row>
        <row r="489">
          <cell r="A489" t="str">
            <v>6563</v>
          </cell>
          <cell r="B489" t="str">
            <v>02 - Contratistas</v>
          </cell>
        </row>
        <row r="490">
          <cell r="A490" t="str">
            <v>6563</v>
          </cell>
          <cell r="B490" t="str">
            <v>02 - Contratistas</v>
          </cell>
        </row>
        <row r="491">
          <cell r="A491" t="str">
            <v>6566</v>
          </cell>
          <cell r="B491" t="str">
            <v>02 - Contratistas</v>
          </cell>
        </row>
        <row r="492">
          <cell r="A492" t="str">
            <v>6662</v>
          </cell>
          <cell r="B492" t="str">
            <v>11 - Otros Gastos</v>
          </cell>
        </row>
        <row r="493">
          <cell r="A493" t="str">
            <v>6683</v>
          </cell>
          <cell r="B493" t="str">
            <v>11 - Otros Gastos</v>
          </cell>
        </row>
        <row r="494">
          <cell r="A494" t="str">
            <v>6683</v>
          </cell>
          <cell r="B494" t="str">
            <v>11 - Otros Gastos</v>
          </cell>
        </row>
        <row r="495">
          <cell r="A495" t="str">
            <v>6705</v>
          </cell>
          <cell r="B495" t="str">
            <v>11 - Otros Gastos</v>
          </cell>
        </row>
        <row r="496">
          <cell r="A496" t="str">
            <v>6728</v>
          </cell>
          <cell r="B496" t="str">
            <v>11 - Otros Gastos</v>
          </cell>
        </row>
        <row r="497">
          <cell r="A497" t="str">
            <v>6729</v>
          </cell>
          <cell r="B497" t="str">
            <v>11 - Otros Gastos</v>
          </cell>
        </row>
        <row r="498">
          <cell r="A498" t="str">
            <v>6751</v>
          </cell>
          <cell r="B498" t="str">
            <v>11 - Otros Gastos</v>
          </cell>
        </row>
        <row r="499">
          <cell r="A499" t="str">
            <v>6752</v>
          </cell>
          <cell r="B499" t="str">
            <v>11 - Otros Gastos</v>
          </cell>
        </row>
        <row r="500">
          <cell r="A500" t="str">
            <v>6754</v>
          </cell>
          <cell r="B500" t="str">
            <v>11 - Otros Gastos</v>
          </cell>
        </row>
        <row r="501">
          <cell r="A501" t="str">
            <v>6754</v>
          </cell>
          <cell r="B501" t="str">
            <v>11 - Otros Gastos</v>
          </cell>
        </row>
        <row r="502">
          <cell r="A502" t="str">
            <v>6754</v>
          </cell>
          <cell r="B502" t="str">
            <v>11 - Otros Gastos</v>
          </cell>
        </row>
        <row r="503">
          <cell r="A503" t="str">
            <v>6754</v>
          </cell>
          <cell r="B503" t="str">
            <v>11 - Otros Gastos</v>
          </cell>
        </row>
        <row r="504">
          <cell r="A504" t="str">
            <v>6754</v>
          </cell>
          <cell r="B504" t="str">
            <v>11 - Otros Gastos</v>
          </cell>
        </row>
        <row r="505">
          <cell r="A505" t="str">
            <v>6754</v>
          </cell>
          <cell r="B505" t="str">
            <v>11 - Otros Gastos</v>
          </cell>
        </row>
        <row r="506">
          <cell r="A506" t="str">
            <v>6755</v>
          </cell>
          <cell r="B506" t="str">
            <v>11 - Otros Gastos</v>
          </cell>
        </row>
        <row r="507">
          <cell r="A507" t="str">
            <v>6755</v>
          </cell>
          <cell r="B507" t="str">
            <v>11 - Otros Gastos</v>
          </cell>
        </row>
        <row r="508">
          <cell r="A508" t="str">
            <v>6755</v>
          </cell>
          <cell r="B508" t="str">
            <v>11 - Otros Gastos</v>
          </cell>
        </row>
        <row r="509">
          <cell r="A509" t="str">
            <v>6755</v>
          </cell>
          <cell r="B509" t="str">
            <v>11 - Otros Gastos</v>
          </cell>
        </row>
        <row r="510">
          <cell r="A510" t="str">
            <v>6755</v>
          </cell>
          <cell r="B510" t="str">
            <v>11 - Otros Gastos</v>
          </cell>
        </row>
        <row r="511">
          <cell r="A511" t="str">
            <v>6755</v>
          </cell>
          <cell r="B511" t="str">
            <v>11 - Otros Gastos</v>
          </cell>
        </row>
        <row r="512">
          <cell r="A512" t="str">
            <v>6755</v>
          </cell>
          <cell r="B512" t="str">
            <v>11 - Otros Gastos</v>
          </cell>
        </row>
        <row r="513">
          <cell r="A513" t="str">
            <v>6756</v>
          </cell>
          <cell r="B513" t="str">
            <v>11 - Otros Gastos</v>
          </cell>
        </row>
        <row r="514">
          <cell r="A514" t="str">
            <v>6756</v>
          </cell>
          <cell r="B514" t="str">
            <v>11 - Otros Gastos</v>
          </cell>
        </row>
        <row r="515">
          <cell r="A515" t="str">
            <v>6756</v>
          </cell>
          <cell r="B515" t="str">
            <v>11 - Otros Gastos</v>
          </cell>
        </row>
        <row r="516">
          <cell r="A516" t="str">
            <v>6757</v>
          </cell>
          <cell r="B516" t="str">
            <v>11 - Otros Gastos</v>
          </cell>
        </row>
        <row r="517">
          <cell r="A517" t="str">
            <v>6760</v>
          </cell>
          <cell r="B517" t="str">
            <v>11 - Otros Gastos</v>
          </cell>
        </row>
        <row r="518">
          <cell r="A518" t="str">
            <v>6761</v>
          </cell>
          <cell r="B518" t="str">
            <v>11 - Otros Gastos</v>
          </cell>
        </row>
        <row r="519">
          <cell r="A519" t="str">
            <v>6762</v>
          </cell>
          <cell r="B519" t="str">
            <v>04 - Sueldos y Cargas Sociales</v>
          </cell>
        </row>
        <row r="520">
          <cell r="A520" t="str">
            <v>6762</v>
          </cell>
          <cell r="B520" t="str">
            <v>04 - Sueldos y Cargas Sociales</v>
          </cell>
        </row>
        <row r="521">
          <cell r="A521" t="str">
            <v>6762</v>
          </cell>
          <cell r="B521" t="str">
            <v>04 - Sueldos y Cargas Sociales</v>
          </cell>
        </row>
        <row r="522">
          <cell r="A522" t="str">
            <v>6762</v>
          </cell>
          <cell r="B522" t="str">
            <v>04 - Sueldos y Cargas Sociales</v>
          </cell>
        </row>
        <row r="523">
          <cell r="A523" t="str">
            <v>6762</v>
          </cell>
          <cell r="B523" t="str">
            <v>04 - Sueldos y Cargas Sociales</v>
          </cell>
        </row>
        <row r="524">
          <cell r="A524" t="str">
            <v>6762</v>
          </cell>
          <cell r="B524" t="str">
            <v>04 - Sueldos y Cargas Sociales</v>
          </cell>
        </row>
        <row r="525">
          <cell r="A525" t="str">
            <v>6762</v>
          </cell>
          <cell r="B525" t="str">
            <v>04 - Sueldos y Cargas Sociales</v>
          </cell>
        </row>
        <row r="526">
          <cell r="A526" t="str">
            <v>6762</v>
          </cell>
          <cell r="B526" t="str">
            <v>04 - Sueldos y Cargas Sociales</v>
          </cell>
        </row>
        <row r="527">
          <cell r="A527" t="str">
            <v>6762</v>
          </cell>
          <cell r="B527" t="str">
            <v>04 - Sueldos y Cargas Sociales</v>
          </cell>
        </row>
        <row r="528">
          <cell r="A528" t="str">
            <v>6763</v>
          </cell>
          <cell r="B528" t="str">
            <v>11 - Otros Gastos</v>
          </cell>
        </row>
        <row r="529">
          <cell r="A529" t="str">
            <v>6763</v>
          </cell>
          <cell r="B529" t="str">
            <v>11 - Otros Gastos</v>
          </cell>
        </row>
        <row r="530">
          <cell r="A530" t="str">
            <v>6763</v>
          </cell>
          <cell r="B530" t="str">
            <v>11 - Otros Gastos</v>
          </cell>
        </row>
        <row r="531">
          <cell r="A531" t="str">
            <v>6763</v>
          </cell>
          <cell r="B531" t="str">
            <v>11 - Otros Gastos</v>
          </cell>
        </row>
        <row r="532">
          <cell r="A532" t="str">
            <v>6763</v>
          </cell>
          <cell r="B532" t="str">
            <v>11 - Otros Gastos</v>
          </cell>
        </row>
        <row r="533">
          <cell r="A533" t="str">
            <v>6763</v>
          </cell>
          <cell r="B533" t="str">
            <v>11 - Otros Gastos</v>
          </cell>
        </row>
        <row r="534">
          <cell r="A534" t="str">
            <v>6763</v>
          </cell>
          <cell r="B534" t="str">
            <v>11 - Otros Gastos</v>
          </cell>
        </row>
        <row r="535">
          <cell r="A535" t="str">
            <v>6763</v>
          </cell>
          <cell r="B535" t="str">
            <v>11 - Otros Gastos</v>
          </cell>
        </row>
        <row r="536">
          <cell r="A536" t="str">
            <v>6763</v>
          </cell>
          <cell r="B536" t="str">
            <v>11 - Otros Gastos</v>
          </cell>
        </row>
        <row r="537">
          <cell r="A537" t="str">
            <v>6763</v>
          </cell>
          <cell r="B537" t="str">
            <v>11 - Otros Gastos</v>
          </cell>
        </row>
        <row r="538">
          <cell r="A538" t="str">
            <v>6763</v>
          </cell>
          <cell r="B538" t="str">
            <v>11 - Otros Gastos</v>
          </cell>
        </row>
        <row r="539">
          <cell r="A539" t="str">
            <v>6763</v>
          </cell>
          <cell r="B539" t="str">
            <v>11 - Otros Gastos</v>
          </cell>
        </row>
        <row r="540">
          <cell r="A540" t="str">
            <v>6763.001</v>
          </cell>
          <cell r="B540" t="str">
            <v>11 - Otros Gastos</v>
          </cell>
        </row>
        <row r="541">
          <cell r="A541" t="str">
            <v>6764</v>
          </cell>
          <cell r="B541" t="str">
            <v>11 - Otros Gastos</v>
          </cell>
        </row>
        <row r="542">
          <cell r="A542" t="str">
            <v>6765</v>
          </cell>
          <cell r="B542" t="str">
            <v>11 - Otros Gastos</v>
          </cell>
        </row>
        <row r="543">
          <cell r="A543" t="str">
            <v>6765</v>
          </cell>
          <cell r="B543" t="str">
            <v>11 - Otros Gastos</v>
          </cell>
        </row>
        <row r="544">
          <cell r="A544" t="str">
            <v>6767</v>
          </cell>
          <cell r="B544" t="str">
            <v>11 - Otros Gastos</v>
          </cell>
        </row>
        <row r="545">
          <cell r="A545" t="str">
            <v>6768</v>
          </cell>
          <cell r="B545" t="str">
            <v>11 - Otros Gastos</v>
          </cell>
        </row>
        <row r="546">
          <cell r="A546" t="str">
            <v>6769</v>
          </cell>
          <cell r="B546" t="str">
            <v>11 - Otros Gastos</v>
          </cell>
        </row>
        <row r="547">
          <cell r="A547" t="str">
            <v>6769</v>
          </cell>
          <cell r="B547" t="str">
            <v>11 - Otros Gastos</v>
          </cell>
        </row>
        <row r="548">
          <cell r="A548" t="str">
            <v>6770</v>
          </cell>
          <cell r="B548" t="str">
            <v>14 - Compromiso Reducción</v>
          </cell>
        </row>
        <row r="549">
          <cell r="A549" t="str">
            <v>7022</v>
          </cell>
          <cell r="B549" t="str">
            <v>11 - Otros Gastos</v>
          </cell>
        </row>
        <row r="550">
          <cell r="A550" t="str">
            <v>7022</v>
          </cell>
          <cell r="B550" t="str">
            <v>11 - Otros Gastos</v>
          </cell>
        </row>
        <row r="551">
          <cell r="A551" t="str">
            <v>7045</v>
          </cell>
          <cell r="B551" t="str">
            <v>02 - Contratistas</v>
          </cell>
        </row>
        <row r="552">
          <cell r="A552" t="str">
            <v>7046</v>
          </cell>
          <cell r="B552" t="str">
            <v>02 - Contratistas</v>
          </cell>
        </row>
        <row r="553">
          <cell r="A553" t="str">
            <v>7093</v>
          </cell>
          <cell r="B553" t="str">
            <v>11 - Otros Gastos</v>
          </cell>
        </row>
        <row r="554">
          <cell r="A554" t="str">
            <v>7093</v>
          </cell>
          <cell r="B554" t="str">
            <v>11 - Otros Gastos</v>
          </cell>
        </row>
        <row r="555">
          <cell r="A555" t="str">
            <v>7201</v>
          </cell>
          <cell r="B555" t="str">
            <v>11 - Otros Gastos</v>
          </cell>
        </row>
        <row r="556">
          <cell r="A556" t="str">
            <v>7203</v>
          </cell>
          <cell r="B556" t="str">
            <v>11 - Otros Gastos</v>
          </cell>
        </row>
        <row r="557">
          <cell r="A557" t="str">
            <v>7204</v>
          </cell>
          <cell r="B557" t="str">
            <v>11 - Otros Gastos</v>
          </cell>
        </row>
        <row r="558">
          <cell r="A558" t="str">
            <v>7205</v>
          </cell>
          <cell r="B558" t="str">
            <v>11 - Otros Gastos</v>
          </cell>
        </row>
        <row r="559">
          <cell r="A559" t="str">
            <v>7205</v>
          </cell>
          <cell r="B559" t="str">
            <v>11 - Otros Gastos</v>
          </cell>
        </row>
        <row r="560">
          <cell r="A560" t="str">
            <v>7206</v>
          </cell>
          <cell r="B560" t="str">
            <v>11 - Otros Gastos</v>
          </cell>
        </row>
        <row r="561">
          <cell r="A561" t="str">
            <v>7207</v>
          </cell>
          <cell r="B561" t="str">
            <v>11 - Otros Gastos</v>
          </cell>
        </row>
        <row r="562">
          <cell r="A562" t="str">
            <v>9652</v>
          </cell>
          <cell r="B562" t="str">
            <v>04 - Sueldos y Cargas Sociales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"/>
      <sheetName val="Res"/>
      <sheetName val="Estr Costos"/>
      <sheetName val="Datos"/>
      <sheetName val="Planilla de Precios"/>
      <sheetName val="Apertura de precios"/>
      <sheetName val="Sueldos AOMA"/>
      <sheetName val="Sueldo FC"/>
      <sheetName val="Unit"/>
      <sheetName val="Mod"/>
      <sheetName val="CSoc"/>
      <sheetName val="Gdp"/>
      <sheetName val="Eq"/>
      <sheetName val="ObyC"/>
      <sheetName val="GVs"/>
      <sheetName val="Subc Ing"/>
      <sheetName val="Cons"/>
      <sheetName val="Mat"/>
      <sheetName val="Htas"/>
      <sheetName val="Instr"/>
      <sheetName val="Equipos"/>
      <sheetName val="Htas e Inst"/>
      <sheetName val="Htas Sto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</sheetNames>
    <sheetDataSet>
      <sheetData sheetId="0" refreshError="1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Gte Gral</v>
          </cell>
          <cell r="E7">
            <v>62</v>
          </cell>
          <cell r="F7">
            <v>12766</v>
          </cell>
          <cell r="G7">
            <v>0</v>
          </cell>
          <cell r="H7">
            <v>4.75</v>
          </cell>
          <cell r="I7">
            <v>60587</v>
          </cell>
          <cell r="J7">
            <v>226545</v>
          </cell>
          <cell r="K7">
            <v>116638</v>
          </cell>
          <cell r="L7">
            <v>37941</v>
          </cell>
          <cell r="M7">
            <v>154579</v>
          </cell>
          <cell r="N7" t="str">
            <v>Brasil . Rio de Janeiro</v>
          </cell>
          <cell r="O7">
            <v>0.15</v>
          </cell>
          <cell r="P7">
            <v>15130</v>
          </cell>
          <cell r="Q7">
            <v>5167</v>
          </cell>
          <cell r="R7">
            <v>0.1</v>
          </cell>
          <cell r="S7">
            <v>14024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34321</v>
          </cell>
          <cell r="Y7">
            <v>53909</v>
          </cell>
          <cell r="Z7">
            <v>188900</v>
          </cell>
          <cell r="AA7">
            <v>280454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Gte. Admin.</v>
          </cell>
          <cell r="E8">
            <v>57</v>
          </cell>
          <cell r="F8">
            <v>4500</v>
          </cell>
          <cell r="G8">
            <v>0</v>
          </cell>
          <cell r="H8">
            <v>2</v>
          </cell>
          <cell r="I8">
            <v>9000</v>
          </cell>
          <cell r="J8">
            <v>67500</v>
          </cell>
          <cell r="K8">
            <v>45221</v>
          </cell>
          <cell r="L8">
            <v>7073</v>
          </cell>
          <cell r="M8">
            <v>52294</v>
          </cell>
          <cell r="N8" t="str">
            <v>Brasil . Rio de Janeiro</v>
          </cell>
          <cell r="O8">
            <v>0.15</v>
          </cell>
          <cell r="P8">
            <v>8775</v>
          </cell>
          <cell r="Q8">
            <v>1350</v>
          </cell>
          <cell r="R8">
            <v>0.1</v>
          </cell>
          <cell r="S8">
            <v>5850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15975</v>
          </cell>
          <cell r="Y8">
            <v>22992</v>
          </cell>
          <cell r="Z8">
            <v>68269</v>
          </cell>
          <cell r="AA8">
            <v>90492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Gte. Gral.</v>
          </cell>
          <cell r="E9">
            <v>60</v>
          </cell>
          <cell r="F9">
            <v>8833</v>
          </cell>
          <cell r="G9">
            <v>0</v>
          </cell>
          <cell r="H9">
            <v>7.6</v>
          </cell>
          <cell r="I9">
            <v>65500</v>
          </cell>
          <cell r="J9">
            <v>180329</v>
          </cell>
          <cell r="K9">
            <v>84435</v>
          </cell>
          <cell r="L9">
            <v>41973</v>
          </cell>
          <cell r="M9">
            <v>126408</v>
          </cell>
          <cell r="N9" t="str">
            <v>Bolivia - Sta. Cruz de la Sierra</v>
          </cell>
          <cell r="O9">
            <v>0.15</v>
          </cell>
          <cell r="P9">
            <v>17224</v>
          </cell>
          <cell r="Q9">
            <v>9825</v>
          </cell>
          <cell r="R9">
            <v>0.15</v>
          </cell>
          <cell r="S9">
            <v>17224</v>
          </cell>
          <cell r="T9">
            <v>0</v>
          </cell>
          <cell r="U9">
            <v>65074</v>
          </cell>
          <cell r="V9">
            <v>0</v>
          </cell>
          <cell r="W9">
            <v>0</v>
          </cell>
          <cell r="X9">
            <v>109347</v>
          </cell>
          <cell r="Y9">
            <v>172210</v>
          </cell>
          <cell r="Z9">
            <v>235755</v>
          </cell>
          <cell r="AA9">
            <v>352539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Controller</v>
          </cell>
          <cell r="E10">
            <v>58</v>
          </cell>
          <cell r="F10">
            <v>7194</v>
          </cell>
          <cell r="G10">
            <v>0</v>
          </cell>
          <cell r="H10">
            <v>0</v>
          </cell>
          <cell r="I10">
            <v>0</v>
          </cell>
          <cell r="J10">
            <v>93522</v>
          </cell>
          <cell r="K10">
            <v>70095</v>
          </cell>
          <cell r="L10">
            <v>0</v>
          </cell>
          <cell r="M10">
            <v>70095</v>
          </cell>
          <cell r="N10" t="str">
            <v>Bolivia - Sta. Cruz de la Sierra</v>
          </cell>
          <cell r="O10">
            <v>0.15</v>
          </cell>
          <cell r="P10">
            <v>14028</v>
          </cell>
          <cell r="Q10">
            <v>0</v>
          </cell>
          <cell r="R10">
            <v>0.15</v>
          </cell>
          <cell r="S10">
            <v>14028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28056</v>
          </cell>
          <cell r="Y10">
            <v>41415</v>
          </cell>
          <cell r="Z10">
            <v>98151</v>
          </cell>
          <cell r="AA10">
            <v>134937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Gte. Admin.</v>
          </cell>
          <cell r="E11">
            <v>57</v>
          </cell>
          <cell r="F11">
            <v>4550</v>
          </cell>
          <cell r="G11">
            <v>0</v>
          </cell>
          <cell r="H11">
            <v>3</v>
          </cell>
          <cell r="I11">
            <v>13650</v>
          </cell>
          <cell r="J11">
            <v>72800</v>
          </cell>
          <cell r="K11">
            <v>44955</v>
          </cell>
          <cell r="L11">
            <v>10491</v>
          </cell>
          <cell r="M11">
            <v>55446</v>
          </cell>
          <cell r="N11" t="str">
            <v>Bolivia - Sta. Cruz de la Sierra</v>
          </cell>
          <cell r="O11">
            <v>0.15</v>
          </cell>
          <cell r="P11">
            <v>8873</v>
          </cell>
          <cell r="Q11">
            <v>2048</v>
          </cell>
          <cell r="R11">
            <v>0.15</v>
          </cell>
          <cell r="S11">
            <v>8873</v>
          </cell>
          <cell r="T11">
            <v>0</v>
          </cell>
          <cell r="U11">
            <v>33778</v>
          </cell>
          <cell r="V11">
            <v>0</v>
          </cell>
          <cell r="W11">
            <v>0</v>
          </cell>
          <cell r="X11">
            <v>53572</v>
          </cell>
          <cell r="Y11">
            <v>81270</v>
          </cell>
          <cell r="Z11">
            <v>109018</v>
          </cell>
          <cell r="AA11">
            <v>154070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Profecional SR.</v>
          </cell>
          <cell r="E12">
            <v>56</v>
          </cell>
          <cell r="F12">
            <v>4000</v>
          </cell>
          <cell r="G12">
            <v>0</v>
          </cell>
          <cell r="H12">
            <v>3</v>
          </cell>
          <cell r="I12">
            <v>12000</v>
          </cell>
          <cell r="J12">
            <v>64000</v>
          </cell>
          <cell r="K12">
            <v>40328</v>
          </cell>
          <cell r="L12">
            <v>9423</v>
          </cell>
          <cell r="M12">
            <v>49751</v>
          </cell>
          <cell r="N12" t="str">
            <v>Perú - Talara</v>
          </cell>
          <cell r="O12">
            <v>0.15</v>
          </cell>
          <cell r="P12">
            <v>7800</v>
          </cell>
          <cell r="Q12">
            <v>1800</v>
          </cell>
          <cell r="R12">
            <v>0.4</v>
          </cell>
          <cell r="S12">
            <v>20800</v>
          </cell>
          <cell r="T12">
            <v>0</v>
          </cell>
          <cell r="U12">
            <v>32722</v>
          </cell>
          <cell r="V12">
            <v>0</v>
          </cell>
          <cell r="W12">
            <v>0</v>
          </cell>
          <cell r="X12">
            <v>63122</v>
          </cell>
          <cell r="Y12">
            <v>95836</v>
          </cell>
          <cell r="Z12">
            <v>112873</v>
          </cell>
          <cell r="AA12">
            <v>159836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Profecional Principal</v>
          </cell>
          <cell r="E13">
            <v>57</v>
          </cell>
          <cell r="F13">
            <v>4620</v>
          </cell>
          <cell r="G13">
            <v>270</v>
          </cell>
          <cell r="H13">
            <v>3</v>
          </cell>
          <cell r="I13">
            <v>13860</v>
          </cell>
          <cell r="J13">
            <v>77430</v>
          </cell>
          <cell r="K13">
            <v>47530</v>
          </cell>
          <cell r="L13">
            <v>9772</v>
          </cell>
          <cell r="M13">
            <v>57302</v>
          </cell>
          <cell r="N13" t="str">
            <v>Perú - Talara</v>
          </cell>
          <cell r="O13">
            <v>0.15</v>
          </cell>
          <cell r="P13">
            <v>9536</v>
          </cell>
          <cell r="Q13">
            <v>2079</v>
          </cell>
          <cell r="R13">
            <v>0.4</v>
          </cell>
          <cell r="S13">
            <v>25428</v>
          </cell>
          <cell r="T13">
            <v>0</v>
          </cell>
          <cell r="U13">
            <v>25727</v>
          </cell>
          <cell r="V13">
            <v>0</v>
          </cell>
          <cell r="W13">
            <v>0</v>
          </cell>
          <cell r="X13">
            <v>62770</v>
          </cell>
          <cell r="Y13">
            <v>93975</v>
          </cell>
          <cell r="Z13">
            <v>120072</v>
          </cell>
          <cell r="AA13">
            <v>171405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Gte. Adm. y Fin. Regional</v>
          </cell>
          <cell r="E14">
            <v>60</v>
          </cell>
          <cell r="F14">
            <v>8400</v>
          </cell>
          <cell r="G14">
            <v>0</v>
          </cell>
          <cell r="H14">
            <v>4</v>
          </cell>
          <cell r="I14">
            <v>33600</v>
          </cell>
          <cell r="J14">
            <v>142800</v>
          </cell>
          <cell r="K14">
            <v>80264</v>
          </cell>
          <cell r="L14">
            <v>21643</v>
          </cell>
          <cell r="M14">
            <v>101907</v>
          </cell>
          <cell r="N14" t="str">
            <v>Ecuador - Quito</v>
          </cell>
          <cell r="O14">
            <v>0.15</v>
          </cell>
          <cell r="P14">
            <v>16380</v>
          </cell>
          <cell r="Q14">
            <v>5040</v>
          </cell>
          <cell r="R14">
            <v>0.15</v>
          </cell>
          <cell r="S14">
            <v>16380</v>
          </cell>
          <cell r="T14">
            <v>0</v>
          </cell>
          <cell r="U14">
            <v>40517</v>
          </cell>
          <cell r="V14">
            <v>0</v>
          </cell>
          <cell r="W14">
            <v>0</v>
          </cell>
          <cell r="X14">
            <v>78317</v>
          </cell>
          <cell r="Y14">
            <v>124306</v>
          </cell>
          <cell r="Z14">
            <v>180224</v>
          </cell>
          <cell r="AA14">
            <v>267106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Lider Equipo SR.</v>
          </cell>
          <cell r="E15">
            <v>58</v>
          </cell>
          <cell r="F15">
            <v>5039</v>
          </cell>
          <cell r="G15">
            <v>0</v>
          </cell>
          <cell r="H15">
            <v>3</v>
          </cell>
          <cell r="I15">
            <v>15117</v>
          </cell>
          <cell r="J15">
            <v>80624</v>
          </cell>
          <cell r="K15">
            <v>49443</v>
          </cell>
          <cell r="L15">
            <v>10647</v>
          </cell>
          <cell r="M15">
            <v>60090</v>
          </cell>
          <cell r="N15" t="str">
            <v>Perú - Talara</v>
          </cell>
          <cell r="O15">
            <v>0.15</v>
          </cell>
          <cell r="P15">
            <v>9826</v>
          </cell>
          <cell r="Q15">
            <v>2268</v>
          </cell>
          <cell r="R15">
            <v>0.4</v>
          </cell>
          <cell r="S15">
            <v>26203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38297</v>
          </cell>
          <cell r="Y15">
            <v>55113</v>
          </cell>
          <cell r="Z15">
            <v>98387</v>
          </cell>
          <cell r="AA15">
            <v>135737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Jefe Contratos</v>
          </cell>
          <cell r="E16">
            <v>57</v>
          </cell>
          <cell r="F16">
            <v>4400</v>
          </cell>
          <cell r="G16">
            <v>530</v>
          </cell>
          <cell r="H16">
            <v>3</v>
          </cell>
          <cell r="I16">
            <v>14790</v>
          </cell>
          <cell r="J16">
            <v>78880</v>
          </cell>
          <cell r="K16">
            <v>48775</v>
          </cell>
          <cell r="L16">
            <v>10300</v>
          </cell>
          <cell r="M16">
            <v>59075</v>
          </cell>
          <cell r="N16" t="str">
            <v>Ecuador - Quito</v>
          </cell>
          <cell r="O16">
            <v>0.15</v>
          </cell>
          <cell r="P16">
            <v>9614</v>
          </cell>
          <cell r="Q16">
            <v>2219</v>
          </cell>
          <cell r="R16">
            <v>0.15</v>
          </cell>
          <cell r="S16">
            <v>9614</v>
          </cell>
          <cell r="T16">
            <v>0</v>
          </cell>
          <cell r="U16">
            <v>32884</v>
          </cell>
          <cell r="V16">
            <v>0</v>
          </cell>
          <cell r="W16">
            <v>0</v>
          </cell>
          <cell r="X16">
            <v>54331</v>
          </cell>
          <cell r="Y16">
            <v>81611</v>
          </cell>
          <cell r="Z16">
            <v>113406</v>
          </cell>
          <cell r="AA16">
            <v>160491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Gerente Yacimiento</v>
          </cell>
          <cell r="E17">
            <v>59</v>
          </cell>
          <cell r="F17">
            <v>6870</v>
          </cell>
          <cell r="G17">
            <v>0</v>
          </cell>
          <cell r="H17">
            <v>4</v>
          </cell>
          <cell r="I17">
            <v>27480</v>
          </cell>
          <cell r="J17">
            <v>116790</v>
          </cell>
          <cell r="K17">
            <v>67020</v>
          </cell>
          <cell r="L17">
            <v>18610</v>
          </cell>
          <cell r="M17">
            <v>85630</v>
          </cell>
          <cell r="N17" t="str">
            <v>Perú - Talara</v>
          </cell>
          <cell r="O17">
            <v>0.15</v>
          </cell>
          <cell r="P17">
            <v>13397</v>
          </cell>
          <cell r="Q17">
            <v>4122</v>
          </cell>
          <cell r="R17">
            <v>0.4</v>
          </cell>
          <cell r="S17">
            <v>35724</v>
          </cell>
          <cell r="T17">
            <v>0</v>
          </cell>
          <cell r="U17">
            <v>43534</v>
          </cell>
          <cell r="V17">
            <v>0</v>
          </cell>
          <cell r="W17">
            <v>0</v>
          </cell>
          <cell r="X17">
            <v>96777</v>
          </cell>
          <cell r="Y17">
            <v>153675</v>
          </cell>
          <cell r="Z17">
            <v>182407</v>
          </cell>
          <cell r="AA17">
            <v>270465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Gte. Abastec.</v>
          </cell>
          <cell r="E18">
            <v>57</v>
          </cell>
          <cell r="F18">
            <v>4925</v>
          </cell>
          <cell r="G18">
            <v>0</v>
          </cell>
          <cell r="H18">
            <v>3</v>
          </cell>
          <cell r="I18">
            <v>14775</v>
          </cell>
          <cell r="J18">
            <v>78800</v>
          </cell>
          <cell r="K18">
            <v>47458</v>
          </cell>
          <cell r="L18">
            <v>10571</v>
          </cell>
          <cell r="M18">
            <v>58029</v>
          </cell>
          <cell r="N18" t="str">
            <v>Perú - Talara</v>
          </cell>
          <cell r="O18">
            <v>0.15</v>
          </cell>
          <cell r="P18">
            <v>9604</v>
          </cell>
          <cell r="Q18">
            <v>2216</v>
          </cell>
          <cell r="R18">
            <v>0.4</v>
          </cell>
          <cell r="S18">
            <v>25610</v>
          </cell>
          <cell r="T18">
            <v>0</v>
          </cell>
          <cell r="U18">
            <v>26036</v>
          </cell>
          <cell r="V18">
            <v>0</v>
          </cell>
          <cell r="W18">
            <v>0</v>
          </cell>
          <cell r="X18">
            <v>63466</v>
          </cell>
          <cell r="Y18">
            <v>95124</v>
          </cell>
          <cell r="Z18">
            <v>121495</v>
          </cell>
          <cell r="AA18">
            <v>173924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Jefe Perforac.</v>
          </cell>
          <cell r="E19">
            <v>56</v>
          </cell>
          <cell r="F19">
            <v>4400</v>
          </cell>
          <cell r="G19">
            <v>0</v>
          </cell>
          <cell r="H19">
            <v>2</v>
          </cell>
          <cell r="I19">
            <v>8800</v>
          </cell>
          <cell r="J19">
            <v>66000</v>
          </cell>
          <cell r="K19">
            <v>43649</v>
          </cell>
          <cell r="L19">
            <v>6802</v>
          </cell>
          <cell r="M19">
            <v>50451</v>
          </cell>
          <cell r="N19" t="str">
            <v>Ecuador - Quito</v>
          </cell>
          <cell r="O19">
            <v>0.15</v>
          </cell>
          <cell r="P19">
            <v>8580</v>
          </cell>
          <cell r="Q19">
            <v>1320</v>
          </cell>
          <cell r="R19">
            <v>0.15</v>
          </cell>
          <cell r="S19">
            <v>8580</v>
          </cell>
          <cell r="T19">
            <v>0</v>
          </cell>
          <cell r="U19">
            <v>26307</v>
          </cell>
          <cell r="V19">
            <v>0</v>
          </cell>
          <cell r="W19">
            <v>0</v>
          </cell>
          <cell r="X19">
            <v>44787</v>
          </cell>
          <cell r="Y19">
            <v>65173</v>
          </cell>
          <cell r="Z19">
            <v>95238</v>
          </cell>
          <cell r="AA19">
            <v>131173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Lider Equipo SR.</v>
          </cell>
          <cell r="E20">
            <v>58</v>
          </cell>
          <cell r="F20">
            <v>5100</v>
          </cell>
          <cell r="G20">
            <v>0</v>
          </cell>
          <cell r="H20">
            <v>3</v>
          </cell>
          <cell r="I20">
            <v>15300</v>
          </cell>
          <cell r="J20">
            <v>81600</v>
          </cell>
          <cell r="K20">
            <v>50476</v>
          </cell>
          <cell r="L20">
            <v>10694</v>
          </cell>
          <cell r="M20">
            <v>61170</v>
          </cell>
          <cell r="N20" t="str">
            <v>Perú - Talara</v>
          </cell>
          <cell r="O20">
            <v>0.15</v>
          </cell>
          <cell r="P20">
            <v>9945</v>
          </cell>
          <cell r="Q20">
            <v>2295</v>
          </cell>
          <cell r="R20">
            <v>0.4</v>
          </cell>
          <cell r="S20">
            <v>26520</v>
          </cell>
          <cell r="T20">
            <v>0</v>
          </cell>
          <cell r="U20">
            <v>35397</v>
          </cell>
          <cell r="V20">
            <v>0</v>
          </cell>
          <cell r="W20">
            <v>0</v>
          </cell>
          <cell r="X20">
            <v>74157</v>
          </cell>
          <cell r="Y20">
            <v>112615</v>
          </cell>
          <cell r="Z20">
            <v>135327</v>
          </cell>
          <cell r="AA20">
            <v>194215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Profesional SR.</v>
          </cell>
          <cell r="E21">
            <v>56</v>
          </cell>
          <cell r="F21">
            <v>4045</v>
          </cell>
          <cell r="G21">
            <v>0</v>
          </cell>
          <cell r="H21">
            <v>0</v>
          </cell>
          <cell r="I21">
            <v>0</v>
          </cell>
          <cell r="J21">
            <v>52585</v>
          </cell>
          <cell r="K21">
            <v>40543</v>
          </cell>
          <cell r="L21">
            <v>0</v>
          </cell>
          <cell r="M21">
            <v>40543</v>
          </cell>
          <cell r="N21" t="str">
            <v>Perú - Talara</v>
          </cell>
          <cell r="O21">
            <v>0.15</v>
          </cell>
          <cell r="P21">
            <v>7888</v>
          </cell>
          <cell r="Q21">
            <v>0</v>
          </cell>
          <cell r="R21">
            <v>0.4</v>
          </cell>
          <cell r="S21">
            <v>21034</v>
          </cell>
          <cell r="T21">
            <v>0</v>
          </cell>
          <cell r="U21">
            <v>27633</v>
          </cell>
          <cell r="V21">
            <v>0</v>
          </cell>
          <cell r="W21">
            <v>0</v>
          </cell>
          <cell r="X21">
            <v>56555</v>
          </cell>
          <cell r="Y21">
            <v>81284</v>
          </cell>
          <cell r="Z21">
            <v>97098</v>
          </cell>
          <cell r="AA21">
            <v>133869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Profesional SR.</v>
          </cell>
          <cell r="E22">
            <v>56</v>
          </cell>
          <cell r="F22">
            <v>3900</v>
          </cell>
          <cell r="G22">
            <v>0</v>
          </cell>
          <cell r="H22">
            <v>0</v>
          </cell>
          <cell r="I22">
            <v>0</v>
          </cell>
          <cell r="J22">
            <v>50700</v>
          </cell>
          <cell r="K22">
            <v>39279</v>
          </cell>
          <cell r="L22">
            <v>0</v>
          </cell>
          <cell r="M22">
            <v>39279</v>
          </cell>
          <cell r="N22" t="str">
            <v>Perú - Talara</v>
          </cell>
          <cell r="O22">
            <v>0.15</v>
          </cell>
          <cell r="P22">
            <v>7605</v>
          </cell>
          <cell r="Q22">
            <v>0</v>
          </cell>
          <cell r="R22">
            <v>0.4</v>
          </cell>
          <cell r="S22">
            <v>20280</v>
          </cell>
          <cell r="T22">
            <v>0</v>
          </cell>
          <cell r="U22">
            <v>27012</v>
          </cell>
          <cell r="V22">
            <v>0</v>
          </cell>
          <cell r="W22">
            <v>0</v>
          </cell>
          <cell r="X22">
            <v>54897</v>
          </cell>
          <cell r="Y22">
            <v>78210</v>
          </cell>
          <cell r="Z22">
            <v>94176</v>
          </cell>
          <cell r="AA22">
            <v>128910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Profesional Principal</v>
          </cell>
          <cell r="E23">
            <v>57</v>
          </cell>
          <cell r="F23">
            <v>4850</v>
          </cell>
          <cell r="G23">
            <v>0</v>
          </cell>
          <cell r="H23">
            <v>3</v>
          </cell>
          <cell r="I23">
            <v>14550</v>
          </cell>
          <cell r="J23">
            <v>77600</v>
          </cell>
          <cell r="K23">
            <v>47974</v>
          </cell>
          <cell r="L23">
            <v>10116</v>
          </cell>
          <cell r="M23">
            <v>58090</v>
          </cell>
          <cell r="N23" t="str">
            <v>Perú - Talara</v>
          </cell>
          <cell r="O23">
            <v>0.15</v>
          </cell>
          <cell r="P23">
            <v>9458</v>
          </cell>
          <cell r="Q23">
            <v>2183</v>
          </cell>
          <cell r="R23">
            <v>0.4</v>
          </cell>
          <cell r="S23">
            <v>25220</v>
          </cell>
          <cell r="T23">
            <v>0</v>
          </cell>
          <cell r="U23">
            <v>38881</v>
          </cell>
          <cell r="V23">
            <v>0</v>
          </cell>
          <cell r="W23">
            <v>0</v>
          </cell>
          <cell r="X23">
            <v>75742</v>
          </cell>
          <cell r="Y23">
            <v>114315</v>
          </cell>
          <cell r="Z23">
            <v>133832</v>
          </cell>
          <cell r="AA23">
            <v>191915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Lider SR.</v>
          </cell>
          <cell r="E24">
            <v>55</v>
          </cell>
          <cell r="F24">
            <v>4400</v>
          </cell>
          <cell r="G24">
            <v>0</v>
          </cell>
          <cell r="H24">
            <v>0</v>
          </cell>
          <cell r="I24">
            <v>0</v>
          </cell>
          <cell r="J24">
            <v>57200</v>
          </cell>
          <cell r="K24">
            <v>43998</v>
          </cell>
          <cell r="L24">
            <v>0</v>
          </cell>
          <cell r="M24">
            <v>43998</v>
          </cell>
          <cell r="N24" t="str">
            <v>Perú - Talara</v>
          </cell>
          <cell r="O24">
            <v>0.15</v>
          </cell>
          <cell r="P24">
            <v>8580</v>
          </cell>
          <cell r="Q24">
            <v>0</v>
          </cell>
          <cell r="R24">
            <v>0.4</v>
          </cell>
          <cell r="S24">
            <v>22880</v>
          </cell>
          <cell r="T24">
            <v>0</v>
          </cell>
          <cell r="U24">
            <v>30738</v>
          </cell>
          <cell r="V24">
            <v>0</v>
          </cell>
          <cell r="W24">
            <v>0</v>
          </cell>
          <cell r="X24">
            <v>62198</v>
          </cell>
          <cell r="Y24">
            <v>89653</v>
          </cell>
          <cell r="Z24">
            <v>106196</v>
          </cell>
          <cell r="AA24">
            <v>146853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Coord. Reservorio</v>
          </cell>
          <cell r="E25">
            <v>59</v>
          </cell>
          <cell r="F25">
            <v>7290</v>
          </cell>
          <cell r="G25">
            <v>0</v>
          </cell>
          <cell r="H25">
            <v>4.18</v>
          </cell>
          <cell r="I25">
            <v>30460</v>
          </cell>
          <cell r="J25">
            <v>125230</v>
          </cell>
          <cell r="K25">
            <v>70235</v>
          </cell>
          <cell r="L25">
            <v>20586</v>
          </cell>
          <cell r="M25">
            <v>90821</v>
          </cell>
          <cell r="N25" t="str">
            <v>Perú - Talara</v>
          </cell>
          <cell r="O25">
            <v>0.15</v>
          </cell>
          <cell r="P25">
            <v>9745</v>
          </cell>
          <cell r="Q25">
            <v>3134</v>
          </cell>
          <cell r="R25">
            <v>0.4</v>
          </cell>
          <cell r="S25">
            <v>26004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38883</v>
          </cell>
          <cell r="Y25">
            <v>60994</v>
          </cell>
          <cell r="Z25">
            <v>129704</v>
          </cell>
          <cell r="AA25">
            <v>186224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Gte. Reservorio</v>
          </cell>
          <cell r="E26">
            <v>60</v>
          </cell>
          <cell r="F26">
            <v>6790</v>
          </cell>
          <cell r="G26">
            <v>0</v>
          </cell>
          <cell r="H26">
            <v>4</v>
          </cell>
          <cell r="I26">
            <v>27160</v>
          </cell>
          <cell r="J26">
            <v>115430</v>
          </cell>
          <cell r="K26">
            <v>66068</v>
          </cell>
          <cell r="L26">
            <v>18465</v>
          </cell>
          <cell r="M26">
            <v>84533</v>
          </cell>
          <cell r="N26" t="str">
            <v>Ecuador - Quito</v>
          </cell>
          <cell r="O26">
            <v>0.15</v>
          </cell>
          <cell r="P26">
            <v>13241</v>
          </cell>
          <cell r="Q26">
            <v>4074</v>
          </cell>
          <cell r="R26">
            <v>0.15</v>
          </cell>
          <cell r="S26">
            <v>13241</v>
          </cell>
          <cell r="T26">
            <v>0</v>
          </cell>
          <cell r="U26">
            <v>38365</v>
          </cell>
          <cell r="V26">
            <v>0</v>
          </cell>
          <cell r="W26">
            <v>0</v>
          </cell>
          <cell r="X26">
            <v>68921</v>
          </cell>
          <cell r="Y26">
            <v>109274</v>
          </cell>
          <cell r="Z26">
            <v>153454</v>
          </cell>
          <cell r="AA26">
            <v>224704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Profesional Principal</v>
          </cell>
          <cell r="E27">
            <v>57</v>
          </cell>
          <cell r="F27">
            <v>4850</v>
          </cell>
          <cell r="G27">
            <v>0</v>
          </cell>
          <cell r="H27">
            <v>3</v>
          </cell>
          <cell r="I27">
            <v>14550</v>
          </cell>
          <cell r="J27">
            <v>77600</v>
          </cell>
          <cell r="K27">
            <v>47763</v>
          </cell>
          <cell r="L27">
            <v>10163</v>
          </cell>
          <cell r="M27">
            <v>57926</v>
          </cell>
          <cell r="N27" t="str">
            <v>Perú - Talara</v>
          </cell>
          <cell r="O27">
            <v>0.15</v>
          </cell>
          <cell r="P27">
            <v>9458</v>
          </cell>
          <cell r="Q27">
            <v>2183</v>
          </cell>
          <cell r="R27">
            <v>0.4</v>
          </cell>
          <cell r="S27">
            <v>25220</v>
          </cell>
          <cell r="T27">
            <v>0</v>
          </cell>
          <cell r="U27">
            <v>36660</v>
          </cell>
          <cell r="V27">
            <v>0</v>
          </cell>
          <cell r="W27">
            <v>0</v>
          </cell>
          <cell r="X27">
            <v>73521</v>
          </cell>
          <cell r="Y27">
            <v>110811</v>
          </cell>
          <cell r="Z27">
            <v>131447</v>
          </cell>
          <cell r="AA27">
            <v>188411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Gte. Gral.</v>
          </cell>
          <cell r="E28">
            <v>62</v>
          </cell>
          <cell r="F28">
            <v>14000</v>
          </cell>
          <cell r="G28">
            <v>1200</v>
          </cell>
          <cell r="H28">
            <v>7</v>
          </cell>
          <cell r="I28">
            <v>106400</v>
          </cell>
          <cell r="J28">
            <v>304000</v>
          </cell>
          <cell r="K28">
            <v>137634</v>
          </cell>
          <cell r="L28">
            <v>66571</v>
          </cell>
          <cell r="M28">
            <v>204205</v>
          </cell>
          <cell r="N28" t="str">
            <v>Ecuador - Quito</v>
          </cell>
          <cell r="O28">
            <v>0.15</v>
          </cell>
          <cell r="P28">
            <v>29640</v>
          </cell>
          <cell r="Q28">
            <v>15960</v>
          </cell>
          <cell r="R28">
            <v>0.15</v>
          </cell>
          <cell r="S28">
            <v>29640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75240</v>
          </cell>
          <cell r="Y28">
            <v>115754</v>
          </cell>
          <cell r="Z28">
            <v>279445</v>
          </cell>
          <cell r="AA28">
            <v>419754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Lider Equipo</v>
          </cell>
          <cell r="E29">
            <v>57</v>
          </cell>
          <cell r="F29">
            <v>5000</v>
          </cell>
          <cell r="G29">
            <v>0</v>
          </cell>
          <cell r="H29">
            <v>3</v>
          </cell>
          <cell r="I29">
            <v>15000</v>
          </cell>
          <cell r="J29">
            <v>80000</v>
          </cell>
          <cell r="K29">
            <v>49264</v>
          </cell>
          <cell r="L29">
            <v>10510</v>
          </cell>
          <cell r="M29">
            <v>59774</v>
          </cell>
          <cell r="N29" t="str">
            <v>Perú - Talara</v>
          </cell>
          <cell r="O29">
            <v>0.15</v>
          </cell>
          <cell r="P29">
            <v>9750</v>
          </cell>
          <cell r="Q29">
            <v>2250</v>
          </cell>
          <cell r="R29">
            <v>0.4</v>
          </cell>
          <cell r="S29">
            <v>26000</v>
          </cell>
          <cell r="T29">
            <v>0</v>
          </cell>
          <cell r="U29">
            <v>37243</v>
          </cell>
          <cell r="V29">
            <v>0</v>
          </cell>
          <cell r="W29">
            <v>0</v>
          </cell>
          <cell r="X29">
            <v>75243</v>
          </cell>
          <cell r="Y29">
            <v>113903</v>
          </cell>
          <cell r="Z29">
            <v>135017</v>
          </cell>
          <cell r="AA29">
            <v>193903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Abogado  Sr</v>
          </cell>
          <cell r="E30">
            <v>0</v>
          </cell>
          <cell r="F30">
            <v>4600</v>
          </cell>
          <cell r="G30">
            <v>0</v>
          </cell>
          <cell r="H30">
            <v>2</v>
          </cell>
          <cell r="I30">
            <v>9200</v>
          </cell>
          <cell r="J30">
            <v>69000</v>
          </cell>
          <cell r="K30">
            <v>45178</v>
          </cell>
          <cell r="L30">
            <v>7058</v>
          </cell>
          <cell r="M30">
            <v>52236</v>
          </cell>
          <cell r="N30" t="str">
            <v>Ecuador - Quito</v>
          </cell>
          <cell r="O30">
            <v>0.15</v>
          </cell>
          <cell r="P30">
            <v>8970</v>
          </cell>
          <cell r="Q30">
            <v>1380</v>
          </cell>
          <cell r="R30">
            <v>0.15</v>
          </cell>
          <cell r="S30">
            <v>8970</v>
          </cell>
          <cell r="T30">
            <v>0</v>
          </cell>
          <cell r="U30">
            <v>25145</v>
          </cell>
          <cell r="V30">
            <v>0</v>
          </cell>
          <cell r="W30">
            <v>0</v>
          </cell>
          <cell r="X30">
            <v>44465</v>
          </cell>
          <cell r="Y30">
            <v>64069</v>
          </cell>
          <cell r="Z30">
            <v>96701</v>
          </cell>
          <cell r="AA30">
            <v>133069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Grte. Yacimiento SR</v>
          </cell>
          <cell r="E31">
            <v>60</v>
          </cell>
          <cell r="F31">
            <v>9326</v>
          </cell>
          <cell r="G31">
            <v>0</v>
          </cell>
          <cell r="H31">
            <v>5</v>
          </cell>
          <cell r="I31">
            <v>46630</v>
          </cell>
          <cell r="J31">
            <v>167868</v>
          </cell>
          <cell r="K31">
            <v>88541</v>
          </cell>
          <cell r="L31">
            <v>29553</v>
          </cell>
          <cell r="M31">
            <v>118094</v>
          </cell>
          <cell r="N31" t="str">
            <v>Venezuela - Maracaibo</v>
          </cell>
          <cell r="O31">
            <v>0.15</v>
          </cell>
          <cell r="P31">
            <v>18186</v>
          </cell>
          <cell r="Q31">
            <v>6995</v>
          </cell>
          <cell r="R31">
            <v>0.2</v>
          </cell>
          <cell r="S31">
            <v>24248</v>
          </cell>
          <cell r="T31">
            <v>0</v>
          </cell>
          <cell r="U31">
            <v>35538</v>
          </cell>
          <cell r="V31">
            <v>5344</v>
          </cell>
          <cell r="W31">
            <v>0</v>
          </cell>
          <cell r="X31">
            <v>90311</v>
          </cell>
          <cell r="Y31">
            <v>142594</v>
          </cell>
          <cell r="Z31">
            <v>208405</v>
          </cell>
          <cell r="AA31">
            <v>310462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Jefe Produccion SR.</v>
          </cell>
          <cell r="E32">
            <v>58</v>
          </cell>
          <cell r="F32">
            <v>6930</v>
          </cell>
          <cell r="G32">
            <v>0</v>
          </cell>
          <cell r="H32">
            <v>3.92</v>
          </cell>
          <cell r="I32">
            <v>27147</v>
          </cell>
          <cell r="J32">
            <v>117237</v>
          </cell>
          <cell r="K32">
            <v>67397</v>
          </cell>
          <cell r="L32">
            <v>18383</v>
          </cell>
          <cell r="M32">
            <v>85780</v>
          </cell>
          <cell r="N32" t="str">
            <v>Venezuela - El Tigre</v>
          </cell>
          <cell r="O32">
            <v>0.15</v>
          </cell>
          <cell r="P32">
            <v>13514</v>
          </cell>
          <cell r="Q32">
            <v>4072</v>
          </cell>
          <cell r="R32">
            <v>0.15</v>
          </cell>
          <cell r="S32">
            <v>13514</v>
          </cell>
          <cell r="T32">
            <v>0</v>
          </cell>
          <cell r="U32">
            <v>3566</v>
          </cell>
          <cell r="V32">
            <v>7233</v>
          </cell>
          <cell r="W32">
            <v>0</v>
          </cell>
          <cell r="X32">
            <v>41899</v>
          </cell>
          <cell r="Y32">
            <v>65377</v>
          </cell>
          <cell r="Z32">
            <v>127679</v>
          </cell>
          <cell r="AA32">
            <v>182614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Gte. Comp. Y Contr.</v>
          </cell>
          <cell r="E33">
            <v>58</v>
          </cell>
          <cell r="F33">
            <v>6221</v>
          </cell>
          <cell r="G33">
            <v>0</v>
          </cell>
          <cell r="H33">
            <v>2</v>
          </cell>
          <cell r="I33">
            <v>12442</v>
          </cell>
          <cell r="J33">
            <v>93315</v>
          </cell>
          <cell r="K33">
            <v>60117</v>
          </cell>
          <cell r="L33">
            <v>9249</v>
          </cell>
          <cell r="M33">
            <v>69366</v>
          </cell>
          <cell r="N33" t="str">
            <v>Venezuela - Caracas</v>
          </cell>
          <cell r="O33">
            <v>0.15</v>
          </cell>
          <cell r="P33">
            <v>12131</v>
          </cell>
          <cell r="Q33">
            <v>1866</v>
          </cell>
          <cell r="R33">
            <v>0.05</v>
          </cell>
          <cell r="S33">
            <v>4044</v>
          </cell>
          <cell r="T33">
            <v>0</v>
          </cell>
          <cell r="U33">
            <v>26739</v>
          </cell>
          <cell r="V33">
            <v>15171</v>
          </cell>
          <cell r="W33">
            <v>0</v>
          </cell>
          <cell r="X33">
            <v>59951</v>
          </cell>
          <cell r="Y33">
            <v>92149</v>
          </cell>
          <cell r="Z33">
            <v>129317</v>
          </cell>
          <cell r="AA33">
            <v>185464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BIO</v>
          </cell>
          <cell r="E34">
            <v>57</v>
          </cell>
          <cell r="F34">
            <v>5967</v>
          </cell>
          <cell r="G34">
            <v>0</v>
          </cell>
          <cell r="H34">
            <v>2</v>
          </cell>
          <cell r="I34">
            <v>11934</v>
          </cell>
          <cell r="J34">
            <v>89505</v>
          </cell>
          <cell r="K34">
            <v>57739</v>
          </cell>
          <cell r="L34">
            <v>9038</v>
          </cell>
          <cell r="M34">
            <v>66777</v>
          </cell>
          <cell r="N34" t="str">
            <v>Venezuela - Caracas</v>
          </cell>
          <cell r="O34">
            <v>0.15</v>
          </cell>
          <cell r="P34">
            <v>11636</v>
          </cell>
          <cell r="Q34">
            <v>1790</v>
          </cell>
          <cell r="R34">
            <v>0.05</v>
          </cell>
          <cell r="S34">
            <v>3879</v>
          </cell>
          <cell r="T34">
            <v>0</v>
          </cell>
          <cell r="U34">
            <v>27876</v>
          </cell>
          <cell r="V34">
            <v>14280</v>
          </cell>
          <cell r="W34">
            <v>0</v>
          </cell>
          <cell r="X34">
            <v>59461</v>
          </cell>
          <cell r="Y34">
            <v>91057</v>
          </cell>
          <cell r="Z34">
            <v>126238</v>
          </cell>
          <cell r="AA34">
            <v>180562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Supervisor Principal</v>
          </cell>
          <cell r="E35">
            <v>55</v>
          </cell>
          <cell r="F35">
            <v>3794</v>
          </cell>
          <cell r="G35">
            <v>0</v>
          </cell>
          <cell r="H35">
            <v>0</v>
          </cell>
          <cell r="I35">
            <v>0</v>
          </cell>
          <cell r="J35">
            <v>49322</v>
          </cell>
          <cell r="K35">
            <v>38004</v>
          </cell>
          <cell r="L35">
            <v>0</v>
          </cell>
          <cell r="M35">
            <v>38004</v>
          </cell>
          <cell r="N35" t="str">
            <v>Venezuela - Maracaibo</v>
          </cell>
          <cell r="O35">
            <v>0.15</v>
          </cell>
          <cell r="P35">
            <v>7398</v>
          </cell>
          <cell r="Q35">
            <v>0</v>
          </cell>
          <cell r="R35">
            <v>0.2</v>
          </cell>
          <cell r="S35">
            <v>9864</v>
          </cell>
          <cell r="T35">
            <v>0</v>
          </cell>
          <cell r="U35">
            <v>4964</v>
          </cell>
          <cell r="V35">
            <v>2977</v>
          </cell>
          <cell r="W35">
            <v>0</v>
          </cell>
          <cell r="X35">
            <v>25203</v>
          </cell>
          <cell r="Y35">
            <v>35820</v>
          </cell>
          <cell r="Z35">
            <v>63207</v>
          </cell>
          <cell r="AA35">
            <v>85142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Profesional Principal</v>
          </cell>
          <cell r="E36">
            <v>57</v>
          </cell>
          <cell r="F36">
            <v>4925</v>
          </cell>
          <cell r="G36">
            <v>0</v>
          </cell>
          <cell r="H36">
            <v>2.98</v>
          </cell>
          <cell r="I36">
            <v>14701</v>
          </cell>
          <cell r="J36">
            <v>78726</v>
          </cell>
          <cell r="K36">
            <v>48302</v>
          </cell>
          <cell r="L36">
            <v>10326</v>
          </cell>
          <cell r="M36">
            <v>58628</v>
          </cell>
          <cell r="N36" t="str">
            <v>Venezuela - Maracaibo</v>
          </cell>
          <cell r="O36">
            <v>0.15</v>
          </cell>
          <cell r="P36">
            <v>9604</v>
          </cell>
          <cell r="Q36">
            <v>2205</v>
          </cell>
          <cell r="R36">
            <v>0.2</v>
          </cell>
          <cell r="S36">
            <v>12805</v>
          </cell>
          <cell r="T36">
            <v>0</v>
          </cell>
          <cell r="U36">
            <v>5752</v>
          </cell>
          <cell r="V36">
            <v>1037</v>
          </cell>
          <cell r="W36">
            <v>0</v>
          </cell>
          <cell r="X36">
            <v>31403</v>
          </cell>
          <cell r="Y36">
            <v>44901</v>
          </cell>
          <cell r="Z36">
            <v>90031</v>
          </cell>
          <cell r="AA36">
            <v>123627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Lider de Convenios</v>
          </cell>
          <cell r="E37">
            <v>57</v>
          </cell>
          <cell r="F37">
            <v>5120</v>
          </cell>
          <cell r="G37">
            <v>0</v>
          </cell>
          <cell r="H37">
            <v>2.5</v>
          </cell>
          <cell r="I37">
            <v>12800</v>
          </cell>
          <cell r="J37">
            <v>79360</v>
          </cell>
          <cell r="K37">
            <v>50043</v>
          </cell>
          <cell r="L37">
            <v>8909</v>
          </cell>
          <cell r="M37">
            <v>58952</v>
          </cell>
          <cell r="N37" t="str">
            <v>Venezuela - Caracas</v>
          </cell>
          <cell r="O37">
            <v>0.15</v>
          </cell>
          <cell r="P37">
            <v>9984</v>
          </cell>
          <cell r="Q37">
            <v>1920</v>
          </cell>
          <cell r="R37">
            <v>0.05</v>
          </cell>
          <cell r="S37">
            <v>3328</v>
          </cell>
          <cell r="T37">
            <v>0</v>
          </cell>
          <cell r="U37">
            <v>26409</v>
          </cell>
          <cell r="V37">
            <v>9177</v>
          </cell>
          <cell r="W37">
            <v>0</v>
          </cell>
          <cell r="X37">
            <v>50818</v>
          </cell>
          <cell r="Y37">
            <v>76031</v>
          </cell>
          <cell r="Z37">
            <v>109770</v>
          </cell>
          <cell r="AA37">
            <v>155391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LiderContrat Obr y Serv</v>
          </cell>
          <cell r="E38">
            <v>56</v>
          </cell>
          <cell r="F38">
            <v>4500</v>
          </cell>
          <cell r="G38">
            <v>0</v>
          </cell>
          <cell r="H38">
            <v>0</v>
          </cell>
          <cell r="I38">
            <v>0</v>
          </cell>
          <cell r="J38">
            <v>58500</v>
          </cell>
          <cell r="K38">
            <v>44347</v>
          </cell>
          <cell r="L38">
            <v>0</v>
          </cell>
          <cell r="M38">
            <v>44347</v>
          </cell>
          <cell r="N38" t="str">
            <v>Venezuela - Caracas</v>
          </cell>
          <cell r="O38">
            <v>0.15</v>
          </cell>
          <cell r="P38">
            <v>8775</v>
          </cell>
          <cell r="Q38">
            <v>0</v>
          </cell>
          <cell r="R38">
            <v>0.05</v>
          </cell>
          <cell r="S38">
            <v>2925</v>
          </cell>
          <cell r="T38">
            <v>0</v>
          </cell>
          <cell r="U38">
            <v>5424</v>
          </cell>
          <cell r="V38">
            <v>7037</v>
          </cell>
          <cell r="W38">
            <v>0</v>
          </cell>
          <cell r="X38">
            <v>24161</v>
          </cell>
          <cell r="Y38">
            <v>33640</v>
          </cell>
          <cell r="Z38">
            <v>68508</v>
          </cell>
          <cell r="AA38">
            <v>92140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Supervisor Principal</v>
          </cell>
          <cell r="E39">
            <v>55</v>
          </cell>
          <cell r="F39">
            <v>3900</v>
          </cell>
          <cell r="G39">
            <v>0</v>
          </cell>
          <cell r="H39">
            <v>0</v>
          </cell>
          <cell r="I39">
            <v>0</v>
          </cell>
          <cell r="J39">
            <v>50700</v>
          </cell>
          <cell r="K39">
            <v>39454</v>
          </cell>
          <cell r="L39">
            <v>0</v>
          </cell>
          <cell r="M39">
            <v>39454</v>
          </cell>
          <cell r="N39" t="str">
            <v>Venezuela - Maracaibo</v>
          </cell>
          <cell r="O39">
            <v>0.15</v>
          </cell>
          <cell r="P39">
            <v>7605</v>
          </cell>
          <cell r="Q39">
            <v>0</v>
          </cell>
          <cell r="R39">
            <v>0.2</v>
          </cell>
          <cell r="S39">
            <v>10140</v>
          </cell>
          <cell r="T39">
            <v>0</v>
          </cell>
          <cell r="U39">
            <v>5684</v>
          </cell>
          <cell r="V39">
            <v>2124</v>
          </cell>
          <cell r="W39">
            <v>0</v>
          </cell>
          <cell r="X39">
            <v>25553</v>
          </cell>
          <cell r="Y39">
            <v>36116</v>
          </cell>
          <cell r="Z39">
            <v>65007</v>
          </cell>
          <cell r="AA39">
            <v>86816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Supervisor Principal</v>
          </cell>
          <cell r="E40">
            <v>55</v>
          </cell>
          <cell r="F40">
            <v>3429</v>
          </cell>
          <cell r="G40">
            <v>0</v>
          </cell>
          <cell r="H40">
            <v>0</v>
          </cell>
          <cell r="I40">
            <v>0</v>
          </cell>
          <cell r="J40">
            <v>44577</v>
          </cell>
          <cell r="K40">
            <v>35485</v>
          </cell>
          <cell r="L40">
            <v>0</v>
          </cell>
          <cell r="M40">
            <v>35485</v>
          </cell>
          <cell r="N40" t="str">
            <v>Venezuela - Maracaibo</v>
          </cell>
          <cell r="O40">
            <v>0.15</v>
          </cell>
          <cell r="P40">
            <v>6687</v>
          </cell>
          <cell r="Q40">
            <v>0</v>
          </cell>
          <cell r="R40">
            <v>0.2</v>
          </cell>
          <cell r="S40">
            <v>8915</v>
          </cell>
          <cell r="T40">
            <v>0</v>
          </cell>
          <cell r="U40">
            <v>15395</v>
          </cell>
          <cell r="V40">
            <v>1331</v>
          </cell>
          <cell r="W40">
            <v>0</v>
          </cell>
          <cell r="X40">
            <v>32328</v>
          </cell>
          <cell r="Y40">
            <v>45864</v>
          </cell>
          <cell r="Z40">
            <v>67813</v>
          </cell>
          <cell r="AA40">
            <v>90441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Jefe Produccion SR.</v>
          </cell>
          <cell r="E41">
            <v>58</v>
          </cell>
          <cell r="F41">
            <v>5500</v>
          </cell>
          <cell r="G41">
            <v>0</v>
          </cell>
          <cell r="H41">
            <v>3</v>
          </cell>
          <cell r="I41">
            <v>16500</v>
          </cell>
          <cell r="J41">
            <v>88000</v>
          </cell>
          <cell r="K41">
            <v>53847</v>
          </cell>
          <cell r="L41">
            <v>11639</v>
          </cell>
          <cell r="M41">
            <v>65486</v>
          </cell>
          <cell r="N41" t="str">
            <v>Venezuela - Maracaibo</v>
          </cell>
          <cell r="O41">
            <v>0.15</v>
          </cell>
          <cell r="P41">
            <v>10725</v>
          </cell>
          <cell r="Q41">
            <v>2475</v>
          </cell>
          <cell r="R41">
            <v>0.2</v>
          </cell>
          <cell r="S41">
            <v>14300</v>
          </cell>
          <cell r="T41">
            <v>0</v>
          </cell>
          <cell r="U41">
            <v>21404</v>
          </cell>
          <cell r="V41">
            <v>2383</v>
          </cell>
          <cell r="W41">
            <v>0</v>
          </cell>
          <cell r="X41">
            <v>51287</v>
          </cell>
          <cell r="Y41">
            <v>78165</v>
          </cell>
          <cell r="Z41">
            <v>116773</v>
          </cell>
          <cell r="AA41">
            <v>166165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Gte. De yacimiento</v>
          </cell>
          <cell r="E42">
            <v>59</v>
          </cell>
          <cell r="F42">
            <v>7570</v>
          </cell>
          <cell r="G42">
            <v>0</v>
          </cell>
          <cell r="H42">
            <v>4</v>
          </cell>
          <cell r="I42">
            <v>30280</v>
          </cell>
          <cell r="J42">
            <v>128690</v>
          </cell>
          <cell r="K42">
            <v>73471</v>
          </cell>
          <cell r="L42">
            <v>20212</v>
          </cell>
          <cell r="M42">
            <v>93683</v>
          </cell>
          <cell r="N42" t="str">
            <v>Venezuela - Maracaibo</v>
          </cell>
          <cell r="O42">
            <v>0.15</v>
          </cell>
          <cell r="P42">
            <v>14762</v>
          </cell>
          <cell r="Q42">
            <v>4542</v>
          </cell>
          <cell r="R42">
            <v>0.2</v>
          </cell>
          <cell r="S42">
            <v>19682</v>
          </cell>
          <cell r="T42">
            <v>0</v>
          </cell>
          <cell r="U42">
            <v>6804</v>
          </cell>
          <cell r="V42">
            <v>2161</v>
          </cell>
          <cell r="W42">
            <v>0</v>
          </cell>
          <cell r="X42">
            <v>47951</v>
          </cell>
          <cell r="Y42">
            <v>75393</v>
          </cell>
          <cell r="Z42">
            <v>141634</v>
          </cell>
          <cell r="AA42">
            <v>204083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Profesional SR.</v>
          </cell>
          <cell r="E43">
            <v>56</v>
          </cell>
          <cell r="F43">
            <v>3400</v>
          </cell>
          <cell r="G43">
            <v>0</v>
          </cell>
          <cell r="H43">
            <v>2</v>
          </cell>
          <cell r="I43">
            <v>6800</v>
          </cell>
          <cell r="J43">
            <v>51000</v>
          </cell>
          <cell r="K43">
            <v>34788</v>
          </cell>
          <cell r="L43">
            <v>5088</v>
          </cell>
          <cell r="M43">
            <v>39876</v>
          </cell>
          <cell r="N43" t="str">
            <v>Venezuela - Caracas</v>
          </cell>
          <cell r="O43">
            <v>0.15</v>
          </cell>
          <cell r="P43">
            <v>6630</v>
          </cell>
          <cell r="Q43">
            <v>1020</v>
          </cell>
          <cell r="R43">
            <v>0.05</v>
          </cell>
          <cell r="S43">
            <v>2210</v>
          </cell>
          <cell r="T43">
            <v>0</v>
          </cell>
          <cell r="U43">
            <v>18825</v>
          </cell>
          <cell r="V43">
            <v>7128</v>
          </cell>
          <cell r="W43">
            <v>0</v>
          </cell>
          <cell r="X43">
            <v>35813</v>
          </cell>
          <cell r="Y43">
            <v>52688</v>
          </cell>
          <cell r="Z43">
            <v>75689</v>
          </cell>
          <cell r="AA43">
            <v>103688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Profesional Principal</v>
          </cell>
          <cell r="E44">
            <v>57</v>
          </cell>
          <cell r="F44">
            <v>5035</v>
          </cell>
          <cell r="G44">
            <v>0</v>
          </cell>
          <cell r="H44">
            <v>2.94</v>
          </cell>
          <cell r="I44">
            <v>14827</v>
          </cell>
          <cell r="J44">
            <v>80282</v>
          </cell>
          <cell r="K44">
            <v>49403</v>
          </cell>
          <cell r="L44">
            <v>10424</v>
          </cell>
          <cell r="M44">
            <v>59827</v>
          </cell>
          <cell r="N44" t="str">
            <v>Venezuela - Maracaibo</v>
          </cell>
          <cell r="O44">
            <v>0.15</v>
          </cell>
          <cell r="P44">
            <v>9818</v>
          </cell>
          <cell r="Q44">
            <v>2224</v>
          </cell>
          <cell r="R44">
            <v>0.2</v>
          </cell>
          <cell r="S44">
            <v>13091</v>
          </cell>
          <cell r="T44">
            <v>0</v>
          </cell>
          <cell r="U44">
            <v>5767</v>
          </cell>
          <cell r="V44">
            <v>1259</v>
          </cell>
          <cell r="W44">
            <v>0</v>
          </cell>
          <cell r="X44">
            <v>32159</v>
          </cell>
          <cell r="Y44">
            <v>46178</v>
          </cell>
          <cell r="Z44">
            <v>91986</v>
          </cell>
          <cell r="AA44">
            <v>126460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Gte. Rel. Extern</v>
          </cell>
          <cell r="E45">
            <v>61</v>
          </cell>
          <cell r="F45">
            <v>11000</v>
          </cell>
          <cell r="G45">
            <v>0</v>
          </cell>
          <cell r="H45">
            <v>5</v>
          </cell>
          <cell r="I45">
            <v>55000</v>
          </cell>
          <cell r="J45">
            <v>198000</v>
          </cell>
          <cell r="K45">
            <v>101823</v>
          </cell>
          <cell r="L45">
            <v>35750</v>
          </cell>
          <cell r="M45">
            <v>137573</v>
          </cell>
          <cell r="N45" t="str">
            <v>Venezuela - Caracas</v>
          </cell>
          <cell r="O45">
            <v>0.15</v>
          </cell>
          <cell r="P45">
            <v>21450</v>
          </cell>
          <cell r="Q45">
            <v>8250</v>
          </cell>
          <cell r="R45">
            <v>0.05</v>
          </cell>
          <cell r="S45">
            <v>7150</v>
          </cell>
          <cell r="T45">
            <v>0</v>
          </cell>
          <cell r="U45">
            <v>49088</v>
          </cell>
          <cell r="V45">
            <v>19112</v>
          </cell>
          <cell r="W45">
            <v>0</v>
          </cell>
          <cell r="X45">
            <v>105050</v>
          </cell>
          <cell r="Y45">
            <v>165105</v>
          </cell>
          <cell r="Z45">
            <v>242623</v>
          </cell>
          <cell r="AA45">
            <v>363105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11500</v>
          </cell>
          <cell r="G46">
            <v>0</v>
          </cell>
          <cell r="H46">
            <v>5</v>
          </cell>
          <cell r="I46">
            <v>57500</v>
          </cell>
          <cell r="J46">
            <v>207000</v>
          </cell>
          <cell r="K46">
            <v>106476</v>
          </cell>
          <cell r="L46">
            <v>35578</v>
          </cell>
          <cell r="M46">
            <v>142054</v>
          </cell>
          <cell r="N46" t="str">
            <v>Ecuador - Quito</v>
          </cell>
          <cell r="O46">
            <v>0.15</v>
          </cell>
          <cell r="P46">
            <v>22425</v>
          </cell>
          <cell r="Q46">
            <v>8625</v>
          </cell>
          <cell r="R46">
            <v>0.15</v>
          </cell>
          <cell r="S46">
            <v>22425</v>
          </cell>
          <cell r="T46">
            <v>0</v>
          </cell>
          <cell r="U46">
            <v>53330</v>
          </cell>
          <cell r="V46">
            <v>14250</v>
          </cell>
          <cell r="W46">
            <v>0</v>
          </cell>
          <cell r="X46">
            <v>121055</v>
          </cell>
          <cell r="Y46">
            <v>187622</v>
          </cell>
          <cell r="Z46">
            <v>263109</v>
          </cell>
          <cell r="AA46">
            <v>394622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Jefe Produccion SR.</v>
          </cell>
          <cell r="E47">
            <v>58</v>
          </cell>
          <cell r="F47">
            <v>7341</v>
          </cell>
          <cell r="G47">
            <v>0</v>
          </cell>
          <cell r="H47">
            <v>4.09</v>
          </cell>
          <cell r="I47">
            <v>30000</v>
          </cell>
          <cell r="J47">
            <v>125433</v>
          </cell>
          <cell r="K47">
            <v>70334</v>
          </cell>
          <cell r="L47">
            <v>20311</v>
          </cell>
          <cell r="M47">
            <v>90645</v>
          </cell>
          <cell r="N47" t="str">
            <v>Venezuela - El Tigre</v>
          </cell>
          <cell r="O47">
            <v>0.15</v>
          </cell>
          <cell r="P47">
            <v>14315</v>
          </cell>
          <cell r="Q47">
            <v>4500</v>
          </cell>
          <cell r="R47">
            <v>0.15</v>
          </cell>
          <cell r="S47">
            <v>14315</v>
          </cell>
          <cell r="T47">
            <v>0</v>
          </cell>
          <cell r="U47">
            <v>16859</v>
          </cell>
          <cell r="V47">
            <v>9241</v>
          </cell>
          <cell r="W47">
            <v>0</v>
          </cell>
          <cell r="X47">
            <v>59230</v>
          </cell>
          <cell r="Y47">
            <v>92153</v>
          </cell>
          <cell r="Z47">
            <v>149875</v>
          </cell>
          <cell r="AA47">
            <v>217586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Profesional SR.</v>
          </cell>
          <cell r="E48">
            <v>56</v>
          </cell>
          <cell r="F48">
            <v>3884</v>
          </cell>
          <cell r="G48">
            <v>0</v>
          </cell>
          <cell r="H48">
            <v>2.83</v>
          </cell>
          <cell r="I48">
            <v>11000</v>
          </cell>
          <cell r="J48">
            <v>61492</v>
          </cell>
          <cell r="K48">
            <v>38793</v>
          </cell>
          <cell r="L48">
            <v>8578</v>
          </cell>
          <cell r="M48">
            <v>47371</v>
          </cell>
          <cell r="N48" t="str">
            <v>Venezuela - Caracas</v>
          </cell>
          <cell r="O48">
            <v>0.15</v>
          </cell>
          <cell r="P48">
            <v>7574</v>
          </cell>
          <cell r="Q48">
            <v>1650</v>
          </cell>
          <cell r="R48">
            <v>0.05</v>
          </cell>
          <cell r="S48">
            <v>2525</v>
          </cell>
          <cell r="T48">
            <v>0</v>
          </cell>
          <cell r="U48">
            <v>5083</v>
          </cell>
          <cell r="V48">
            <v>7193</v>
          </cell>
          <cell r="W48">
            <v>0</v>
          </cell>
          <cell r="X48">
            <v>24025</v>
          </cell>
          <cell r="Y48">
            <v>34868</v>
          </cell>
          <cell r="Z48">
            <v>71396</v>
          </cell>
          <cell r="AA48">
            <v>96360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Supervisor Principal</v>
          </cell>
          <cell r="E49">
            <v>55</v>
          </cell>
          <cell r="F49">
            <v>4615</v>
          </cell>
          <cell r="G49">
            <v>0</v>
          </cell>
          <cell r="H49">
            <v>0</v>
          </cell>
          <cell r="I49">
            <v>0</v>
          </cell>
          <cell r="J49">
            <v>59995</v>
          </cell>
          <cell r="K49">
            <v>44665</v>
          </cell>
          <cell r="L49">
            <v>0</v>
          </cell>
          <cell r="M49">
            <v>44665</v>
          </cell>
          <cell r="N49" t="str">
            <v>Venezuela - El Tigre</v>
          </cell>
          <cell r="O49">
            <v>0.15</v>
          </cell>
          <cell r="P49">
            <v>8999</v>
          </cell>
          <cell r="Q49">
            <v>0</v>
          </cell>
          <cell r="R49">
            <v>0.15</v>
          </cell>
          <cell r="S49">
            <v>8999</v>
          </cell>
          <cell r="T49">
            <v>0</v>
          </cell>
          <cell r="U49">
            <v>12952</v>
          </cell>
          <cell r="V49">
            <v>5727</v>
          </cell>
          <cell r="W49">
            <v>0</v>
          </cell>
          <cell r="X49">
            <v>36677</v>
          </cell>
          <cell r="Y49">
            <v>50268</v>
          </cell>
          <cell r="Z49">
            <v>81342</v>
          </cell>
          <cell r="AA49">
            <v>110263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Lider Equipo SR.</v>
          </cell>
          <cell r="E50">
            <v>58</v>
          </cell>
          <cell r="F50">
            <v>5100</v>
          </cell>
          <cell r="G50">
            <v>0</v>
          </cell>
          <cell r="H50">
            <v>3</v>
          </cell>
          <cell r="I50">
            <v>15300</v>
          </cell>
          <cell r="J50">
            <v>81600</v>
          </cell>
          <cell r="K50">
            <v>50687</v>
          </cell>
          <cell r="L50">
            <v>10647</v>
          </cell>
          <cell r="M50">
            <v>61334</v>
          </cell>
          <cell r="N50" t="str">
            <v>Ecuador - Quito</v>
          </cell>
          <cell r="O50">
            <v>0.15</v>
          </cell>
          <cell r="P50">
            <v>9945</v>
          </cell>
          <cell r="Q50">
            <v>2295</v>
          </cell>
          <cell r="R50">
            <v>0.15</v>
          </cell>
          <cell r="S50">
            <v>9945</v>
          </cell>
          <cell r="T50">
            <v>0</v>
          </cell>
          <cell r="U50">
            <v>31547</v>
          </cell>
          <cell r="V50">
            <v>0</v>
          </cell>
          <cell r="W50">
            <v>0</v>
          </cell>
          <cell r="X50">
            <v>53732</v>
          </cell>
          <cell r="Y50">
            <v>81280</v>
          </cell>
          <cell r="Z50">
            <v>115066</v>
          </cell>
          <cell r="AA50">
            <v>162880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Jefe de Producción</v>
          </cell>
          <cell r="E51">
            <v>57</v>
          </cell>
          <cell r="F51">
            <v>5950</v>
          </cell>
          <cell r="G51">
            <v>0</v>
          </cell>
          <cell r="H51">
            <v>3</v>
          </cell>
          <cell r="I51">
            <v>17850</v>
          </cell>
          <cell r="J51">
            <v>95200</v>
          </cell>
          <cell r="K51">
            <v>57733</v>
          </cell>
          <cell r="L51">
            <v>13394</v>
          </cell>
          <cell r="M51">
            <v>71127</v>
          </cell>
          <cell r="N51" t="str">
            <v>Venezuela - Caracas</v>
          </cell>
          <cell r="O51">
            <v>0.15</v>
          </cell>
          <cell r="P51">
            <v>11603</v>
          </cell>
          <cell r="Q51">
            <v>2678</v>
          </cell>
          <cell r="R51">
            <v>0.05</v>
          </cell>
          <cell r="S51">
            <v>3868</v>
          </cell>
          <cell r="T51">
            <v>0</v>
          </cell>
          <cell r="U51">
            <v>33556</v>
          </cell>
          <cell r="V51">
            <v>7308</v>
          </cell>
          <cell r="W51">
            <v>0</v>
          </cell>
          <cell r="X51">
            <v>59013</v>
          </cell>
          <cell r="Y51">
            <v>91200</v>
          </cell>
          <cell r="Z51">
            <v>130140</v>
          </cell>
          <cell r="AA51">
            <v>186400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Jefe de Producción</v>
          </cell>
          <cell r="E52">
            <v>57</v>
          </cell>
          <cell r="F52">
            <v>5110</v>
          </cell>
          <cell r="G52">
            <v>0</v>
          </cell>
          <cell r="H52">
            <v>2.5</v>
          </cell>
          <cell r="I52">
            <v>12775</v>
          </cell>
          <cell r="J52">
            <v>79205</v>
          </cell>
          <cell r="K52">
            <v>50154</v>
          </cell>
          <cell r="L52">
            <v>8843</v>
          </cell>
          <cell r="M52">
            <v>58997</v>
          </cell>
          <cell r="N52" t="str">
            <v>Venezuela - El Tigre</v>
          </cell>
          <cell r="O52">
            <v>0.15</v>
          </cell>
          <cell r="P52">
            <v>9965</v>
          </cell>
          <cell r="Q52">
            <v>1916</v>
          </cell>
          <cell r="R52">
            <v>0.15</v>
          </cell>
          <cell r="S52">
            <v>9965</v>
          </cell>
          <cell r="T52">
            <v>0</v>
          </cell>
          <cell r="U52">
            <v>17384</v>
          </cell>
          <cell r="V52">
            <v>5021</v>
          </cell>
          <cell r="W52">
            <v>0</v>
          </cell>
          <cell r="X52">
            <v>44251</v>
          </cell>
          <cell r="Y52">
            <v>63661</v>
          </cell>
          <cell r="Z52">
            <v>103248</v>
          </cell>
          <cell r="AA52">
            <v>142866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Spervisor Principal</v>
          </cell>
          <cell r="E53">
            <v>55</v>
          </cell>
          <cell r="F53">
            <v>4000</v>
          </cell>
          <cell r="G53">
            <v>480</v>
          </cell>
          <cell r="H53">
            <v>2.2400000000000002</v>
          </cell>
          <cell r="I53">
            <v>8960</v>
          </cell>
          <cell r="J53">
            <v>67200</v>
          </cell>
          <cell r="K53">
            <v>44344</v>
          </cell>
          <cell r="L53">
            <v>6902</v>
          </cell>
          <cell r="M53">
            <v>51246</v>
          </cell>
          <cell r="N53" t="str">
            <v>Venezuela - El Tigre</v>
          </cell>
          <cell r="O53">
            <v>0.15</v>
          </cell>
          <cell r="P53">
            <v>8736</v>
          </cell>
          <cell r="Q53">
            <v>1344</v>
          </cell>
          <cell r="R53">
            <v>0.15</v>
          </cell>
          <cell r="S53">
            <v>8736</v>
          </cell>
          <cell r="T53">
            <v>0</v>
          </cell>
          <cell r="U53">
            <v>15846</v>
          </cell>
          <cell r="V53">
            <v>0</v>
          </cell>
          <cell r="W53">
            <v>0</v>
          </cell>
          <cell r="X53">
            <v>34662</v>
          </cell>
          <cell r="Y53">
            <v>50451</v>
          </cell>
          <cell r="Z53">
            <v>85908</v>
          </cell>
          <cell r="AA53">
            <v>117651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Coordor. Reservorios</v>
          </cell>
          <cell r="E54">
            <v>59</v>
          </cell>
          <cell r="F54">
            <v>7200</v>
          </cell>
          <cell r="G54">
            <v>0</v>
          </cell>
          <cell r="H54">
            <v>4</v>
          </cell>
          <cell r="I54">
            <v>28800</v>
          </cell>
          <cell r="J54">
            <v>122400</v>
          </cell>
          <cell r="K54">
            <v>69767</v>
          </cell>
          <cell r="L54">
            <v>19417</v>
          </cell>
          <cell r="M54">
            <v>89184</v>
          </cell>
          <cell r="N54" t="str">
            <v>Venezuela - Caracas</v>
          </cell>
          <cell r="O54">
            <v>0.15</v>
          </cell>
          <cell r="P54">
            <v>14040</v>
          </cell>
          <cell r="Q54">
            <v>4320</v>
          </cell>
          <cell r="R54">
            <v>0.05</v>
          </cell>
          <cell r="S54">
            <v>4680</v>
          </cell>
          <cell r="T54">
            <v>0</v>
          </cell>
          <cell r="U54">
            <v>36705</v>
          </cell>
          <cell r="V54">
            <v>9271</v>
          </cell>
          <cell r="W54">
            <v>0</v>
          </cell>
          <cell r="X54">
            <v>69016</v>
          </cell>
          <cell r="Y54">
            <v>109660</v>
          </cell>
          <cell r="Z54">
            <v>158200</v>
          </cell>
          <cell r="AA54">
            <v>232060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Spervisor Principal</v>
          </cell>
          <cell r="E55">
            <v>55</v>
          </cell>
          <cell r="F55">
            <v>4615</v>
          </cell>
          <cell r="G55">
            <v>0</v>
          </cell>
          <cell r="H55">
            <v>0</v>
          </cell>
          <cell r="I55">
            <v>0</v>
          </cell>
          <cell r="J55">
            <v>59995</v>
          </cell>
          <cell r="K55">
            <v>45698</v>
          </cell>
          <cell r="L55">
            <v>0</v>
          </cell>
          <cell r="M55">
            <v>45698</v>
          </cell>
          <cell r="N55" t="str">
            <v>Venezuela - El Tigre</v>
          </cell>
          <cell r="O55">
            <v>0.15</v>
          </cell>
          <cell r="P55">
            <v>8999</v>
          </cell>
          <cell r="Q55">
            <v>0</v>
          </cell>
          <cell r="R55">
            <v>0.15</v>
          </cell>
          <cell r="S55">
            <v>8999</v>
          </cell>
          <cell r="T55">
            <v>0</v>
          </cell>
          <cell r="U55">
            <v>15829</v>
          </cell>
          <cell r="V55">
            <v>5027</v>
          </cell>
          <cell r="W55">
            <v>0</v>
          </cell>
          <cell r="X55">
            <v>38854</v>
          </cell>
          <cell r="Y55">
            <v>53834</v>
          </cell>
          <cell r="Z55">
            <v>84552</v>
          </cell>
          <cell r="AA55">
            <v>113829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Spervisor Principal</v>
          </cell>
          <cell r="E56">
            <v>55</v>
          </cell>
          <cell r="F56">
            <v>3900</v>
          </cell>
          <cell r="G56">
            <v>0</v>
          </cell>
          <cell r="H56">
            <v>0</v>
          </cell>
          <cell r="I56">
            <v>0</v>
          </cell>
          <cell r="J56">
            <v>50700</v>
          </cell>
          <cell r="K56">
            <v>38930</v>
          </cell>
          <cell r="L56">
            <v>0</v>
          </cell>
          <cell r="M56">
            <v>38930</v>
          </cell>
          <cell r="N56" t="str">
            <v>Venezuela - El Tigre</v>
          </cell>
          <cell r="O56">
            <v>0.15</v>
          </cell>
          <cell r="P56">
            <v>7605</v>
          </cell>
          <cell r="Q56">
            <v>0</v>
          </cell>
          <cell r="R56">
            <v>0.15</v>
          </cell>
          <cell r="S56">
            <v>7605</v>
          </cell>
          <cell r="T56">
            <v>0</v>
          </cell>
          <cell r="U56">
            <v>2634</v>
          </cell>
          <cell r="V56">
            <v>5949</v>
          </cell>
          <cell r="W56">
            <v>0</v>
          </cell>
          <cell r="X56">
            <v>23793</v>
          </cell>
          <cell r="Y56">
            <v>33779</v>
          </cell>
          <cell r="Z56">
            <v>62723</v>
          </cell>
          <cell r="AA56">
            <v>84479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Profesional Principal</v>
          </cell>
          <cell r="E57">
            <v>57</v>
          </cell>
          <cell r="F57">
            <v>5250</v>
          </cell>
          <cell r="G57">
            <v>0</v>
          </cell>
          <cell r="H57">
            <v>3</v>
          </cell>
          <cell r="I57">
            <v>15750</v>
          </cell>
          <cell r="J57">
            <v>84000</v>
          </cell>
          <cell r="K57">
            <v>51767</v>
          </cell>
          <cell r="L57">
            <v>11087</v>
          </cell>
          <cell r="M57">
            <v>62854</v>
          </cell>
          <cell r="N57" t="str">
            <v>Venezuela - El Tigre</v>
          </cell>
          <cell r="O57">
            <v>0.15</v>
          </cell>
          <cell r="P57">
            <v>10238</v>
          </cell>
          <cell r="Q57">
            <v>2363</v>
          </cell>
          <cell r="R57">
            <v>0.15</v>
          </cell>
          <cell r="S57">
            <v>10238</v>
          </cell>
          <cell r="T57">
            <v>0</v>
          </cell>
          <cell r="U57">
            <v>17914</v>
          </cell>
          <cell r="V57">
            <v>3580</v>
          </cell>
          <cell r="W57">
            <v>0</v>
          </cell>
          <cell r="X57">
            <v>44333</v>
          </cell>
          <cell r="Y57">
            <v>67088</v>
          </cell>
          <cell r="Z57">
            <v>107187</v>
          </cell>
          <cell r="AA57">
            <v>151088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Gte. De Ingenieria</v>
          </cell>
          <cell r="E58">
            <v>61</v>
          </cell>
          <cell r="F58">
            <v>12000</v>
          </cell>
          <cell r="G58">
            <v>0</v>
          </cell>
          <cell r="H58">
            <v>5</v>
          </cell>
          <cell r="I58">
            <v>60000</v>
          </cell>
          <cell r="J58">
            <v>216000</v>
          </cell>
          <cell r="K58">
            <v>110594</v>
          </cell>
          <cell r="L58">
            <v>37274</v>
          </cell>
          <cell r="M58">
            <v>147868</v>
          </cell>
          <cell r="N58" t="str">
            <v>Venezuela - Caracas</v>
          </cell>
          <cell r="O58">
            <v>0.15</v>
          </cell>
          <cell r="P58">
            <v>23400</v>
          </cell>
          <cell r="Q58">
            <v>9000</v>
          </cell>
          <cell r="R58">
            <v>0.05</v>
          </cell>
          <cell r="S58">
            <v>7800</v>
          </cell>
          <cell r="T58">
            <v>0</v>
          </cell>
          <cell r="U58">
            <v>61827</v>
          </cell>
          <cell r="V58">
            <v>9926</v>
          </cell>
          <cell r="W58">
            <v>0</v>
          </cell>
          <cell r="X58">
            <v>111953</v>
          </cell>
          <cell r="Y58">
            <v>173563</v>
          </cell>
          <cell r="Z58">
            <v>259821</v>
          </cell>
          <cell r="AA58">
            <v>389563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Lider Equipos SR.</v>
          </cell>
          <cell r="E59">
            <v>58</v>
          </cell>
          <cell r="F59">
            <v>5500</v>
          </cell>
          <cell r="G59">
            <v>0</v>
          </cell>
          <cell r="H59">
            <v>3.5</v>
          </cell>
          <cell r="I59">
            <v>19250</v>
          </cell>
          <cell r="J59">
            <v>90750</v>
          </cell>
          <cell r="K59">
            <v>54480</v>
          </cell>
          <cell r="L59">
            <v>13592</v>
          </cell>
          <cell r="M59">
            <v>68072</v>
          </cell>
          <cell r="N59" t="str">
            <v>Venezuela - El Tigre</v>
          </cell>
          <cell r="O59">
            <v>0.15</v>
          </cell>
          <cell r="P59">
            <v>10725</v>
          </cell>
          <cell r="Q59">
            <v>2888</v>
          </cell>
          <cell r="R59">
            <v>0.15</v>
          </cell>
          <cell r="S59">
            <v>10725</v>
          </cell>
          <cell r="T59">
            <v>0</v>
          </cell>
          <cell r="U59">
            <v>19916</v>
          </cell>
          <cell r="V59">
            <v>3487</v>
          </cell>
          <cell r="W59">
            <v>0</v>
          </cell>
          <cell r="X59">
            <v>47741</v>
          </cell>
          <cell r="Y59">
            <v>73444</v>
          </cell>
          <cell r="Z59">
            <v>115813</v>
          </cell>
          <cell r="AA59">
            <v>164194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Asist. Producción</v>
          </cell>
          <cell r="E60">
            <v>56</v>
          </cell>
          <cell r="F60">
            <v>3335</v>
          </cell>
          <cell r="G60">
            <v>0</v>
          </cell>
          <cell r="H60">
            <v>0</v>
          </cell>
          <cell r="I60">
            <v>0</v>
          </cell>
          <cell r="J60">
            <v>43355</v>
          </cell>
          <cell r="K60">
            <v>34042</v>
          </cell>
          <cell r="L60">
            <v>0</v>
          </cell>
          <cell r="M60">
            <v>34042</v>
          </cell>
          <cell r="N60" t="str">
            <v>Venezuela - El Tigre</v>
          </cell>
          <cell r="O60">
            <v>0.15</v>
          </cell>
          <cell r="P60">
            <v>6503</v>
          </cell>
          <cell r="Q60">
            <v>0</v>
          </cell>
          <cell r="R60">
            <v>0.15</v>
          </cell>
          <cell r="S60">
            <v>6503</v>
          </cell>
          <cell r="T60">
            <v>0</v>
          </cell>
          <cell r="U60">
            <v>11632</v>
          </cell>
          <cell r="V60">
            <v>4779</v>
          </cell>
          <cell r="W60">
            <v>0</v>
          </cell>
          <cell r="X60">
            <v>29417</v>
          </cell>
          <cell r="Y60">
            <v>42284</v>
          </cell>
          <cell r="Z60">
            <v>63459</v>
          </cell>
          <cell r="AA60">
            <v>85639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Cordor. Ing. Proyectos</v>
          </cell>
          <cell r="E61">
            <v>59</v>
          </cell>
          <cell r="F61">
            <v>7270</v>
          </cell>
          <cell r="G61">
            <v>0</v>
          </cell>
          <cell r="H61">
            <v>4</v>
          </cell>
          <cell r="I61">
            <v>29080</v>
          </cell>
          <cell r="J61">
            <v>123590</v>
          </cell>
          <cell r="K61">
            <v>70816</v>
          </cell>
          <cell r="L61">
            <v>19506</v>
          </cell>
          <cell r="M61">
            <v>90322</v>
          </cell>
          <cell r="N61" t="str">
            <v>Venezuela - Caracas</v>
          </cell>
          <cell r="O61">
            <v>0.15</v>
          </cell>
          <cell r="P61">
            <v>14177</v>
          </cell>
          <cell r="Q61">
            <v>4362</v>
          </cell>
          <cell r="R61">
            <v>0.05</v>
          </cell>
          <cell r="S61">
            <v>4726</v>
          </cell>
          <cell r="T61">
            <v>0</v>
          </cell>
          <cell r="U61">
            <v>36903</v>
          </cell>
          <cell r="V61">
            <v>8810</v>
          </cell>
          <cell r="W61">
            <v>0</v>
          </cell>
          <cell r="X61">
            <v>68978</v>
          </cell>
          <cell r="Y61">
            <v>110053</v>
          </cell>
          <cell r="Z61">
            <v>159300</v>
          </cell>
          <cell r="AA61">
            <v>233643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Profesional Principal</v>
          </cell>
          <cell r="E62">
            <v>57</v>
          </cell>
          <cell r="F62">
            <v>4300</v>
          </cell>
          <cell r="G62">
            <v>0</v>
          </cell>
          <cell r="H62">
            <v>2.5</v>
          </cell>
          <cell r="I62">
            <v>10750</v>
          </cell>
          <cell r="J62">
            <v>66650</v>
          </cell>
          <cell r="K62">
            <v>42950</v>
          </cell>
          <cell r="L62">
            <v>8370</v>
          </cell>
          <cell r="M62">
            <v>51320</v>
          </cell>
          <cell r="N62" t="str">
            <v>Venezuela - El Tigre</v>
          </cell>
          <cell r="O62">
            <v>0.15</v>
          </cell>
          <cell r="P62">
            <v>8385</v>
          </cell>
          <cell r="Q62">
            <v>1613</v>
          </cell>
          <cell r="R62">
            <v>0.15</v>
          </cell>
          <cell r="S62">
            <v>8385</v>
          </cell>
          <cell r="T62">
            <v>0</v>
          </cell>
          <cell r="U62">
            <v>3309</v>
          </cell>
          <cell r="V62">
            <v>3915</v>
          </cell>
          <cell r="W62">
            <v>0</v>
          </cell>
          <cell r="X62">
            <v>25607</v>
          </cell>
          <cell r="Y62">
            <v>38168</v>
          </cell>
          <cell r="Z62">
            <v>76927</v>
          </cell>
          <cell r="AA62">
            <v>104818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Supervisor SSR.</v>
          </cell>
          <cell r="E63">
            <v>54</v>
          </cell>
          <cell r="F63">
            <v>2920</v>
          </cell>
          <cell r="G63">
            <v>0</v>
          </cell>
          <cell r="H63">
            <v>0</v>
          </cell>
          <cell r="I63">
            <v>0</v>
          </cell>
          <cell r="J63">
            <v>37960</v>
          </cell>
          <cell r="K63">
            <v>30339</v>
          </cell>
          <cell r="L63">
            <v>0</v>
          </cell>
          <cell r="M63">
            <v>30339</v>
          </cell>
          <cell r="N63" t="str">
            <v>Venezuela - El Tigre</v>
          </cell>
          <cell r="O63">
            <v>0.15</v>
          </cell>
          <cell r="P63">
            <v>5694</v>
          </cell>
          <cell r="Q63">
            <v>0</v>
          </cell>
          <cell r="R63">
            <v>0.15</v>
          </cell>
          <cell r="S63">
            <v>5694</v>
          </cell>
          <cell r="T63">
            <v>0</v>
          </cell>
          <cell r="U63">
            <v>2559</v>
          </cell>
          <cell r="V63">
            <v>4081</v>
          </cell>
          <cell r="W63">
            <v>0</v>
          </cell>
          <cell r="X63">
            <v>18028</v>
          </cell>
          <cell r="Y63">
            <v>26697</v>
          </cell>
          <cell r="Z63">
            <v>48367</v>
          </cell>
          <cell r="AA63">
            <v>64657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Profesional Principal</v>
          </cell>
          <cell r="E64">
            <v>57</v>
          </cell>
          <cell r="F64">
            <v>5115</v>
          </cell>
          <cell r="G64">
            <v>0</v>
          </cell>
          <cell r="H64">
            <v>2.83</v>
          </cell>
          <cell r="I64">
            <v>14500</v>
          </cell>
          <cell r="J64">
            <v>80995</v>
          </cell>
          <cell r="K64">
            <v>50415</v>
          </cell>
          <cell r="L64">
            <v>10125</v>
          </cell>
          <cell r="M64">
            <v>60540</v>
          </cell>
          <cell r="N64" t="str">
            <v>Venezuela - Caracas</v>
          </cell>
          <cell r="O64">
            <v>0.15</v>
          </cell>
          <cell r="P64">
            <v>9974</v>
          </cell>
          <cell r="Q64">
            <v>2175</v>
          </cell>
          <cell r="R64">
            <v>0.05</v>
          </cell>
          <cell r="S64">
            <v>3325</v>
          </cell>
          <cell r="T64">
            <v>0</v>
          </cell>
          <cell r="U64">
            <v>6617</v>
          </cell>
          <cell r="V64">
            <v>8569</v>
          </cell>
          <cell r="W64">
            <v>0</v>
          </cell>
          <cell r="X64">
            <v>30660</v>
          </cell>
          <cell r="Y64">
            <v>44097</v>
          </cell>
          <cell r="Z64">
            <v>91200</v>
          </cell>
          <cell r="AA64">
            <v>125092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Gte RRHH</v>
          </cell>
          <cell r="E65">
            <v>59</v>
          </cell>
          <cell r="F65">
            <v>5300</v>
          </cell>
          <cell r="G65">
            <v>1200</v>
          </cell>
          <cell r="H65">
            <v>3.5</v>
          </cell>
          <cell r="I65">
            <v>22750</v>
          </cell>
          <cell r="J65">
            <v>107250</v>
          </cell>
          <cell r="K65">
            <v>63239</v>
          </cell>
          <cell r="L65">
            <v>15463</v>
          </cell>
          <cell r="M65">
            <v>78702</v>
          </cell>
          <cell r="N65" t="str">
            <v>Venezuela - Caracas</v>
          </cell>
          <cell r="O65">
            <v>0.15</v>
          </cell>
          <cell r="P65">
            <v>12675</v>
          </cell>
          <cell r="Q65">
            <v>3413</v>
          </cell>
          <cell r="R65">
            <v>0.05</v>
          </cell>
          <cell r="S65">
            <v>4225</v>
          </cell>
          <cell r="T65">
            <v>0</v>
          </cell>
          <cell r="U65">
            <v>31699</v>
          </cell>
          <cell r="V65">
            <v>0</v>
          </cell>
          <cell r="W65">
            <v>0</v>
          </cell>
          <cell r="X65">
            <v>52012</v>
          </cell>
          <cell r="Y65">
            <v>82469</v>
          </cell>
          <cell r="Z65">
            <v>130714</v>
          </cell>
          <cell r="AA65">
            <v>189719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Coordor. Reservorios</v>
          </cell>
          <cell r="E66">
            <v>59</v>
          </cell>
          <cell r="F66">
            <v>6400</v>
          </cell>
          <cell r="G66">
            <v>0</v>
          </cell>
          <cell r="H66">
            <v>3</v>
          </cell>
          <cell r="I66">
            <v>19200</v>
          </cell>
          <cell r="J66">
            <v>102400</v>
          </cell>
          <cell r="K66">
            <v>62730</v>
          </cell>
          <cell r="L66">
            <v>12845</v>
          </cell>
          <cell r="M66">
            <v>75575</v>
          </cell>
          <cell r="N66" t="str">
            <v>Venezuela - Caracas</v>
          </cell>
          <cell r="O66">
            <v>0.15</v>
          </cell>
          <cell r="P66">
            <v>12480</v>
          </cell>
          <cell r="Q66">
            <v>2880</v>
          </cell>
          <cell r="R66">
            <v>0.05</v>
          </cell>
          <cell r="S66">
            <v>4160</v>
          </cell>
          <cell r="T66">
            <v>0</v>
          </cell>
          <cell r="U66">
            <v>35042</v>
          </cell>
          <cell r="V66">
            <v>8579</v>
          </cell>
          <cell r="W66">
            <v>0</v>
          </cell>
          <cell r="X66">
            <v>63141</v>
          </cell>
          <cell r="Y66">
            <v>96700</v>
          </cell>
          <cell r="Z66">
            <v>138716</v>
          </cell>
          <cell r="AA66">
            <v>199100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Gte. De Reservorios</v>
          </cell>
          <cell r="E67">
            <v>61</v>
          </cell>
          <cell r="F67">
            <v>12000</v>
          </cell>
          <cell r="G67">
            <v>0</v>
          </cell>
          <cell r="H67">
            <v>5</v>
          </cell>
          <cell r="I67">
            <v>60000</v>
          </cell>
          <cell r="J67">
            <v>216000</v>
          </cell>
          <cell r="K67">
            <v>110487</v>
          </cell>
          <cell r="L67">
            <v>37345</v>
          </cell>
          <cell r="M67">
            <v>147832</v>
          </cell>
          <cell r="N67" t="str">
            <v>Venezuela - Caracas</v>
          </cell>
          <cell r="O67">
            <v>0.15</v>
          </cell>
          <cell r="P67">
            <v>23400</v>
          </cell>
          <cell r="Q67">
            <v>9000</v>
          </cell>
          <cell r="R67">
            <v>0.05</v>
          </cell>
          <cell r="S67">
            <v>7800</v>
          </cell>
          <cell r="T67">
            <v>0</v>
          </cell>
          <cell r="U67">
            <v>9208</v>
          </cell>
          <cell r="V67">
            <v>19516</v>
          </cell>
          <cell r="W67">
            <v>0</v>
          </cell>
          <cell r="X67">
            <v>68924</v>
          </cell>
          <cell r="Y67">
            <v>107310</v>
          </cell>
          <cell r="Z67">
            <v>216756</v>
          </cell>
          <cell r="AA67">
            <v>323310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Profesional SR.</v>
          </cell>
          <cell r="E68">
            <v>56</v>
          </cell>
          <cell r="F68">
            <v>5103</v>
          </cell>
          <cell r="G68">
            <v>0</v>
          </cell>
          <cell r="H68">
            <v>4</v>
          </cell>
          <cell r="I68">
            <v>20412</v>
          </cell>
          <cell r="J68">
            <v>86751</v>
          </cell>
          <cell r="K68">
            <v>50084</v>
          </cell>
          <cell r="L68">
            <v>14683</v>
          </cell>
          <cell r="M68">
            <v>64767</v>
          </cell>
          <cell r="N68" t="str">
            <v>Venezuela - Caracas</v>
          </cell>
          <cell r="O68">
            <v>0.15</v>
          </cell>
          <cell r="P68">
            <v>9951</v>
          </cell>
          <cell r="Q68">
            <v>3062</v>
          </cell>
          <cell r="R68">
            <v>0.05</v>
          </cell>
          <cell r="S68">
            <v>3317</v>
          </cell>
          <cell r="T68">
            <v>0</v>
          </cell>
          <cell r="U68">
            <v>6330</v>
          </cell>
          <cell r="V68">
            <v>0</v>
          </cell>
          <cell r="W68">
            <v>0</v>
          </cell>
          <cell r="X68">
            <v>22660</v>
          </cell>
          <cell r="Y68">
            <v>33102</v>
          </cell>
          <cell r="Z68">
            <v>87427</v>
          </cell>
          <cell r="AA68">
            <v>119853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Technical Advisor SR</v>
          </cell>
          <cell r="E69">
            <v>60</v>
          </cell>
          <cell r="F69">
            <v>8800</v>
          </cell>
          <cell r="G69">
            <v>0</v>
          </cell>
          <cell r="H69">
            <v>4</v>
          </cell>
          <cell r="I69">
            <v>35200</v>
          </cell>
          <cell r="J69">
            <v>149600</v>
          </cell>
          <cell r="K69">
            <v>83664</v>
          </cell>
          <cell r="L69">
            <v>22449</v>
          </cell>
          <cell r="M69">
            <v>106113</v>
          </cell>
          <cell r="N69" t="str">
            <v>USA - Houston</v>
          </cell>
          <cell r="O69">
            <v>0.15</v>
          </cell>
          <cell r="P69">
            <v>17160</v>
          </cell>
          <cell r="Q69">
            <v>5280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22440</v>
          </cell>
          <cell r="Y69">
            <v>34523</v>
          </cell>
          <cell r="Z69">
            <v>128553</v>
          </cell>
          <cell r="AA69">
            <v>184123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Gte. General</v>
          </cell>
          <cell r="E70">
            <v>64</v>
          </cell>
          <cell r="F70">
            <v>18000</v>
          </cell>
          <cell r="G70">
            <v>0</v>
          </cell>
          <cell r="H70">
            <v>7</v>
          </cell>
          <cell r="I70">
            <v>126000</v>
          </cell>
          <cell r="J70">
            <v>360000</v>
          </cell>
          <cell r="K70">
            <v>158705</v>
          </cell>
          <cell r="L70">
            <v>81900</v>
          </cell>
          <cell r="M70">
            <v>240605</v>
          </cell>
          <cell r="N70" t="str">
            <v>Venezuela - Caracas</v>
          </cell>
          <cell r="O70">
            <v>0.15</v>
          </cell>
          <cell r="P70">
            <v>35100</v>
          </cell>
          <cell r="Q70">
            <v>18900</v>
          </cell>
          <cell r="R70">
            <v>0.05</v>
          </cell>
          <cell r="S70">
            <v>11700</v>
          </cell>
          <cell r="T70">
            <v>0</v>
          </cell>
          <cell r="U70">
            <v>66298</v>
          </cell>
          <cell r="V70">
            <v>0</v>
          </cell>
          <cell r="W70">
            <v>0</v>
          </cell>
          <cell r="X70">
            <v>131998</v>
          </cell>
          <cell r="Y70">
            <v>203074</v>
          </cell>
          <cell r="Z70">
            <v>372603</v>
          </cell>
          <cell r="AA70">
            <v>563074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Gte. Planeam</v>
          </cell>
          <cell r="E71">
            <v>61</v>
          </cell>
          <cell r="F71">
            <v>9500</v>
          </cell>
          <cell r="G71">
            <v>1500</v>
          </cell>
          <cell r="H71">
            <v>5.79</v>
          </cell>
          <cell r="I71">
            <v>55000</v>
          </cell>
          <cell r="J71">
            <v>198000</v>
          </cell>
          <cell r="K71">
            <v>102037</v>
          </cell>
          <cell r="L71">
            <v>35750</v>
          </cell>
          <cell r="M71">
            <v>137787</v>
          </cell>
          <cell r="N71" t="str">
            <v>Venezuela - Caracas</v>
          </cell>
          <cell r="O71">
            <v>0.15</v>
          </cell>
          <cell r="P71">
            <v>21450</v>
          </cell>
          <cell r="Q71">
            <v>8250</v>
          </cell>
          <cell r="R71">
            <v>0.05</v>
          </cell>
          <cell r="S71">
            <v>7150</v>
          </cell>
          <cell r="T71">
            <v>0</v>
          </cell>
          <cell r="U71">
            <v>49088</v>
          </cell>
          <cell r="V71">
            <v>0</v>
          </cell>
          <cell r="W71">
            <v>0</v>
          </cell>
          <cell r="X71">
            <v>85938</v>
          </cell>
          <cell r="Y71">
            <v>136031</v>
          </cell>
          <cell r="Z71">
            <v>223725</v>
          </cell>
          <cell r="AA71">
            <v>334031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Coordinador Reservorios</v>
          </cell>
          <cell r="E72">
            <v>59</v>
          </cell>
          <cell r="F72">
            <v>6400</v>
          </cell>
          <cell r="G72">
            <v>0</v>
          </cell>
          <cell r="H72">
            <v>3</v>
          </cell>
          <cell r="I72">
            <v>19200</v>
          </cell>
          <cell r="J72">
            <v>102400</v>
          </cell>
          <cell r="K72">
            <v>62238</v>
          </cell>
          <cell r="L72">
            <v>12924</v>
          </cell>
          <cell r="M72">
            <v>75162</v>
          </cell>
          <cell r="N72" t="str">
            <v>Venezuela - Caracas</v>
          </cell>
          <cell r="O72">
            <v>0.15</v>
          </cell>
          <cell r="P72">
            <v>12480</v>
          </cell>
          <cell r="Q72">
            <v>2880</v>
          </cell>
          <cell r="R72">
            <v>0.05</v>
          </cell>
          <cell r="S72">
            <v>4160</v>
          </cell>
          <cell r="T72">
            <v>0</v>
          </cell>
          <cell r="U72">
            <v>35042</v>
          </cell>
          <cell r="V72">
            <v>0</v>
          </cell>
          <cell r="W72">
            <v>0</v>
          </cell>
          <cell r="X72">
            <v>54562</v>
          </cell>
          <cell r="Y72">
            <v>83360</v>
          </cell>
          <cell r="Z72">
            <v>129724</v>
          </cell>
          <cell r="AA72">
            <v>185760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 xml:space="preserve">Profesional SR. </v>
          </cell>
          <cell r="E73">
            <v>57</v>
          </cell>
          <cell r="F73">
            <v>4169</v>
          </cell>
          <cell r="G73">
            <v>0</v>
          </cell>
          <cell r="H73">
            <v>2</v>
          </cell>
          <cell r="I73">
            <v>8338</v>
          </cell>
          <cell r="J73">
            <v>62535</v>
          </cell>
          <cell r="K73">
            <v>41802</v>
          </cell>
          <cell r="L73">
            <v>6553</v>
          </cell>
          <cell r="M73">
            <v>48355</v>
          </cell>
          <cell r="N73" t="str">
            <v>Venezuela - Caracas</v>
          </cell>
          <cell r="O73">
            <v>0.15</v>
          </cell>
          <cell r="P73">
            <v>8130</v>
          </cell>
          <cell r="Q73">
            <v>1251</v>
          </cell>
          <cell r="R73">
            <v>0.05</v>
          </cell>
          <cell r="S73">
            <v>2710</v>
          </cell>
          <cell r="T73">
            <v>0</v>
          </cell>
          <cell r="U73">
            <v>25996</v>
          </cell>
          <cell r="V73">
            <v>0</v>
          </cell>
          <cell r="W73">
            <v>0</v>
          </cell>
          <cell r="X73">
            <v>38087</v>
          </cell>
          <cell r="Y73">
            <v>54201</v>
          </cell>
          <cell r="Z73">
            <v>86442</v>
          </cell>
          <cell r="AA73">
            <v>116736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Profesional Principal</v>
          </cell>
          <cell r="E74">
            <v>57</v>
          </cell>
          <cell r="F74">
            <v>4564</v>
          </cell>
          <cell r="G74">
            <v>0</v>
          </cell>
          <cell r="H74">
            <v>2.67</v>
          </cell>
          <cell r="I74">
            <v>12190</v>
          </cell>
          <cell r="J74">
            <v>71522</v>
          </cell>
          <cell r="K74">
            <v>45256</v>
          </cell>
          <cell r="L74">
            <v>9400</v>
          </cell>
          <cell r="M74">
            <v>54656</v>
          </cell>
          <cell r="N74" t="str">
            <v>Venezuela - Caracas</v>
          </cell>
          <cell r="O74">
            <v>0.15</v>
          </cell>
          <cell r="P74">
            <v>8900</v>
          </cell>
          <cell r="Q74">
            <v>1829</v>
          </cell>
          <cell r="R74">
            <v>0.05</v>
          </cell>
          <cell r="S74">
            <v>2967</v>
          </cell>
          <cell r="T74">
            <v>0</v>
          </cell>
          <cell r="U74">
            <v>28275</v>
          </cell>
          <cell r="V74">
            <v>0</v>
          </cell>
          <cell r="W74">
            <v>0</v>
          </cell>
          <cell r="X74">
            <v>41971</v>
          </cell>
          <cell r="Y74">
            <v>61435</v>
          </cell>
          <cell r="Z74">
            <v>96627</v>
          </cell>
          <cell r="AA74">
            <v>132957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Gte. Comercial</v>
          </cell>
          <cell r="E75">
            <v>62</v>
          </cell>
          <cell r="F75">
            <v>14000</v>
          </cell>
          <cell r="G75">
            <v>0</v>
          </cell>
          <cell r="H75">
            <v>4.5</v>
          </cell>
          <cell r="I75">
            <v>63000</v>
          </cell>
          <cell r="J75">
            <v>245000</v>
          </cell>
          <cell r="K75">
            <v>127387</v>
          </cell>
          <cell r="L75">
            <v>38468</v>
          </cell>
          <cell r="M75">
            <v>165855</v>
          </cell>
          <cell r="N75" t="str">
            <v>Ecuador - Quito</v>
          </cell>
          <cell r="O75">
            <v>0.15</v>
          </cell>
          <cell r="P75">
            <v>27300</v>
          </cell>
          <cell r="Q75">
            <v>9450</v>
          </cell>
          <cell r="R75">
            <v>0.15</v>
          </cell>
          <cell r="S75">
            <v>27300</v>
          </cell>
          <cell r="T75">
            <v>0</v>
          </cell>
          <cell r="U75">
            <v>55098</v>
          </cell>
          <cell r="V75">
            <v>0</v>
          </cell>
          <cell r="W75">
            <v>0</v>
          </cell>
          <cell r="X75">
            <v>119148</v>
          </cell>
          <cell r="Y75">
            <v>183305</v>
          </cell>
          <cell r="Z75">
            <v>285003</v>
          </cell>
          <cell r="AA75">
            <v>428305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Profesional Principal</v>
          </cell>
          <cell r="E76">
            <v>57</v>
          </cell>
          <cell r="F76">
            <v>4245</v>
          </cell>
          <cell r="G76">
            <v>1843</v>
          </cell>
          <cell r="H76">
            <v>0</v>
          </cell>
          <cell r="I76">
            <v>0</v>
          </cell>
          <cell r="J76">
            <v>79144</v>
          </cell>
          <cell r="K76">
            <v>59115</v>
          </cell>
          <cell r="L76">
            <v>0</v>
          </cell>
          <cell r="M76">
            <v>59115</v>
          </cell>
          <cell r="N76" t="str">
            <v>Venezuela - Caracas</v>
          </cell>
          <cell r="O76">
            <v>0.15</v>
          </cell>
          <cell r="P76">
            <v>11872</v>
          </cell>
          <cell r="Q76">
            <v>0</v>
          </cell>
          <cell r="R76">
            <v>0.05</v>
          </cell>
          <cell r="S76">
            <v>3957</v>
          </cell>
          <cell r="T76">
            <v>0</v>
          </cell>
          <cell r="U76">
            <v>29924</v>
          </cell>
          <cell r="V76">
            <v>0</v>
          </cell>
          <cell r="W76">
            <v>0</v>
          </cell>
          <cell r="X76">
            <v>45753</v>
          </cell>
          <cell r="Y76">
            <v>68376</v>
          </cell>
          <cell r="Z76">
            <v>104868</v>
          </cell>
          <cell r="AA76">
            <v>147520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>
            <v>0</v>
          </cell>
          <cell r="E77">
            <v>57</v>
          </cell>
          <cell r="F77">
            <v>3700</v>
          </cell>
          <cell r="G77">
            <v>1110</v>
          </cell>
          <cell r="H77">
            <v>2</v>
          </cell>
          <cell r="I77">
            <v>9620</v>
          </cell>
          <cell r="J77">
            <v>72150</v>
          </cell>
          <cell r="K77">
            <v>46307</v>
          </cell>
          <cell r="L77">
            <v>7407</v>
          </cell>
          <cell r="M77">
            <v>53714</v>
          </cell>
          <cell r="N77" t="str">
            <v>USA - Houston</v>
          </cell>
          <cell r="O77">
            <v>0.15</v>
          </cell>
          <cell r="P77">
            <v>9380</v>
          </cell>
          <cell r="Q77">
            <v>1443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10823</v>
          </cell>
          <cell r="Y77">
            <v>15343</v>
          </cell>
          <cell r="Z77">
            <v>64537</v>
          </cell>
          <cell r="AA77">
            <v>87493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Lider Equipo SR.</v>
          </cell>
          <cell r="E78">
            <v>58</v>
          </cell>
          <cell r="F78">
            <v>5200</v>
          </cell>
          <cell r="G78">
            <v>0</v>
          </cell>
          <cell r="H78">
            <v>4</v>
          </cell>
          <cell r="I78">
            <v>20800</v>
          </cell>
          <cell r="J78">
            <v>88400</v>
          </cell>
          <cell r="K78">
            <v>51688</v>
          </cell>
          <cell r="L78">
            <v>14861</v>
          </cell>
          <cell r="M78">
            <v>66549</v>
          </cell>
          <cell r="N78" t="str">
            <v>Perú - Talara</v>
          </cell>
          <cell r="O78">
            <v>0.15</v>
          </cell>
          <cell r="P78">
            <v>10140</v>
          </cell>
          <cell r="Q78">
            <v>3120</v>
          </cell>
          <cell r="R78">
            <v>0.4</v>
          </cell>
          <cell r="S78">
            <v>27040</v>
          </cell>
          <cell r="T78">
            <v>0</v>
          </cell>
          <cell r="U78">
            <v>41820</v>
          </cell>
          <cell r="V78">
            <v>0</v>
          </cell>
          <cell r="W78">
            <v>0</v>
          </cell>
          <cell r="X78">
            <v>82120</v>
          </cell>
          <cell r="Y78">
            <v>126177</v>
          </cell>
          <cell r="Z78">
            <v>148669</v>
          </cell>
          <cell r="AA78">
            <v>214577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Gete. Abastecimiento</v>
          </cell>
          <cell r="E79">
            <v>59</v>
          </cell>
          <cell r="F79">
            <v>5600</v>
          </cell>
          <cell r="G79">
            <v>0</v>
          </cell>
          <cell r="H79">
            <v>3</v>
          </cell>
          <cell r="I79">
            <v>16800</v>
          </cell>
          <cell r="J79">
            <v>89600</v>
          </cell>
          <cell r="K79">
            <v>55692</v>
          </cell>
          <cell r="L79">
            <v>11733</v>
          </cell>
          <cell r="M79">
            <v>67425</v>
          </cell>
          <cell r="N79" t="str">
            <v>Venezuela - Caracas</v>
          </cell>
          <cell r="O79">
            <v>0.15</v>
          </cell>
          <cell r="P79">
            <v>10920</v>
          </cell>
          <cell r="Q79">
            <v>2520</v>
          </cell>
          <cell r="R79">
            <v>0.05</v>
          </cell>
          <cell r="S79">
            <v>3640</v>
          </cell>
          <cell r="T79">
            <v>0</v>
          </cell>
          <cell r="U79">
            <v>34270</v>
          </cell>
          <cell r="V79">
            <v>0</v>
          </cell>
          <cell r="W79">
            <v>0</v>
          </cell>
          <cell r="X79">
            <v>51350</v>
          </cell>
          <cell r="Y79">
            <v>78986</v>
          </cell>
          <cell r="Z79">
            <v>118775</v>
          </cell>
          <cell r="AA79">
            <v>168586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Gte de Logística</v>
          </cell>
          <cell r="E80">
            <v>0</v>
          </cell>
          <cell r="F80">
            <v>7050</v>
          </cell>
          <cell r="G80">
            <v>0</v>
          </cell>
          <cell r="H80">
            <v>3</v>
          </cell>
          <cell r="I80">
            <v>21150</v>
          </cell>
          <cell r="J80">
            <v>112800</v>
          </cell>
          <cell r="K80">
            <v>68150</v>
          </cell>
          <cell r="L80">
            <v>14252</v>
          </cell>
          <cell r="M80">
            <v>82402</v>
          </cell>
          <cell r="N80" t="str">
            <v>Bolivia - Sta. Cruz de la Sierra - Refineria</v>
          </cell>
          <cell r="O80">
            <v>0.15</v>
          </cell>
          <cell r="P80">
            <v>13748</v>
          </cell>
          <cell r="Q80">
            <v>3173</v>
          </cell>
          <cell r="R80">
            <v>0.05</v>
          </cell>
          <cell r="S80">
            <v>4583</v>
          </cell>
          <cell r="T80">
            <v>0</v>
          </cell>
          <cell r="U80">
            <v>37668</v>
          </cell>
          <cell r="V80">
            <v>0</v>
          </cell>
          <cell r="W80">
            <v>0</v>
          </cell>
          <cell r="X80">
            <v>59172</v>
          </cell>
          <cell r="Y80">
            <v>93737</v>
          </cell>
          <cell r="Z80">
            <v>141574</v>
          </cell>
          <cell r="AA80">
            <v>206537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Gerente de Ventas</v>
          </cell>
          <cell r="E81">
            <v>0</v>
          </cell>
          <cell r="F81">
            <v>2320</v>
          </cell>
          <cell r="G81">
            <v>1081</v>
          </cell>
          <cell r="H81">
            <v>3</v>
          </cell>
          <cell r="I81">
            <v>10203</v>
          </cell>
          <cell r="J81">
            <v>54416</v>
          </cell>
          <cell r="K81">
            <v>34942</v>
          </cell>
          <cell r="L81">
            <v>7875</v>
          </cell>
          <cell r="M81">
            <v>42817</v>
          </cell>
          <cell r="N81" t="str">
            <v>Brasil - San Pablo</v>
          </cell>
          <cell r="O81">
            <v>0.15</v>
          </cell>
          <cell r="P81">
            <v>6632</v>
          </cell>
          <cell r="Q81">
            <v>1530</v>
          </cell>
          <cell r="R81">
            <v>0.05</v>
          </cell>
          <cell r="S81">
            <v>2211</v>
          </cell>
          <cell r="T81">
            <v>0</v>
          </cell>
          <cell r="U81">
            <v>39752</v>
          </cell>
          <cell r="V81">
            <v>0</v>
          </cell>
          <cell r="W81">
            <v>0</v>
          </cell>
          <cell r="X81">
            <v>50125</v>
          </cell>
          <cell r="Y81">
            <v>73659</v>
          </cell>
          <cell r="Z81">
            <v>92942</v>
          </cell>
          <cell r="AA81">
            <v>128075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>
            <v>0</v>
          </cell>
          <cell r="E82">
            <v>0</v>
          </cell>
          <cell r="F82">
            <v>2000</v>
          </cell>
          <cell r="G82">
            <v>1708</v>
          </cell>
          <cell r="H82">
            <v>3.02</v>
          </cell>
          <cell r="I82">
            <v>11198.16</v>
          </cell>
          <cell r="J82">
            <v>59402</v>
          </cell>
          <cell r="K82">
            <v>36907</v>
          </cell>
          <cell r="L82">
            <v>8710</v>
          </cell>
          <cell r="M82">
            <v>45617</v>
          </cell>
          <cell r="N82" t="str">
            <v>Brasil - Porto Alegre</v>
          </cell>
          <cell r="O82">
            <v>0.15</v>
          </cell>
          <cell r="P82">
            <v>7231</v>
          </cell>
          <cell r="Q82">
            <v>1680</v>
          </cell>
          <cell r="R82">
            <v>0.05</v>
          </cell>
          <cell r="S82">
            <v>2410</v>
          </cell>
          <cell r="T82">
            <v>0</v>
          </cell>
          <cell r="U82">
            <v>32127</v>
          </cell>
          <cell r="V82">
            <v>0</v>
          </cell>
          <cell r="W82">
            <v>0</v>
          </cell>
          <cell r="X82">
            <v>43448</v>
          </cell>
          <cell r="Y82">
            <v>63741</v>
          </cell>
          <cell r="Z82">
            <v>89065</v>
          </cell>
          <cell r="AA82">
            <v>123143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>
            <v>0</v>
          </cell>
          <cell r="E83">
            <v>0</v>
          </cell>
          <cell r="F83">
            <v>7600</v>
          </cell>
          <cell r="G83">
            <v>0</v>
          </cell>
          <cell r="H83">
            <v>4.6100000000000003</v>
          </cell>
          <cell r="I83">
            <v>34999.998800000001</v>
          </cell>
          <cell r="J83">
            <v>133800</v>
          </cell>
          <cell r="K83">
            <v>73948</v>
          </cell>
          <cell r="L83">
            <v>23419</v>
          </cell>
          <cell r="M83">
            <v>97367</v>
          </cell>
          <cell r="N83" t="str">
            <v>Brasil - Porto Alegre</v>
          </cell>
          <cell r="O83">
            <v>0.15</v>
          </cell>
          <cell r="P83">
            <v>14820</v>
          </cell>
          <cell r="Q83">
            <v>5250</v>
          </cell>
          <cell r="R83">
            <v>0.05</v>
          </cell>
          <cell r="S83">
            <v>4940</v>
          </cell>
          <cell r="T83">
            <v>0</v>
          </cell>
          <cell r="U83">
            <v>69261</v>
          </cell>
          <cell r="V83">
            <v>0</v>
          </cell>
          <cell r="W83">
            <v>0</v>
          </cell>
          <cell r="X83">
            <v>94271</v>
          </cell>
          <cell r="Y83">
            <v>150866</v>
          </cell>
          <cell r="Z83">
            <v>191638</v>
          </cell>
          <cell r="AA83">
            <v>284666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>
            <v>0</v>
          </cell>
          <cell r="E84">
            <v>0</v>
          </cell>
          <cell r="F84">
            <v>7500</v>
          </cell>
          <cell r="G84">
            <v>833</v>
          </cell>
          <cell r="H84">
            <v>3</v>
          </cell>
          <cell r="I84">
            <v>24999</v>
          </cell>
          <cell r="J84">
            <v>133328</v>
          </cell>
          <cell r="K84">
            <v>79628</v>
          </cell>
          <cell r="L84">
            <v>17413</v>
          </cell>
          <cell r="M84">
            <v>97041</v>
          </cell>
          <cell r="N84" t="str">
            <v>Brasil - Porto Alegre</v>
          </cell>
          <cell r="O84">
            <v>0.15</v>
          </cell>
          <cell r="P84">
            <v>16249</v>
          </cell>
          <cell r="Q84">
            <v>3750</v>
          </cell>
          <cell r="R84">
            <v>0.05</v>
          </cell>
          <cell r="S84">
            <v>5416</v>
          </cell>
          <cell r="T84">
            <v>0</v>
          </cell>
          <cell r="U84">
            <v>57186</v>
          </cell>
          <cell r="V84">
            <v>0</v>
          </cell>
          <cell r="W84">
            <v>0</v>
          </cell>
          <cell r="X84">
            <v>82601</v>
          </cell>
          <cell r="Y84">
            <v>132883</v>
          </cell>
          <cell r="Z84">
            <v>179642</v>
          </cell>
          <cell r="AA84">
            <v>266211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>
            <v>0</v>
          </cell>
          <cell r="E85">
            <v>0</v>
          </cell>
          <cell r="F85">
            <v>6400</v>
          </cell>
          <cell r="G85">
            <v>0</v>
          </cell>
          <cell r="H85">
            <v>3</v>
          </cell>
          <cell r="I85">
            <v>19200</v>
          </cell>
          <cell r="J85">
            <v>102400</v>
          </cell>
          <cell r="K85">
            <v>61403</v>
          </cell>
          <cell r="L85">
            <v>13070</v>
          </cell>
          <cell r="M85">
            <v>74473</v>
          </cell>
          <cell r="N85" t="str">
            <v>Brasil - Porto Alegre</v>
          </cell>
          <cell r="O85">
            <v>0.15</v>
          </cell>
          <cell r="P85">
            <v>12480</v>
          </cell>
          <cell r="Q85">
            <v>2880</v>
          </cell>
          <cell r="R85">
            <v>0.05</v>
          </cell>
          <cell r="S85">
            <v>4160</v>
          </cell>
          <cell r="T85">
            <v>0</v>
          </cell>
          <cell r="U85">
            <v>51883</v>
          </cell>
          <cell r="V85">
            <v>0</v>
          </cell>
          <cell r="W85">
            <v>0</v>
          </cell>
          <cell r="X85">
            <v>71403</v>
          </cell>
          <cell r="Y85">
            <v>109033</v>
          </cell>
          <cell r="Z85">
            <v>145876</v>
          </cell>
          <cell r="AA85">
            <v>211433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Gte. Reservorio</v>
          </cell>
          <cell r="E86">
            <v>58</v>
          </cell>
          <cell r="F86">
            <v>5600</v>
          </cell>
          <cell r="G86">
            <v>0</v>
          </cell>
          <cell r="H86">
            <v>3</v>
          </cell>
          <cell r="I86">
            <v>16800</v>
          </cell>
          <cell r="J86">
            <v>89600</v>
          </cell>
          <cell r="K86">
            <v>55059</v>
          </cell>
          <cell r="L86">
            <v>11788</v>
          </cell>
          <cell r="M86">
            <v>66847</v>
          </cell>
          <cell r="N86" t="str">
            <v>Venezuela - Caracas</v>
          </cell>
          <cell r="O86">
            <v>0.15</v>
          </cell>
          <cell r="P86">
            <v>10920</v>
          </cell>
          <cell r="Q86">
            <v>2520</v>
          </cell>
          <cell r="R86">
            <v>0.05</v>
          </cell>
          <cell r="S86">
            <v>3640</v>
          </cell>
          <cell r="T86">
            <v>0</v>
          </cell>
          <cell r="U86">
            <v>30354</v>
          </cell>
          <cell r="V86">
            <v>0</v>
          </cell>
          <cell r="W86">
            <v>0</v>
          </cell>
          <cell r="X86">
            <v>47434</v>
          </cell>
          <cell r="Y86">
            <v>72566</v>
          </cell>
          <cell r="Z86">
            <v>114281</v>
          </cell>
          <cell r="AA86">
            <v>162166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Coord. Ambiental</v>
          </cell>
          <cell r="E87">
            <v>58</v>
          </cell>
          <cell r="F87">
            <v>5900</v>
          </cell>
          <cell r="G87">
            <v>0</v>
          </cell>
          <cell r="H87">
            <v>3</v>
          </cell>
          <cell r="I87">
            <v>17700</v>
          </cell>
          <cell r="J87">
            <v>94400</v>
          </cell>
          <cell r="K87">
            <v>57233</v>
          </cell>
          <cell r="L87">
            <v>13310</v>
          </cell>
          <cell r="M87">
            <v>70543</v>
          </cell>
          <cell r="N87" t="str">
            <v>Ecuador - Quito</v>
          </cell>
          <cell r="O87">
            <v>0.15</v>
          </cell>
          <cell r="P87">
            <v>11505</v>
          </cell>
          <cell r="Q87">
            <v>2655</v>
          </cell>
          <cell r="R87">
            <v>0.15</v>
          </cell>
          <cell r="S87">
            <v>11505</v>
          </cell>
          <cell r="T87">
            <v>0</v>
          </cell>
          <cell r="U87">
            <v>34271</v>
          </cell>
          <cell r="V87">
            <v>0</v>
          </cell>
          <cell r="W87">
            <v>0</v>
          </cell>
          <cell r="X87">
            <v>59936</v>
          </cell>
          <cell r="Y87">
            <v>92522</v>
          </cell>
          <cell r="Z87">
            <v>130479</v>
          </cell>
          <cell r="AA87">
            <v>186922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Rep. Comercial</v>
          </cell>
          <cell r="E88">
            <v>0</v>
          </cell>
          <cell r="F88">
            <v>2160</v>
          </cell>
          <cell r="G88">
            <v>540</v>
          </cell>
          <cell r="H88">
            <v>0</v>
          </cell>
          <cell r="I88">
            <v>0</v>
          </cell>
          <cell r="J88">
            <v>35100</v>
          </cell>
          <cell r="K88">
            <v>28271</v>
          </cell>
          <cell r="L88">
            <v>0</v>
          </cell>
          <cell r="M88">
            <v>28271</v>
          </cell>
          <cell r="N88" t="str">
            <v>Bolivia - Sta. Cruz de la Sierra</v>
          </cell>
          <cell r="O88">
            <v>0.15</v>
          </cell>
          <cell r="P88">
            <v>5265</v>
          </cell>
          <cell r="Q88">
            <v>0</v>
          </cell>
          <cell r="R88">
            <v>0.15</v>
          </cell>
          <cell r="S88">
            <v>5265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10530</v>
          </cell>
          <cell r="Y88">
            <v>15563</v>
          </cell>
          <cell r="Z88">
            <v>38801</v>
          </cell>
          <cell r="AA88">
            <v>50663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Gte. Producción</v>
          </cell>
          <cell r="E89">
            <v>59</v>
          </cell>
          <cell r="F89">
            <v>6600</v>
          </cell>
          <cell r="G89">
            <v>0</v>
          </cell>
          <cell r="H89">
            <v>4.5</v>
          </cell>
          <cell r="I89">
            <v>29700</v>
          </cell>
          <cell r="J89">
            <v>115500</v>
          </cell>
          <cell r="K89">
            <v>64240</v>
          </cell>
          <cell r="L89">
            <v>20342</v>
          </cell>
          <cell r="M89">
            <v>84582</v>
          </cell>
          <cell r="N89" t="str">
            <v>Venezuela - Caracas</v>
          </cell>
          <cell r="O89">
            <v>0.15</v>
          </cell>
          <cell r="P89">
            <v>12870</v>
          </cell>
          <cell r="Q89">
            <v>4455</v>
          </cell>
          <cell r="R89">
            <v>0.05</v>
          </cell>
          <cell r="S89">
            <v>4290</v>
          </cell>
          <cell r="T89">
            <v>0</v>
          </cell>
          <cell r="U89">
            <v>37785</v>
          </cell>
          <cell r="V89">
            <v>0</v>
          </cell>
          <cell r="W89">
            <v>0</v>
          </cell>
          <cell r="X89">
            <v>59400</v>
          </cell>
          <cell r="Y89">
            <v>92196</v>
          </cell>
          <cell r="Z89">
            <v>143982</v>
          </cell>
          <cell r="AA89">
            <v>207696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Gte. País</v>
          </cell>
          <cell r="E90">
            <v>62</v>
          </cell>
          <cell r="F90">
            <v>14300</v>
          </cell>
          <cell r="G90">
            <v>0</v>
          </cell>
          <cell r="H90">
            <v>6</v>
          </cell>
          <cell r="I90">
            <v>85800</v>
          </cell>
          <cell r="J90">
            <v>271700</v>
          </cell>
          <cell r="K90">
            <v>129708</v>
          </cell>
          <cell r="L90">
            <v>53502</v>
          </cell>
          <cell r="M90">
            <v>183210</v>
          </cell>
          <cell r="N90" t="str">
            <v>Ecuador - Quito</v>
          </cell>
          <cell r="O90">
            <v>0.15</v>
          </cell>
          <cell r="P90">
            <v>27885</v>
          </cell>
          <cell r="Q90">
            <v>12870</v>
          </cell>
          <cell r="R90">
            <v>0.15</v>
          </cell>
          <cell r="S90">
            <v>27885</v>
          </cell>
          <cell r="T90">
            <v>0</v>
          </cell>
          <cell r="U90">
            <v>58427</v>
          </cell>
          <cell r="V90">
            <v>0</v>
          </cell>
          <cell r="W90">
            <v>0</v>
          </cell>
          <cell r="X90">
            <v>127067</v>
          </cell>
          <cell r="Y90">
            <v>195488</v>
          </cell>
          <cell r="Z90">
            <v>310277</v>
          </cell>
          <cell r="AA90">
            <v>467188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Ing. de Proyecto</v>
          </cell>
          <cell r="E91">
            <v>0</v>
          </cell>
          <cell r="F91">
            <v>6500</v>
          </cell>
          <cell r="G91">
            <v>0</v>
          </cell>
          <cell r="H91">
            <v>3</v>
          </cell>
          <cell r="I91">
            <v>19500</v>
          </cell>
          <cell r="J91">
            <v>104000</v>
          </cell>
          <cell r="K91">
            <v>63403</v>
          </cell>
          <cell r="L91">
            <v>13065</v>
          </cell>
          <cell r="M91">
            <v>76468</v>
          </cell>
          <cell r="N91" t="str">
            <v>Ecuador - Quito</v>
          </cell>
          <cell r="O91">
            <v>0.15</v>
          </cell>
          <cell r="P91">
            <v>12675</v>
          </cell>
          <cell r="Q91">
            <v>2925</v>
          </cell>
          <cell r="R91">
            <v>0.15</v>
          </cell>
          <cell r="S91">
            <v>12675</v>
          </cell>
          <cell r="T91">
            <v>0</v>
          </cell>
          <cell r="U91">
            <v>36103</v>
          </cell>
          <cell r="V91">
            <v>0</v>
          </cell>
          <cell r="W91">
            <v>0</v>
          </cell>
          <cell r="X91">
            <v>64378</v>
          </cell>
          <cell r="Y91">
            <v>101252</v>
          </cell>
          <cell r="Z91">
            <v>140846</v>
          </cell>
          <cell r="AA91">
            <v>205252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 xml:space="preserve">Technical Advisor </v>
          </cell>
          <cell r="E92">
            <v>58</v>
          </cell>
          <cell r="F92">
            <v>5500</v>
          </cell>
          <cell r="G92">
            <v>0</v>
          </cell>
          <cell r="H92">
            <v>4</v>
          </cell>
          <cell r="I92">
            <v>22000</v>
          </cell>
          <cell r="J92">
            <v>93500</v>
          </cell>
          <cell r="K92">
            <v>54480</v>
          </cell>
          <cell r="L92">
            <v>15599</v>
          </cell>
          <cell r="M92">
            <v>70079</v>
          </cell>
          <cell r="N92" t="str">
            <v>Francia - París</v>
          </cell>
          <cell r="O92">
            <v>0.15</v>
          </cell>
          <cell r="P92">
            <v>10725</v>
          </cell>
          <cell r="Q92">
            <v>3300</v>
          </cell>
          <cell r="R92">
            <v>0</v>
          </cell>
          <cell r="S92">
            <v>0</v>
          </cell>
          <cell r="T92">
            <v>0</v>
          </cell>
          <cell r="U92">
            <v>11387</v>
          </cell>
          <cell r="V92">
            <v>0</v>
          </cell>
          <cell r="W92">
            <v>15267</v>
          </cell>
          <cell r="X92">
            <v>40679</v>
          </cell>
          <cell r="Y92">
            <v>62917</v>
          </cell>
          <cell r="Z92">
            <v>110758</v>
          </cell>
          <cell r="AA92">
            <v>156417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Gerente Bloque 31</v>
          </cell>
          <cell r="E93">
            <v>0</v>
          </cell>
          <cell r="F93">
            <v>14120</v>
          </cell>
          <cell r="G93">
            <v>0</v>
          </cell>
          <cell r="H93">
            <v>6</v>
          </cell>
          <cell r="I93">
            <v>84720</v>
          </cell>
          <cell r="J93">
            <v>268280</v>
          </cell>
          <cell r="K93">
            <v>128615</v>
          </cell>
          <cell r="L93">
            <v>52372</v>
          </cell>
          <cell r="M93">
            <v>180987</v>
          </cell>
          <cell r="N93" t="str">
            <v>Ecuador - Quito</v>
          </cell>
          <cell r="O93">
            <v>0.15</v>
          </cell>
          <cell r="P93">
            <v>27534</v>
          </cell>
          <cell r="Q93">
            <v>12708</v>
          </cell>
          <cell r="R93">
            <v>0.15</v>
          </cell>
          <cell r="S93">
            <v>27534</v>
          </cell>
          <cell r="T93">
            <v>0</v>
          </cell>
          <cell r="U93">
            <v>69583</v>
          </cell>
          <cell r="V93">
            <v>0</v>
          </cell>
          <cell r="W93">
            <v>0</v>
          </cell>
          <cell r="X93">
            <v>137359</v>
          </cell>
          <cell r="Y93">
            <v>211322</v>
          </cell>
          <cell r="Z93">
            <v>318346</v>
          </cell>
          <cell r="AA93">
            <v>479602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Gte. Perforación</v>
          </cell>
          <cell r="E94">
            <v>60</v>
          </cell>
          <cell r="F94">
            <v>10800</v>
          </cell>
          <cell r="G94">
            <v>0</v>
          </cell>
          <cell r="H94">
            <v>5</v>
          </cell>
          <cell r="I94">
            <v>54000</v>
          </cell>
          <cell r="J94">
            <v>194400</v>
          </cell>
          <cell r="K94">
            <v>101604</v>
          </cell>
          <cell r="L94">
            <v>33629</v>
          </cell>
          <cell r="M94">
            <v>135233</v>
          </cell>
          <cell r="N94" t="str">
            <v>Ecuador - Quito</v>
          </cell>
          <cell r="O94">
            <v>0.15</v>
          </cell>
          <cell r="P94">
            <v>21060</v>
          </cell>
          <cell r="Q94">
            <v>8100</v>
          </cell>
          <cell r="R94">
            <v>0.15</v>
          </cell>
          <cell r="S94">
            <v>21060</v>
          </cell>
          <cell r="T94">
            <v>0</v>
          </cell>
          <cell r="U94">
            <v>48301</v>
          </cell>
          <cell r="V94">
            <v>0</v>
          </cell>
          <cell r="W94">
            <v>0</v>
          </cell>
          <cell r="X94">
            <v>98521</v>
          </cell>
          <cell r="Y94">
            <v>155060</v>
          </cell>
          <cell r="Z94">
            <v>233754</v>
          </cell>
          <cell r="AA94">
            <v>349460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Gte. Exploración</v>
          </cell>
          <cell r="E95">
            <v>60</v>
          </cell>
          <cell r="F95">
            <v>7850</v>
          </cell>
          <cell r="G95">
            <v>0</v>
          </cell>
          <cell r="H95">
            <v>4</v>
          </cell>
          <cell r="I95">
            <v>31400</v>
          </cell>
          <cell r="J95">
            <v>133450</v>
          </cell>
          <cell r="K95">
            <v>74906</v>
          </cell>
          <cell r="L95">
            <v>22061</v>
          </cell>
          <cell r="M95">
            <v>96967</v>
          </cell>
          <cell r="N95" t="str">
            <v>Ecuador - Quito</v>
          </cell>
          <cell r="O95">
            <v>0.15</v>
          </cell>
          <cell r="P95">
            <v>15308</v>
          </cell>
          <cell r="Q95">
            <v>4710</v>
          </cell>
          <cell r="R95">
            <v>0.15</v>
          </cell>
          <cell r="S95">
            <v>15308</v>
          </cell>
          <cell r="T95">
            <v>0</v>
          </cell>
          <cell r="U95">
            <v>41575</v>
          </cell>
          <cell r="V95">
            <v>0</v>
          </cell>
          <cell r="W95">
            <v>0</v>
          </cell>
          <cell r="X95">
            <v>76901</v>
          </cell>
          <cell r="Y95">
            <v>123878</v>
          </cell>
          <cell r="Z95">
            <v>173868</v>
          </cell>
          <cell r="AA95">
            <v>257328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Coordinador Reservorios</v>
          </cell>
          <cell r="E96">
            <v>59</v>
          </cell>
          <cell r="F96">
            <v>7200</v>
          </cell>
          <cell r="G96">
            <v>0</v>
          </cell>
          <cell r="H96">
            <v>4</v>
          </cell>
          <cell r="I96">
            <v>28800</v>
          </cell>
          <cell r="J96">
            <v>122400</v>
          </cell>
          <cell r="K96">
            <v>69959</v>
          </cell>
          <cell r="L96">
            <v>19384</v>
          </cell>
          <cell r="M96">
            <v>89343</v>
          </cell>
          <cell r="N96" t="str">
            <v>Ecuador - Quito</v>
          </cell>
          <cell r="O96">
            <v>0.15</v>
          </cell>
          <cell r="P96">
            <v>14040</v>
          </cell>
          <cell r="Q96">
            <v>4320</v>
          </cell>
          <cell r="R96">
            <v>0.15</v>
          </cell>
          <cell r="S96">
            <v>14040</v>
          </cell>
          <cell r="T96">
            <v>0</v>
          </cell>
          <cell r="U96">
            <v>37111</v>
          </cell>
          <cell r="V96">
            <v>0</v>
          </cell>
          <cell r="W96">
            <v>0</v>
          </cell>
          <cell r="X96">
            <v>69511</v>
          </cell>
          <cell r="Y96">
            <v>110612</v>
          </cell>
          <cell r="Z96">
            <v>158854</v>
          </cell>
          <cell r="AA96">
            <v>233012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Gte.Operaciones</v>
          </cell>
          <cell r="E97">
            <v>62</v>
          </cell>
          <cell r="F97">
            <v>12500</v>
          </cell>
          <cell r="G97">
            <v>0</v>
          </cell>
          <cell r="H97">
            <v>5</v>
          </cell>
          <cell r="I97">
            <v>62500</v>
          </cell>
          <cell r="J97">
            <v>225000</v>
          </cell>
          <cell r="K97">
            <v>114605</v>
          </cell>
          <cell r="L97">
            <v>39041</v>
          </cell>
          <cell r="M97">
            <v>153646</v>
          </cell>
          <cell r="N97" t="str">
            <v>Venezuela - Caracas</v>
          </cell>
          <cell r="O97">
            <v>0.15</v>
          </cell>
          <cell r="P97">
            <v>24375</v>
          </cell>
          <cell r="Q97">
            <v>9375</v>
          </cell>
          <cell r="R97">
            <v>0.05</v>
          </cell>
          <cell r="S97">
            <v>8125</v>
          </cell>
          <cell r="T97">
            <v>0</v>
          </cell>
          <cell r="U97">
            <v>56547</v>
          </cell>
          <cell r="V97">
            <v>0</v>
          </cell>
          <cell r="W97">
            <v>0</v>
          </cell>
          <cell r="X97">
            <v>98422</v>
          </cell>
          <cell r="Y97">
            <v>152636</v>
          </cell>
          <cell r="Z97">
            <v>252068</v>
          </cell>
          <cell r="AA97">
            <v>377636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Analista Capacit. Sr.</v>
          </cell>
          <cell r="E98">
            <v>56</v>
          </cell>
          <cell r="F98">
            <v>4100</v>
          </cell>
          <cell r="G98">
            <v>0</v>
          </cell>
          <cell r="H98">
            <v>1.5</v>
          </cell>
          <cell r="I98">
            <v>6150</v>
          </cell>
          <cell r="J98">
            <v>59450</v>
          </cell>
          <cell r="K98">
            <v>40678</v>
          </cell>
          <cell r="L98">
            <v>4779</v>
          </cell>
          <cell r="M98">
            <v>45457</v>
          </cell>
          <cell r="N98" t="str">
            <v>Ecuador - Quito</v>
          </cell>
          <cell r="O98">
            <v>0.15</v>
          </cell>
          <cell r="P98">
            <v>7995</v>
          </cell>
          <cell r="Q98">
            <v>923</v>
          </cell>
          <cell r="R98">
            <v>0.15</v>
          </cell>
          <cell r="S98">
            <v>7995</v>
          </cell>
          <cell r="T98">
            <v>0</v>
          </cell>
          <cell r="U98">
            <v>21499</v>
          </cell>
          <cell r="V98">
            <v>0</v>
          </cell>
          <cell r="W98">
            <v>0</v>
          </cell>
          <cell r="X98">
            <v>38412</v>
          </cell>
          <cell r="Y98">
            <v>55705</v>
          </cell>
          <cell r="Z98">
            <v>83869</v>
          </cell>
          <cell r="AA98">
            <v>115155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Ing. De Ductos</v>
          </cell>
          <cell r="E99">
            <v>0</v>
          </cell>
          <cell r="F99">
            <v>4600</v>
          </cell>
          <cell r="G99">
            <v>0</v>
          </cell>
          <cell r="H99">
            <v>2.5</v>
          </cell>
          <cell r="I99">
            <v>11500</v>
          </cell>
          <cell r="J99">
            <v>71300</v>
          </cell>
          <cell r="K99">
            <v>44967</v>
          </cell>
          <cell r="L99">
            <v>8829</v>
          </cell>
          <cell r="M99">
            <v>53796</v>
          </cell>
          <cell r="N99" t="str">
            <v>Ecuador - Quito</v>
          </cell>
          <cell r="O99">
            <v>0.15</v>
          </cell>
          <cell r="P99">
            <v>8970</v>
          </cell>
          <cell r="Q99">
            <v>1725</v>
          </cell>
          <cell r="R99">
            <v>0.15</v>
          </cell>
          <cell r="S99">
            <v>8970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19665</v>
          </cell>
          <cell r="Y99">
            <v>27889</v>
          </cell>
          <cell r="Z99">
            <v>73461</v>
          </cell>
          <cell r="AA99">
            <v>99189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Deputy Manager</v>
          </cell>
          <cell r="E100">
            <v>0</v>
          </cell>
          <cell r="F100">
            <v>4000</v>
          </cell>
          <cell r="G100">
            <v>600</v>
          </cell>
          <cell r="H100">
            <v>1.5</v>
          </cell>
          <cell r="I100">
            <v>6900</v>
          </cell>
          <cell r="J100">
            <v>66700</v>
          </cell>
          <cell r="K100">
            <v>45178</v>
          </cell>
          <cell r="L100">
            <v>5287</v>
          </cell>
          <cell r="M100">
            <v>50465</v>
          </cell>
          <cell r="N100" t="str">
            <v>Cayman Islands</v>
          </cell>
          <cell r="O100">
            <v>0.15</v>
          </cell>
          <cell r="P100">
            <v>8970</v>
          </cell>
          <cell r="Q100">
            <v>1035</v>
          </cell>
          <cell r="R100">
            <v>0</v>
          </cell>
          <cell r="S100">
            <v>0</v>
          </cell>
          <cell r="T100">
            <v>0</v>
          </cell>
          <cell r="U100">
            <v>18200</v>
          </cell>
          <cell r="V100">
            <v>0</v>
          </cell>
          <cell r="W100">
            <v>21632</v>
          </cell>
          <cell r="X100">
            <v>49837</v>
          </cell>
          <cell r="Y100">
            <v>74125</v>
          </cell>
          <cell r="Z100">
            <v>100302</v>
          </cell>
          <cell r="AA100">
            <v>140825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Profesional Sr.</v>
          </cell>
          <cell r="E101">
            <v>0</v>
          </cell>
          <cell r="F101">
            <v>4066</v>
          </cell>
          <cell r="G101">
            <v>0</v>
          </cell>
          <cell r="H101">
            <v>1</v>
          </cell>
          <cell r="I101">
            <v>4066</v>
          </cell>
          <cell r="J101">
            <v>56924</v>
          </cell>
          <cell r="K101">
            <v>40732</v>
          </cell>
          <cell r="L101">
            <v>3193</v>
          </cell>
          <cell r="M101">
            <v>43925</v>
          </cell>
          <cell r="N101" t="str">
            <v>Ecuador - Quito</v>
          </cell>
          <cell r="O101">
            <v>0.15</v>
          </cell>
          <cell r="P101">
            <v>7929</v>
          </cell>
          <cell r="Q101">
            <v>610</v>
          </cell>
          <cell r="R101">
            <v>0.15</v>
          </cell>
          <cell r="S101">
            <v>7929</v>
          </cell>
          <cell r="T101">
            <v>0</v>
          </cell>
          <cell r="U101">
            <v>24166</v>
          </cell>
          <cell r="V101">
            <v>0</v>
          </cell>
          <cell r="W101">
            <v>0</v>
          </cell>
          <cell r="X101">
            <v>40634</v>
          </cell>
          <cell r="Y101">
            <v>58772</v>
          </cell>
          <cell r="Z101">
            <v>84559</v>
          </cell>
          <cell r="AA101">
            <v>115696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Lider Equipo</v>
          </cell>
          <cell r="E102">
            <v>0</v>
          </cell>
          <cell r="F102">
            <v>5246</v>
          </cell>
          <cell r="G102">
            <v>0</v>
          </cell>
          <cell r="H102">
            <v>4</v>
          </cell>
          <cell r="I102">
            <v>20984</v>
          </cell>
          <cell r="J102">
            <v>89182</v>
          </cell>
          <cell r="K102">
            <v>51727</v>
          </cell>
          <cell r="L102">
            <v>15007</v>
          </cell>
          <cell r="M102">
            <v>66734</v>
          </cell>
          <cell r="N102" t="str">
            <v>Ecuador - Quito</v>
          </cell>
          <cell r="O102">
            <v>0.15</v>
          </cell>
          <cell r="P102">
            <v>10230</v>
          </cell>
          <cell r="Q102">
            <v>3148</v>
          </cell>
          <cell r="R102">
            <v>0.15</v>
          </cell>
          <cell r="S102">
            <v>10230</v>
          </cell>
          <cell r="T102">
            <v>0</v>
          </cell>
          <cell r="U102">
            <v>33205</v>
          </cell>
          <cell r="V102">
            <v>0</v>
          </cell>
          <cell r="W102">
            <v>0</v>
          </cell>
          <cell r="X102">
            <v>56813</v>
          </cell>
          <cell r="Y102">
            <v>87075</v>
          </cell>
          <cell r="Z102">
            <v>123547</v>
          </cell>
          <cell r="AA102">
            <v>176257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Profesional Sr.</v>
          </cell>
          <cell r="E103">
            <v>0</v>
          </cell>
          <cell r="F103">
            <v>4898</v>
          </cell>
          <cell r="G103">
            <v>0</v>
          </cell>
          <cell r="H103">
            <v>2</v>
          </cell>
          <cell r="I103">
            <v>9796</v>
          </cell>
          <cell r="J103">
            <v>73470</v>
          </cell>
          <cell r="K103">
            <v>48032</v>
          </cell>
          <cell r="L103">
            <v>7543</v>
          </cell>
          <cell r="M103">
            <v>55575</v>
          </cell>
          <cell r="N103" t="str">
            <v>Venezuela - El Tigre</v>
          </cell>
          <cell r="O103">
            <v>0.15</v>
          </cell>
          <cell r="P103">
            <v>9551</v>
          </cell>
          <cell r="Q103">
            <v>1469</v>
          </cell>
          <cell r="R103">
            <v>0.15</v>
          </cell>
          <cell r="S103">
            <v>9551</v>
          </cell>
          <cell r="T103">
            <v>0</v>
          </cell>
          <cell r="U103">
            <v>3093</v>
          </cell>
          <cell r="V103">
            <v>0</v>
          </cell>
          <cell r="W103">
            <v>0</v>
          </cell>
          <cell r="X103">
            <v>23664</v>
          </cell>
          <cell r="Y103">
            <v>34704</v>
          </cell>
          <cell r="Z103">
            <v>79239</v>
          </cell>
          <cell r="AA103">
            <v>108174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0.15</v>
          </cell>
          <cell r="P104">
            <v>0</v>
          </cell>
          <cell r="Q104">
            <v>0</v>
          </cell>
          <cell r="R104" t="e">
            <v>#N/A</v>
          </cell>
          <cell r="S104" t="e">
            <v>#N/A</v>
          </cell>
          <cell r="T104" t="e">
            <v>#N/A</v>
          </cell>
          <cell r="U104">
            <v>0</v>
          </cell>
          <cell r="V104">
            <v>0</v>
          </cell>
          <cell r="W104">
            <v>0</v>
          </cell>
          <cell r="X104" t="e">
            <v>#N/A</v>
          </cell>
          <cell r="Y104" t="e">
            <v>#N/A</v>
          </cell>
          <cell r="Z104" t="e">
            <v>#N/A</v>
          </cell>
          <cell r="AA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 t="e">
            <v>#DIV/0!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0.15</v>
          </cell>
          <cell r="P105">
            <v>0</v>
          </cell>
          <cell r="Q105">
            <v>0</v>
          </cell>
          <cell r="R105" t="e">
            <v>#N/A</v>
          </cell>
          <cell r="S105" t="e">
            <v>#N/A</v>
          </cell>
          <cell r="T105" t="e">
            <v>#N/A</v>
          </cell>
          <cell r="U105">
            <v>0</v>
          </cell>
          <cell r="V105">
            <v>0</v>
          </cell>
          <cell r="W105">
            <v>0</v>
          </cell>
          <cell r="X105" t="e">
            <v>#N/A</v>
          </cell>
          <cell r="Y105" t="e">
            <v>#N/A</v>
          </cell>
          <cell r="Z105" t="e">
            <v>#N/A</v>
          </cell>
          <cell r="AA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 t="e">
            <v>#DIV/0!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0.15</v>
          </cell>
          <cell r="P106">
            <v>0</v>
          </cell>
          <cell r="Q106">
            <v>0</v>
          </cell>
          <cell r="R106" t="e">
            <v>#N/A</v>
          </cell>
          <cell r="S106" t="e">
            <v>#N/A</v>
          </cell>
          <cell r="T106" t="e">
            <v>#N/A</v>
          </cell>
          <cell r="U106">
            <v>0</v>
          </cell>
          <cell r="V106">
            <v>0</v>
          </cell>
          <cell r="W106">
            <v>0</v>
          </cell>
          <cell r="X106" t="e">
            <v>#N/A</v>
          </cell>
          <cell r="Y106" t="e">
            <v>#N/A</v>
          </cell>
          <cell r="Z106" t="e">
            <v>#N/A</v>
          </cell>
          <cell r="AA106" t="e">
            <v>#N/A</v>
          </cell>
        </row>
      </sheetData>
      <sheetData sheetId="1"/>
      <sheetData sheetId="2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DESTINO</v>
          </cell>
          <cell r="E6" t="str">
            <v>Total Neto de la asignación internacional</v>
          </cell>
          <cell r="F6" t="str">
            <v>MENOS Compensación Variable neta</v>
          </cell>
          <cell r="G6" t="str">
            <v>SUB TOTAL</v>
          </cell>
          <cell r="H6" t="str">
            <v>Sueldos Netos abonados en ARGENTINA</v>
          </cell>
          <cell r="I6" t="str">
            <v>Sueldos Netos a abonar en el EXTERIOR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Brasil . Rio de Janeiro</v>
          </cell>
          <cell r="E7">
            <v>188900</v>
          </cell>
          <cell r="F7">
            <v>37941</v>
          </cell>
          <cell r="G7">
            <v>150959</v>
          </cell>
          <cell r="H7">
            <v>0</v>
          </cell>
          <cell r="I7">
            <v>150959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Brasil . Rio de Janeiro</v>
          </cell>
          <cell r="E8">
            <v>68269</v>
          </cell>
          <cell r="F8">
            <v>7073</v>
          </cell>
          <cell r="G8">
            <v>61196</v>
          </cell>
          <cell r="H8">
            <v>0</v>
          </cell>
          <cell r="I8">
            <v>61196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Bolivia - Sta. Cruz de la Sierra</v>
          </cell>
          <cell r="E9">
            <v>235755</v>
          </cell>
          <cell r="F9">
            <v>41973</v>
          </cell>
          <cell r="G9">
            <v>193782</v>
          </cell>
          <cell r="H9">
            <v>0</v>
          </cell>
          <cell r="I9">
            <v>193782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Bolivia - Sta. Cruz de la Sierra</v>
          </cell>
          <cell r="E10">
            <v>98151</v>
          </cell>
          <cell r="F10">
            <v>0</v>
          </cell>
          <cell r="G10">
            <v>98151</v>
          </cell>
          <cell r="H10">
            <v>0</v>
          </cell>
          <cell r="I10">
            <v>98151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Bolivia - Sta. Cruz de la Sierra</v>
          </cell>
          <cell r="E11">
            <v>109018</v>
          </cell>
          <cell r="F11">
            <v>10491</v>
          </cell>
          <cell r="G11">
            <v>98527</v>
          </cell>
          <cell r="H11">
            <v>0</v>
          </cell>
          <cell r="I11">
            <v>98527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Perú - Talara</v>
          </cell>
          <cell r="E12">
            <v>112873</v>
          </cell>
          <cell r="F12">
            <v>9423</v>
          </cell>
          <cell r="G12">
            <v>103450</v>
          </cell>
          <cell r="H12">
            <v>0</v>
          </cell>
          <cell r="I12">
            <v>103450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Perú - Talara</v>
          </cell>
          <cell r="E13">
            <v>120072</v>
          </cell>
          <cell r="F13">
            <v>9772</v>
          </cell>
          <cell r="G13">
            <v>110300</v>
          </cell>
          <cell r="H13">
            <v>0</v>
          </cell>
          <cell r="I13">
            <v>110300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Ecuador - Quito</v>
          </cell>
          <cell r="E14">
            <v>180224</v>
          </cell>
          <cell r="F14">
            <v>21643</v>
          </cell>
          <cell r="G14">
            <v>158581</v>
          </cell>
          <cell r="H14">
            <v>0</v>
          </cell>
          <cell r="I14">
            <v>158581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Perú - Talara</v>
          </cell>
          <cell r="E15">
            <v>98387</v>
          </cell>
          <cell r="F15">
            <v>10647</v>
          </cell>
          <cell r="G15">
            <v>87740</v>
          </cell>
          <cell r="H15">
            <v>0</v>
          </cell>
          <cell r="I15">
            <v>87740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Ecuador - Quito</v>
          </cell>
          <cell r="E16">
            <v>113406</v>
          </cell>
          <cell r="F16">
            <v>10300</v>
          </cell>
          <cell r="G16">
            <v>103106</v>
          </cell>
          <cell r="H16">
            <v>0</v>
          </cell>
          <cell r="I16">
            <v>103106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Perú - Talara</v>
          </cell>
          <cell r="E17">
            <v>182407</v>
          </cell>
          <cell r="F17">
            <v>18610</v>
          </cell>
          <cell r="G17">
            <v>163797</v>
          </cell>
          <cell r="H17">
            <v>0</v>
          </cell>
          <cell r="I17">
            <v>163797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Perú - Talara</v>
          </cell>
          <cell r="E18">
            <v>121495</v>
          </cell>
          <cell r="F18">
            <v>10571</v>
          </cell>
          <cell r="G18">
            <v>110924</v>
          </cell>
          <cell r="H18">
            <v>0</v>
          </cell>
          <cell r="I18">
            <v>110924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Ecuador - Quito</v>
          </cell>
          <cell r="E19">
            <v>95238</v>
          </cell>
          <cell r="F19">
            <v>6802</v>
          </cell>
          <cell r="G19">
            <v>88436</v>
          </cell>
          <cell r="H19">
            <v>0</v>
          </cell>
          <cell r="I19">
            <v>88436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Perú - Talara</v>
          </cell>
          <cell r="E20">
            <v>135327</v>
          </cell>
          <cell r="F20">
            <v>10694</v>
          </cell>
          <cell r="G20">
            <v>124633</v>
          </cell>
          <cell r="H20">
            <v>0</v>
          </cell>
          <cell r="I20">
            <v>124633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Perú - Talara</v>
          </cell>
          <cell r="E21">
            <v>97098</v>
          </cell>
          <cell r="F21">
            <v>0</v>
          </cell>
          <cell r="G21">
            <v>97098</v>
          </cell>
          <cell r="H21">
            <v>0</v>
          </cell>
          <cell r="I21">
            <v>97098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Perú - Talara</v>
          </cell>
          <cell r="E22">
            <v>94176</v>
          </cell>
          <cell r="F22">
            <v>0</v>
          </cell>
          <cell r="G22">
            <v>94176</v>
          </cell>
          <cell r="H22">
            <v>0</v>
          </cell>
          <cell r="I22">
            <v>94176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Perú - Talara</v>
          </cell>
          <cell r="E23">
            <v>133832</v>
          </cell>
          <cell r="F23">
            <v>10116</v>
          </cell>
          <cell r="G23">
            <v>123716</v>
          </cell>
          <cell r="H23">
            <v>0</v>
          </cell>
          <cell r="I23">
            <v>123716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Perú - Talara</v>
          </cell>
          <cell r="E24">
            <v>106196</v>
          </cell>
          <cell r="F24">
            <v>0</v>
          </cell>
          <cell r="G24">
            <v>106196</v>
          </cell>
          <cell r="H24">
            <v>0</v>
          </cell>
          <cell r="I24">
            <v>106196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Perú - Talara</v>
          </cell>
          <cell r="E25">
            <v>129704</v>
          </cell>
          <cell r="F25">
            <v>20586</v>
          </cell>
          <cell r="G25">
            <v>109118</v>
          </cell>
          <cell r="H25">
            <v>0</v>
          </cell>
          <cell r="I25">
            <v>109118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Ecuador - Quito</v>
          </cell>
          <cell r="E26">
            <v>153454</v>
          </cell>
          <cell r="F26">
            <v>18465</v>
          </cell>
          <cell r="G26">
            <v>134989</v>
          </cell>
          <cell r="H26">
            <v>47730</v>
          </cell>
          <cell r="I26">
            <v>87259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Perú - Talara</v>
          </cell>
          <cell r="E27">
            <v>131447</v>
          </cell>
          <cell r="F27">
            <v>10163</v>
          </cell>
          <cell r="G27">
            <v>121284</v>
          </cell>
          <cell r="H27">
            <v>0</v>
          </cell>
          <cell r="I27">
            <v>121284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Ecuador - Quito</v>
          </cell>
          <cell r="E28">
            <v>279445</v>
          </cell>
          <cell r="F28">
            <v>66571</v>
          </cell>
          <cell r="G28">
            <v>212874</v>
          </cell>
          <cell r="H28">
            <v>0</v>
          </cell>
          <cell r="I28">
            <v>212874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Perú - Talara</v>
          </cell>
          <cell r="E29">
            <v>135017</v>
          </cell>
          <cell r="F29">
            <v>10510</v>
          </cell>
          <cell r="G29">
            <v>124507</v>
          </cell>
          <cell r="H29">
            <v>0</v>
          </cell>
          <cell r="I29">
            <v>124507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Ecuador - Quito</v>
          </cell>
          <cell r="E30">
            <v>96701</v>
          </cell>
          <cell r="F30">
            <v>7058</v>
          </cell>
          <cell r="G30">
            <v>89643</v>
          </cell>
          <cell r="H30">
            <v>0</v>
          </cell>
          <cell r="I30">
            <v>89643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Venezuela - Maracaibo</v>
          </cell>
          <cell r="E31">
            <v>208405</v>
          </cell>
          <cell r="F31">
            <v>29553</v>
          </cell>
          <cell r="G31">
            <v>178852</v>
          </cell>
          <cell r="H31">
            <v>47183</v>
          </cell>
          <cell r="I31">
            <v>131669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Venezuela - El Tigre</v>
          </cell>
          <cell r="E32">
            <v>127679</v>
          </cell>
          <cell r="F32">
            <v>18383</v>
          </cell>
          <cell r="G32">
            <v>109296</v>
          </cell>
          <cell r="H32">
            <v>43729</v>
          </cell>
          <cell r="I32">
            <v>65567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Venezuela - Caracas</v>
          </cell>
          <cell r="E33">
            <v>129317</v>
          </cell>
          <cell r="F33">
            <v>9249</v>
          </cell>
          <cell r="G33">
            <v>120068</v>
          </cell>
          <cell r="H33">
            <v>32952</v>
          </cell>
          <cell r="I33">
            <v>87116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Venezuela - Caracas</v>
          </cell>
          <cell r="E34">
            <v>126238</v>
          </cell>
          <cell r="F34">
            <v>9038</v>
          </cell>
          <cell r="G34">
            <v>117200</v>
          </cell>
          <cell r="H34">
            <v>31249</v>
          </cell>
          <cell r="I34">
            <v>85951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Venezuela - Maracaibo</v>
          </cell>
          <cell r="E35">
            <v>63207</v>
          </cell>
          <cell r="F35">
            <v>0</v>
          </cell>
          <cell r="G35">
            <v>63207</v>
          </cell>
          <cell r="H35">
            <v>32312</v>
          </cell>
          <cell r="I35">
            <v>30895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Venezuela - Maracaibo</v>
          </cell>
          <cell r="E36">
            <v>90031</v>
          </cell>
          <cell r="F36">
            <v>10326</v>
          </cell>
          <cell r="G36">
            <v>79705</v>
          </cell>
          <cell r="H36">
            <v>37458</v>
          </cell>
          <cell r="I36">
            <v>42247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Venezuela - Caracas</v>
          </cell>
          <cell r="E37">
            <v>109770</v>
          </cell>
          <cell r="F37">
            <v>8909</v>
          </cell>
          <cell r="G37">
            <v>100861</v>
          </cell>
          <cell r="H37">
            <v>35817</v>
          </cell>
          <cell r="I37">
            <v>65044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Venezuela - Caracas</v>
          </cell>
          <cell r="E38">
            <v>68508</v>
          </cell>
          <cell r="F38">
            <v>0</v>
          </cell>
          <cell r="G38">
            <v>68508</v>
          </cell>
          <cell r="H38">
            <v>25512</v>
          </cell>
          <cell r="I38">
            <v>42996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Venezuela - Maracaibo</v>
          </cell>
          <cell r="E39">
            <v>65007</v>
          </cell>
          <cell r="F39">
            <v>0</v>
          </cell>
          <cell r="G39">
            <v>65007</v>
          </cell>
          <cell r="H39">
            <v>27894</v>
          </cell>
          <cell r="I39">
            <v>37113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Venezuela - Maracaibo</v>
          </cell>
          <cell r="E40">
            <v>67813</v>
          </cell>
          <cell r="F40">
            <v>0</v>
          </cell>
          <cell r="G40">
            <v>67813</v>
          </cell>
          <cell r="H40">
            <v>35486</v>
          </cell>
          <cell r="I40">
            <v>32327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Venezuela - Maracaibo</v>
          </cell>
          <cell r="E41">
            <v>116773</v>
          </cell>
          <cell r="F41">
            <v>11639</v>
          </cell>
          <cell r="G41">
            <v>105134</v>
          </cell>
          <cell r="H41">
            <v>30808</v>
          </cell>
          <cell r="I41">
            <v>74326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Venezuela - Maracaibo</v>
          </cell>
          <cell r="E42">
            <v>141634</v>
          </cell>
          <cell r="F42">
            <v>20212</v>
          </cell>
          <cell r="G42">
            <v>121422</v>
          </cell>
          <cell r="H42">
            <v>36772</v>
          </cell>
          <cell r="I42">
            <v>84650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Venezuela - Caracas</v>
          </cell>
          <cell r="E43">
            <v>75689</v>
          </cell>
          <cell r="F43">
            <v>5088</v>
          </cell>
          <cell r="G43">
            <v>70601</v>
          </cell>
          <cell r="H43">
            <v>23054</v>
          </cell>
          <cell r="I43">
            <v>47547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Venezuela - Maracaibo</v>
          </cell>
          <cell r="E44">
            <v>91986</v>
          </cell>
          <cell r="F44">
            <v>10424</v>
          </cell>
          <cell r="G44">
            <v>81562</v>
          </cell>
          <cell r="H44">
            <v>37458</v>
          </cell>
          <cell r="I44">
            <v>44104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Venezuela - Caracas</v>
          </cell>
          <cell r="E45">
            <v>242623</v>
          </cell>
          <cell r="F45">
            <v>35750</v>
          </cell>
          <cell r="G45">
            <v>206873</v>
          </cell>
          <cell r="H45">
            <v>44283</v>
          </cell>
          <cell r="I45">
            <v>162590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Ecuador - Quito</v>
          </cell>
          <cell r="E46">
            <v>263109</v>
          </cell>
          <cell r="F46">
            <v>35578</v>
          </cell>
          <cell r="G46">
            <v>227531</v>
          </cell>
          <cell r="H46">
            <v>47685</v>
          </cell>
          <cell r="I46">
            <v>179846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Venezuela - El Tigre</v>
          </cell>
          <cell r="E47">
            <v>149875</v>
          </cell>
          <cell r="F47">
            <v>20311</v>
          </cell>
          <cell r="G47">
            <v>129564</v>
          </cell>
          <cell r="H47">
            <v>30671</v>
          </cell>
          <cell r="I47">
            <v>98893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Venezuela - Caracas</v>
          </cell>
          <cell r="E48">
            <v>71396</v>
          </cell>
          <cell r="F48">
            <v>8578</v>
          </cell>
          <cell r="G48">
            <v>62818</v>
          </cell>
          <cell r="H48">
            <v>26439</v>
          </cell>
          <cell r="I48">
            <v>36379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Venezuela - El Tigre</v>
          </cell>
          <cell r="E49">
            <v>81342</v>
          </cell>
          <cell r="F49">
            <v>0</v>
          </cell>
          <cell r="G49">
            <v>81342</v>
          </cell>
          <cell r="H49">
            <v>26197</v>
          </cell>
          <cell r="I49">
            <v>55145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Ecuador - Quito</v>
          </cell>
          <cell r="E50">
            <v>115066</v>
          </cell>
          <cell r="F50">
            <v>10647</v>
          </cell>
          <cell r="G50">
            <v>104419</v>
          </cell>
          <cell r="H50">
            <v>37863</v>
          </cell>
          <cell r="I50">
            <v>66556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Venezuela - Caracas</v>
          </cell>
          <cell r="E51">
            <v>130140</v>
          </cell>
          <cell r="F51">
            <v>13394</v>
          </cell>
          <cell r="G51">
            <v>116746</v>
          </cell>
          <cell r="H51">
            <v>22731</v>
          </cell>
          <cell r="I51">
            <v>94015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Venezuela - El Tigre</v>
          </cell>
          <cell r="E52">
            <v>103248</v>
          </cell>
          <cell r="F52">
            <v>8843</v>
          </cell>
          <cell r="G52">
            <v>94405</v>
          </cell>
          <cell r="H52">
            <v>28438</v>
          </cell>
          <cell r="I52">
            <v>65967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Venezuela - El Tigre</v>
          </cell>
          <cell r="E53">
            <v>85908</v>
          </cell>
          <cell r="F53">
            <v>6902</v>
          </cell>
          <cell r="G53">
            <v>79006</v>
          </cell>
          <cell r="H53">
            <v>44344</v>
          </cell>
          <cell r="I53">
            <v>34662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Venezuela - Caracas</v>
          </cell>
          <cell r="E54">
            <v>158200</v>
          </cell>
          <cell r="F54">
            <v>19417</v>
          </cell>
          <cell r="G54">
            <v>138783</v>
          </cell>
          <cell r="H54">
            <v>36847</v>
          </cell>
          <cell r="I54">
            <v>101936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Venezuela - El Tigre</v>
          </cell>
          <cell r="E55">
            <v>84552</v>
          </cell>
          <cell r="F55">
            <v>0</v>
          </cell>
          <cell r="G55">
            <v>84552</v>
          </cell>
          <cell r="H55">
            <v>25492</v>
          </cell>
          <cell r="I55">
            <v>59060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Venezuela - El Tigre</v>
          </cell>
          <cell r="E56">
            <v>62723</v>
          </cell>
          <cell r="F56">
            <v>0</v>
          </cell>
          <cell r="G56">
            <v>62723</v>
          </cell>
          <cell r="H56">
            <v>37109</v>
          </cell>
          <cell r="I56">
            <v>25614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Venezuela - El Tigre</v>
          </cell>
          <cell r="E57">
            <v>107187</v>
          </cell>
          <cell r="F57">
            <v>11087</v>
          </cell>
          <cell r="G57">
            <v>96100</v>
          </cell>
          <cell r="H57">
            <v>31580</v>
          </cell>
          <cell r="I57">
            <v>64520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Venezuela - Caracas</v>
          </cell>
          <cell r="E58">
            <v>259821</v>
          </cell>
          <cell r="F58">
            <v>37274</v>
          </cell>
          <cell r="G58">
            <v>222547</v>
          </cell>
          <cell r="H58">
            <v>53554</v>
          </cell>
          <cell r="I58">
            <v>168993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Venezuela - El Tigre</v>
          </cell>
          <cell r="E59">
            <v>115813</v>
          </cell>
          <cell r="F59">
            <v>13592</v>
          </cell>
          <cell r="G59">
            <v>102221</v>
          </cell>
          <cell r="H59">
            <v>35275</v>
          </cell>
          <cell r="I59">
            <v>66946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Venezuela - El Tigre</v>
          </cell>
          <cell r="E60">
            <v>63459</v>
          </cell>
          <cell r="F60">
            <v>0</v>
          </cell>
          <cell r="G60">
            <v>63459</v>
          </cell>
          <cell r="H60">
            <v>30006</v>
          </cell>
          <cell r="I60">
            <v>33453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Venezuela - Caracas</v>
          </cell>
          <cell r="E61">
            <v>159300</v>
          </cell>
          <cell r="F61">
            <v>19506</v>
          </cell>
          <cell r="G61">
            <v>139794</v>
          </cell>
          <cell r="H61">
            <v>37624</v>
          </cell>
          <cell r="I61">
            <v>102170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Venezuela - El Tigre</v>
          </cell>
          <cell r="E62">
            <v>76927</v>
          </cell>
          <cell r="F62">
            <v>8370</v>
          </cell>
          <cell r="G62">
            <v>68557</v>
          </cell>
          <cell r="H62">
            <v>25492</v>
          </cell>
          <cell r="I62">
            <v>43065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Venezuela - El Tigre</v>
          </cell>
          <cell r="E63">
            <v>48367</v>
          </cell>
          <cell r="F63">
            <v>0</v>
          </cell>
          <cell r="G63">
            <v>48367</v>
          </cell>
          <cell r="H63">
            <v>23658</v>
          </cell>
          <cell r="I63">
            <v>24709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Venezuela - Caracas</v>
          </cell>
          <cell r="E64">
            <v>91200</v>
          </cell>
          <cell r="F64">
            <v>10125</v>
          </cell>
          <cell r="G64">
            <v>81075</v>
          </cell>
          <cell r="H64">
            <v>26569</v>
          </cell>
          <cell r="I64">
            <v>54506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Venezuela - Caracas</v>
          </cell>
          <cell r="E65">
            <v>130714</v>
          </cell>
          <cell r="F65">
            <v>15463</v>
          </cell>
          <cell r="G65">
            <v>115251</v>
          </cell>
          <cell r="H65">
            <v>37584</v>
          </cell>
          <cell r="I65">
            <v>77667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Venezuela - Caracas</v>
          </cell>
          <cell r="E66">
            <v>138716</v>
          </cell>
          <cell r="F66">
            <v>12845</v>
          </cell>
          <cell r="G66">
            <v>125871</v>
          </cell>
          <cell r="H66">
            <v>38632</v>
          </cell>
          <cell r="I66">
            <v>87239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Venezuela - Caracas</v>
          </cell>
          <cell r="E67">
            <v>216756</v>
          </cell>
          <cell r="F67">
            <v>37345</v>
          </cell>
          <cell r="G67">
            <v>179411</v>
          </cell>
          <cell r="H67">
            <v>43607</v>
          </cell>
          <cell r="I67">
            <v>135804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Venezuela - Caracas</v>
          </cell>
          <cell r="E68">
            <v>87427</v>
          </cell>
          <cell r="F68">
            <v>14683</v>
          </cell>
          <cell r="G68">
            <v>72744</v>
          </cell>
          <cell r="H68">
            <v>28095</v>
          </cell>
          <cell r="I68">
            <v>44649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USA - Houston</v>
          </cell>
          <cell r="E69">
            <v>128553</v>
          </cell>
          <cell r="F69">
            <v>22449</v>
          </cell>
          <cell r="G69">
            <v>106104</v>
          </cell>
          <cell r="H69">
            <v>0</v>
          </cell>
          <cell r="I69">
            <v>106104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Venezuela - Caracas</v>
          </cell>
          <cell r="E70">
            <v>372603</v>
          </cell>
          <cell r="F70">
            <v>81900</v>
          </cell>
          <cell r="G70">
            <v>290703</v>
          </cell>
          <cell r="H70">
            <v>42580</v>
          </cell>
          <cell r="I70">
            <v>248123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Venezuela - Caracas</v>
          </cell>
          <cell r="E71">
            <v>223725</v>
          </cell>
          <cell r="F71">
            <v>35750</v>
          </cell>
          <cell r="G71">
            <v>187975</v>
          </cell>
          <cell r="H71">
            <v>44947</v>
          </cell>
          <cell r="I71">
            <v>143028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Venezuela - Caracas</v>
          </cell>
          <cell r="E72">
            <v>129724</v>
          </cell>
          <cell r="F72">
            <v>12924</v>
          </cell>
          <cell r="G72">
            <v>116800</v>
          </cell>
          <cell r="H72">
            <v>46222</v>
          </cell>
          <cell r="I72">
            <v>70578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>Venezuela - Caracas</v>
          </cell>
          <cell r="E73">
            <v>86442</v>
          </cell>
          <cell r="F73">
            <v>6553</v>
          </cell>
          <cell r="G73">
            <v>79889</v>
          </cell>
          <cell r="H73">
            <v>41799</v>
          </cell>
          <cell r="I73">
            <v>38090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Venezuela - Caracas</v>
          </cell>
          <cell r="E74">
            <v>96627</v>
          </cell>
          <cell r="F74">
            <v>9400</v>
          </cell>
          <cell r="G74">
            <v>87227</v>
          </cell>
          <cell r="H74">
            <v>45255</v>
          </cell>
          <cell r="I74">
            <v>41972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Ecuador - Quito</v>
          </cell>
          <cell r="E75">
            <v>285003</v>
          </cell>
          <cell r="F75">
            <v>38468</v>
          </cell>
          <cell r="G75">
            <v>246535</v>
          </cell>
          <cell r="H75">
            <v>0</v>
          </cell>
          <cell r="I75">
            <v>246535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Venezuela - Caracas</v>
          </cell>
          <cell r="E76">
            <v>104868</v>
          </cell>
          <cell r="F76">
            <v>0</v>
          </cell>
          <cell r="G76">
            <v>104868</v>
          </cell>
          <cell r="H76">
            <v>46222</v>
          </cell>
          <cell r="I76">
            <v>58646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 t="str">
            <v>USA - Houston</v>
          </cell>
          <cell r="E77">
            <v>64537</v>
          </cell>
          <cell r="F77">
            <v>7407</v>
          </cell>
          <cell r="G77">
            <v>57130</v>
          </cell>
          <cell r="H77">
            <v>0</v>
          </cell>
          <cell r="I77">
            <v>57130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Perú - Talara</v>
          </cell>
          <cell r="E78">
            <v>148669</v>
          </cell>
          <cell r="F78">
            <v>14861</v>
          </cell>
          <cell r="G78">
            <v>133808</v>
          </cell>
          <cell r="H78">
            <v>0</v>
          </cell>
          <cell r="I78">
            <v>133808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Venezuela - Caracas</v>
          </cell>
          <cell r="E79">
            <v>118775</v>
          </cell>
          <cell r="F79">
            <v>11733</v>
          </cell>
          <cell r="G79">
            <v>107042</v>
          </cell>
          <cell r="H79">
            <v>47668</v>
          </cell>
          <cell r="I79">
            <v>59374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Bolivia - Sta. Cruz de la Sierra - Refineria</v>
          </cell>
          <cell r="E80">
            <v>141574</v>
          </cell>
          <cell r="F80">
            <v>14252</v>
          </cell>
          <cell r="G80">
            <v>127322</v>
          </cell>
          <cell r="H80">
            <v>47730</v>
          </cell>
          <cell r="I80">
            <v>79592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Brasil - San Pablo</v>
          </cell>
          <cell r="E81">
            <v>92942</v>
          </cell>
          <cell r="F81">
            <v>7875</v>
          </cell>
          <cell r="G81">
            <v>85067</v>
          </cell>
          <cell r="H81">
            <v>0</v>
          </cell>
          <cell r="I81">
            <v>85067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 t="str">
            <v>Brasil - Porto Alegre</v>
          </cell>
          <cell r="E82">
            <v>89065</v>
          </cell>
          <cell r="F82">
            <v>8710</v>
          </cell>
          <cell r="G82">
            <v>80355</v>
          </cell>
          <cell r="H82">
            <v>0</v>
          </cell>
          <cell r="I82">
            <v>80355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 t="str">
            <v>Brasil - Porto Alegre</v>
          </cell>
          <cell r="E83">
            <v>191638</v>
          </cell>
          <cell r="F83">
            <v>23419</v>
          </cell>
          <cell r="G83">
            <v>168219</v>
          </cell>
          <cell r="H83">
            <v>0</v>
          </cell>
          <cell r="I83">
            <v>168219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 t="str">
            <v>Brasil - Porto Alegre</v>
          </cell>
          <cell r="E84">
            <v>179642</v>
          </cell>
          <cell r="F84">
            <v>17413</v>
          </cell>
          <cell r="G84">
            <v>162229</v>
          </cell>
          <cell r="H84">
            <v>0</v>
          </cell>
          <cell r="I84">
            <v>162229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 t="str">
            <v>Brasil - Porto Alegre</v>
          </cell>
          <cell r="E85">
            <v>145876</v>
          </cell>
          <cell r="F85">
            <v>13070</v>
          </cell>
          <cell r="G85">
            <v>132806</v>
          </cell>
          <cell r="H85">
            <v>0</v>
          </cell>
          <cell r="I85">
            <v>132806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Venezuela - Caracas</v>
          </cell>
          <cell r="E86">
            <v>114281</v>
          </cell>
          <cell r="F86">
            <v>11788</v>
          </cell>
          <cell r="G86">
            <v>102493</v>
          </cell>
          <cell r="H86">
            <v>47051</v>
          </cell>
          <cell r="I86">
            <v>55442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Ecuador - Quito</v>
          </cell>
          <cell r="E87">
            <v>130479</v>
          </cell>
          <cell r="F87">
            <v>13310</v>
          </cell>
          <cell r="G87">
            <v>117169</v>
          </cell>
          <cell r="H87">
            <v>0</v>
          </cell>
          <cell r="I87">
            <v>117169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Bolivia - Sta. Cruz de la Sierra</v>
          </cell>
          <cell r="E88">
            <v>38801</v>
          </cell>
          <cell r="F88">
            <v>0</v>
          </cell>
          <cell r="G88">
            <v>38801</v>
          </cell>
          <cell r="H88">
            <v>0</v>
          </cell>
          <cell r="I88">
            <v>38801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Venezuela - Caracas</v>
          </cell>
          <cell r="E89">
            <v>143982</v>
          </cell>
          <cell r="F89">
            <v>20342</v>
          </cell>
          <cell r="G89">
            <v>123640</v>
          </cell>
          <cell r="H89">
            <v>46222</v>
          </cell>
          <cell r="I89">
            <v>77418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Ecuador - Quito</v>
          </cell>
          <cell r="E90">
            <v>310277</v>
          </cell>
          <cell r="F90">
            <v>53502</v>
          </cell>
          <cell r="G90">
            <v>256775</v>
          </cell>
          <cell r="H90">
            <v>49934</v>
          </cell>
          <cell r="I90">
            <v>206841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Ecuador - Quito</v>
          </cell>
          <cell r="E91">
            <v>140846</v>
          </cell>
          <cell r="F91">
            <v>13065</v>
          </cell>
          <cell r="G91">
            <v>127781</v>
          </cell>
          <cell r="H91">
            <v>0</v>
          </cell>
          <cell r="I91">
            <v>127781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>Francia - París</v>
          </cell>
          <cell r="E92">
            <v>110758</v>
          </cell>
          <cell r="F92">
            <v>15599</v>
          </cell>
          <cell r="G92">
            <v>95159</v>
          </cell>
          <cell r="H92">
            <v>0</v>
          </cell>
          <cell r="I92">
            <v>95159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Ecuador - Quito</v>
          </cell>
          <cell r="E93">
            <v>318346</v>
          </cell>
          <cell r="F93">
            <v>52372</v>
          </cell>
          <cell r="G93">
            <v>265974</v>
          </cell>
          <cell r="H93">
            <v>0</v>
          </cell>
          <cell r="I93">
            <v>265974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Ecuador - Quito</v>
          </cell>
          <cell r="E94">
            <v>233754</v>
          </cell>
          <cell r="F94">
            <v>33629</v>
          </cell>
          <cell r="G94">
            <v>200125</v>
          </cell>
          <cell r="H94">
            <v>0</v>
          </cell>
          <cell r="I94">
            <v>200125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Ecuador - Quito</v>
          </cell>
          <cell r="E95">
            <v>173868</v>
          </cell>
          <cell r="F95">
            <v>22061</v>
          </cell>
          <cell r="G95">
            <v>151807</v>
          </cell>
          <cell r="H95">
            <v>0</v>
          </cell>
          <cell r="I95">
            <v>151807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Ecuador - Quito</v>
          </cell>
          <cell r="E96">
            <v>158854</v>
          </cell>
          <cell r="F96">
            <v>19384</v>
          </cell>
          <cell r="G96">
            <v>139470</v>
          </cell>
          <cell r="H96">
            <v>46222</v>
          </cell>
          <cell r="I96">
            <v>93248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Venezuela - Caracas</v>
          </cell>
          <cell r="E97">
            <v>252068</v>
          </cell>
          <cell r="F97">
            <v>39041</v>
          </cell>
          <cell r="G97">
            <v>213027</v>
          </cell>
          <cell r="H97">
            <v>51927</v>
          </cell>
          <cell r="I97">
            <v>161100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Ecuador - Quito</v>
          </cell>
          <cell r="E98">
            <v>83869</v>
          </cell>
          <cell r="F98">
            <v>4779</v>
          </cell>
          <cell r="G98">
            <v>79090</v>
          </cell>
          <cell r="H98">
            <v>40678</v>
          </cell>
          <cell r="I98">
            <v>38412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Ecuador - Quito</v>
          </cell>
          <cell r="E99">
            <v>73461</v>
          </cell>
          <cell r="F99">
            <v>8829</v>
          </cell>
          <cell r="G99">
            <v>64632</v>
          </cell>
          <cell r="H99">
            <v>47730</v>
          </cell>
          <cell r="I99">
            <v>16902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Cayman Islands</v>
          </cell>
          <cell r="E100">
            <v>100302</v>
          </cell>
          <cell r="F100">
            <v>5287</v>
          </cell>
          <cell r="G100">
            <v>95015</v>
          </cell>
          <cell r="H100">
            <v>0</v>
          </cell>
          <cell r="I100">
            <v>95015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Ecuador - Quito</v>
          </cell>
          <cell r="E101">
            <v>84559</v>
          </cell>
          <cell r="F101">
            <v>3193</v>
          </cell>
          <cell r="G101">
            <v>81366</v>
          </cell>
          <cell r="H101">
            <v>40732</v>
          </cell>
          <cell r="I101">
            <v>40634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Ecuador - Quito</v>
          </cell>
          <cell r="E102">
            <v>123547</v>
          </cell>
          <cell r="F102">
            <v>15007</v>
          </cell>
          <cell r="G102">
            <v>108540</v>
          </cell>
          <cell r="H102">
            <v>47730</v>
          </cell>
          <cell r="I102">
            <v>60810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Venezuela - El Tigre</v>
          </cell>
          <cell r="E103">
            <v>79239</v>
          </cell>
          <cell r="F103">
            <v>7543</v>
          </cell>
          <cell r="G103">
            <v>71696</v>
          </cell>
          <cell r="H103">
            <v>42419</v>
          </cell>
          <cell r="I103">
            <v>29277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 t="e">
            <v>#N/A</v>
          </cell>
          <cell r="F104">
            <v>0</v>
          </cell>
          <cell r="G104" t="e">
            <v>#N/A</v>
          </cell>
          <cell r="H104">
            <v>0</v>
          </cell>
          <cell r="I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 t="e">
            <v>#N/A</v>
          </cell>
          <cell r="F105">
            <v>0</v>
          </cell>
          <cell r="G105" t="e">
            <v>#N/A</v>
          </cell>
          <cell r="H105">
            <v>0</v>
          </cell>
          <cell r="I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 t="e">
            <v>#N/A</v>
          </cell>
          <cell r="F106">
            <v>0</v>
          </cell>
          <cell r="G106" t="e">
            <v>#N/A</v>
          </cell>
          <cell r="H106">
            <v>0</v>
          </cell>
          <cell r="I106" t="e">
            <v>#N/A</v>
          </cell>
        </row>
      </sheetData>
      <sheetData sheetId="3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">
          <cell r="D1" t="str">
            <v>R-15</v>
          </cell>
        </row>
        <row r="2">
          <cell r="D2">
            <v>37765</v>
          </cell>
        </row>
        <row r="3">
          <cell r="D3">
            <v>1237</v>
          </cell>
        </row>
        <row r="4">
          <cell r="D4">
            <v>485888</v>
          </cell>
        </row>
        <row r="5">
          <cell r="D5" t="str">
            <v>128/64 2R</v>
          </cell>
        </row>
        <row r="6">
          <cell r="D6" t="str">
            <v>Standard</v>
          </cell>
        </row>
        <row r="7">
          <cell r="D7">
            <v>37753</v>
          </cell>
        </row>
        <row r="8">
          <cell r="D8">
            <v>1244</v>
          </cell>
        </row>
        <row r="9">
          <cell r="D9">
            <v>522625</v>
          </cell>
        </row>
        <row r="10">
          <cell r="D10">
            <v>37638</v>
          </cell>
        </row>
        <row r="11">
          <cell r="D11">
            <v>1341</v>
          </cell>
        </row>
        <row r="12">
          <cell r="D12">
            <v>504162</v>
          </cell>
        </row>
        <row r="13">
          <cell r="D13">
            <v>1230</v>
          </cell>
        </row>
        <row r="14">
          <cell r="D14">
            <v>1237</v>
          </cell>
        </row>
        <row r="15">
          <cell r="D15">
            <v>1330</v>
          </cell>
        </row>
        <row r="16">
          <cell r="D16">
            <v>1119</v>
          </cell>
        </row>
        <row r="17">
          <cell r="D17">
            <v>1130</v>
          </cell>
        </row>
        <row r="18">
          <cell r="D18">
            <v>1115.2</v>
          </cell>
        </row>
        <row r="19">
          <cell r="D19">
            <v>0.6</v>
          </cell>
        </row>
        <row r="20">
          <cell r="D20">
            <v>0.43</v>
          </cell>
        </row>
        <row r="22">
          <cell r="D22">
            <v>25.911000000000001</v>
          </cell>
        </row>
        <row r="24">
          <cell r="D24">
            <v>27.558</v>
          </cell>
        </row>
        <row r="25">
          <cell r="D25">
            <v>2.6259999999999999</v>
          </cell>
        </row>
        <row r="27">
          <cell r="D27">
            <v>3.3319999999999999</v>
          </cell>
        </row>
        <row r="28">
          <cell r="D28">
            <v>59</v>
          </cell>
        </row>
        <row r="29">
          <cell r="D29">
            <v>60</v>
          </cell>
        </row>
        <row r="30">
          <cell r="D30">
            <v>60</v>
          </cell>
        </row>
        <row r="31">
          <cell r="D31">
            <v>33.799999999999997</v>
          </cell>
        </row>
        <row r="32">
          <cell r="D32">
            <v>32.799999999999997</v>
          </cell>
        </row>
        <row r="33">
          <cell r="D33">
            <v>25.14</v>
          </cell>
        </row>
        <row r="34">
          <cell r="D34" t="str">
            <v xml:space="preserve">Control Std. realizado con la surgencia de las dos ramas, para ello se cerro el R1001. </v>
          </cell>
        </row>
        <row r="35">
          <cell r="D35">
            <v>4315.7700000000004</v>
          </cell>
        </row>
        <row r="36">
          <cell r="D36">
            <v>3.8260000000000001</v>
          </cell>
        </row>
        <row r="37">
          <cell r="D37" t="str">
            <v>Control por 12 horas, se tomó cloruros de Bdp. En producción estable toda la semana con variaciones el dia 28 de mayo y  02 de junio por la compresora Chango Norte</v>
          </cell>
        </row>
        <row r="38">
          <cell r="D38">
            <v>1407.81</v>
          </cell>
        </row>
        <row r="39">
          <cell r="D39">
            <v>-0.54663074</v>
          </cell>
        </row>
        <row r="40">
          <cell r="D40">
            <v>382.56658055999998</v>
          </cell>
        </row>
        <row r="41">
          <cell r="D41">
            <v>1004566.3479349</v>
          </cell>
        </row>
        <row r="42">
          <cell r="D42">
            <v>-155475.79529256001</v>
          </cell>
        </row>
        <row r="44">
          <cell r="D44">
            <v>1254</v>
          </cell>
        </row>
        <row r="45">
          <cell r="D45">
            <v>1245</v>
          </cell>
        </row>
        <row r="46">
          <cell r="D46">
            <v>1249.4613037109375</v>
          </cell>
        </row>
        <row r="47">
          <cell r="D47">
            <v>1252</v>
          </cell>
        </row>
        <row r="48">
          <cell r="D48">
            <v>1254.9107360839844</v>
          </cell>
        </row>
        <row r="49">
          <cell r="D49">
            <v>1268</v>
          </cell>
        </row>
        <row r="50">
          <cell r="D50">
            <v>5.75</v>
          </cell>
        </row>
        <row r="51">
          <cell r="D51">
            <v>0</v>
          </cell>
        </row>
        <row r="52">
          <cell r="D52">
            <v>1204</v>
          </cell>
        </row>
        <row r="53">
          <cell r="D53">
            <v>1254</v>
          </cell>
        </row>
        <row r="54">
          <cell r="D54">
            <v>1304</v>
          </cell>
        </row>
        <row r="55">
          <cell r="D55">
            <v>1354</v>
          </cell>
        </row>
        <row r="56">
          <cell r="D56">
            <v>1404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113</v>
          </cell>
        </row>
        <row r="60">
          <cell r="D60">
            <v>55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0.67261904761904767</v>
          </cell>
        </row>
        <row r="66">
          <cell r="D66">
            <v>0.32738095238095238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 t="str">
            <v>0 % de la semana entre 0 - 1204 psi</v>
          </cell>
        </row>
        <row r="70">
          <cell r="D70" t="str">
            <v>67.26 % de la semana entre 1205 - 1254 psi</v>
          </cell>
        </row>
        <row r="71">
          <cell r="D71" t="str">
            <v>32.74 % de la semana entre 1255 - 1304 psi</v>
          </cell>
        </row>
        <row r="72">
          <cell r="D72" t="str">
            <v>0 % de la semana entre 1305 - 1354 psi</v>
          </cell>
        </row>
        <row r="73">
          <cell r="D73" t="str">
            <v>0 % de la semana entre 1355 - 1404 psi</v>
          </cell>
        </row>
      </sheetData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MO - Rotativo 12hs x turno (A)"/>
      <sheetName val="MO - Diurno 12hs (B)"/>
      <sheetName val="BD- BASICOS"/>
      <sheetName val="Diagrama de trabajo"/>
    </sheetNames>
    <sheetDataSet>
      <sheetData sheetId="0">
        <row r="7">
          <cell r="D7" t="str">
            <v>Etapa N° 1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METROS"/>
      <sheetName val="ESPESOR"/>
      <sheetName val="Hoja2"/>
      <sheetName val="Hoja3"/>
    </sheetNames>
    <sheetDataSet>
      <sheetData sheetId="0" refreshError="1"/>
      <sheetData sheetId="1" refreshError="1">
        <row r="13">
          <cell r="C13">
            <v>10</v>
          </cell>
        </row>
        <row r="14">
          <cell r="C14">
            <v>8.9</v>
          </cell>
        </row>
        <row r="15">
          <cell r="C15">
            <v>0.5</v>
          </cell>
        </row>
        <row r="16">
          <cell r="C16">
            <v>1</v>
          </cell>
        </row>
        <row r="21">
          <cell r="B21">
            <v>9.8999810903814716</v>
          </cell>
        </row>
      </sheetData>
      <sheetData sheetId="2" refreshError="1"/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iterios casos criticos"/>
      <sheetName val="Gráfico1"/>
      <sheetName val="Gráfico2"/>
      <sheetName val="grafico"/>
      <sheetName val="RESUMEN GENERAL"/>
      <sheetName val="PRES-"/>
      <sheetName val="Base General"/>
      <sheetName val="RESUMEN por planta"/>
      <sheetName val="Resumen por Gcia.Div y cat"/>
      <sheetName val="TD SUELDOS ANUALES"/>
      <sheetName val="td ing. y tecno."/>
      <sheetName val="td EYC"/>
      <sheetName val="td FERTILIZANTES"/>
      <sheetName val="td GETRAN"/>
      <sheetName val="td sum y trading"/>
      <sheetName val="td refino y op."/>
      <sheetName val="td (pyl)"/>
      <sheetName val="td pnp"/>
      <sheetName val="td general"/>
      <sheetName val="Gráfico % MP"/>
      <sheetName val="ESTRUCTURAS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>
        <row r="6">
          <cell r="B6" t="str">
            <v>N / A</v>
          </cell>
        </row>
        <row r="7">
          <cell r="B7" t="str">
            <v>—</v>
          </cell>
        </row>
        <row r="8">
          <cell r="B8" t="str">
            <v>DRS</v>
          </cell>
        </row>
        <row r="9">
          <cell r="B9" t="str">
            <v>DRSBARHVH6</v>
          </cell>
        </row>
        <row r="10">
          <cell r="B10" t="str">
            <v>DRSBCHVH6</v>
          </cell>
        </row>
        <row r="11">
          <cell r="B11" t="str">
            <v>DRSHV</v>
          </cell>
        </row>
        <row r="12">
          <cell r="B12" t="str">
            <v>DRST</v>
          </cell>
        </row>
        <row r="13">
          <cell r="B13" t="str">
            <v>ESP</v>
          </cell>
        </row>
        <row r="14">
          <cell r="B14" t="str">
            <v>FP</v>
          </cell>
        </row>
        <row r="15">
          <cell r="B15" t="str">
            <v>FPA</v>
          </cell>
        </row>
        <row r="16">
          <cell r="B16" t="str">
            <v>FPAINT</v>
          </cell>
        </row>
        <row r="17">
          <cell r="B17" t="str">
            <v>FPAINTJ</v>
          </cell>
        </row>
        <row r="18">
          <cell r="B18" t="str">
            <v>FPARCINT</v>
          </cell>
        </row>
        <row r="19">
          <cell r="B19" t="str">
            <v>FPARCINTH6</v>
          </cell>
        </row>
        <row r="20">
          <cell r="B20" t="str">
            <v>FPDSARCINT</v>
          </cell>
        </row>
        <row r="21">
          <cell r="B21" t="str">
            <v>FPDSARCINTH6</v>
          </cell>
        </row>
        <row r="22">
          <cell r="B22" t="str">
            <v>FPDSINT</v>
          </cell>
        </row>
        <row r="23">
          <cell r="B23" t="str">
            <v>FPHVINT</v>
          </cell>
        </row>
        <row r="24">
          <cell r="B24" t="str">
            <v>FPINT</v>
          </cell>
        </row>
        <row r="25">
          <cell r="B25" t="str">
            <v>FPINTAR</v>
          </cell>
        </row>
        <row r="26">
          <cell r="B26" t="str">
            <v>FPINTH6</v>
          </cell>
        </row>
        <row r="27">
          <cell r="B27" t="str">
            <v>FPINTJ</v>
          </cell>
        </row>
        <row r="28">
          <cell r="B28" t="str">
            <v>FPINTX</v>
          </cell>
        </row>
        <row r="29">
          <cell r="B29" t="str">
            <v>FPXARCINT</v>
          </cell>
        </row>
        <row r="30">
          <cell r="B30" t="str">
            <v>FPXARINT</v>
          </cell>
        </row>
        <row r="31">
          <cell r="B31" t="str">
            <v>FPXINT</v>
          </cell>
        </row>
        <row r="32">
          <cell r="B32" t="str">
            <v>FPXINTJ</v>
          </cell>
        </row>
        <row r="33">
          <cell r="B33" t="str">
            <v>FRS</v>
          </cell>
        </row>
        <row r="34">
          <cell r="B34" t="str">
            <v>FRS3</v>
          </cell>
        </row>
        <row r="35">
          <cell r="B35" t="str">
            <v>FRS3AR</v>
          </cell>
        </row>
        <row r="36">
          <cell r="B36" t="str">
            <v>FRS3X</v>
          </cell>
        </row>
        <row r="37">
          <cell r="B37" t="str">
            <v>FRSBC</v>
          </cell>
        </row>
        <row r="38">
          <cell r="B38" t="str">
            <v>FRSBCH6</v>
          </cell>
        </row>
        <row r="39">
          <cell r="B39" t="str">
            <v>FRSC</v>
          </cell>
        </row>
        <row r="40">
          <cell r="B40" t="str">
            <v>FRSDAR</v>
          </cell>
        </row>
        <row r="41">
          <cell r="B41" t="str">
            <v>FRSHV</v>
          </cell>
        </row>
        <row r="42">
          <cell r="B42" t="str">
            <v>FRSINT</v>
          </cell>
        </row>
        <row r="43">
          <cell r="B43" t="str">
            <v>FRST</v>
          </cell>
        </row>
        <row r="44">
          <cell r="B44" t="str">
            <v>FRST3AR</v>
          </cell>
        </row>
        <row r="45">
          <cell r="B45" t="str">
            <v>FRSX</v>
          </cell>
        </row>
        <row r="46">
          <cell r="B46" t="str">
            <v>FRSX3</v>
          </cell>
        </row>
        <row r="47">
          <cell r="B47" t="str">
            <v>FRSXAR</v>
          </cell>
        </row>
        <row r="48">
          <cell r="B48" t="str">
            <v>FRSXARH6</v>
          </cell>
        </row>
        <row r="49">
          <cell r="B49" t="str">
            <v>FRSXARL</v>
          </cell>
        </row>
        <row r="50">
          <cell r="B50" t="str">
            <v>FRSXDARWCHS</v>
          </cell>
        </row>
        <row r="51">
          <cell r="B51" t="str">
            <v>FRSXH6</v>
          </cell>
        </row>
        <row r="52">
          <cell r="B52" t="str">
            <v>FRSXINT</v>
          </cell>
        </row>
        <row r="53">
          <cell r="B53" t="str">
            <v>FRSXINTJ</v>
          </cell>
        </row>
        <row r="54">
          <cell r="B54" t="str">
            <v>FRSXJ</v>
          </cell>
        </row>
        <row r="55">
          <cell r="B55" t="str">
            <v>FRSXJINT</v>
          </cell>
        </row>
        <row r="56">
          <cell r="B56" t="str">
            <v>FRSXT</v>
          </cell>
        </row>
        <row r="57">
          <cell r="B57" t="str">
            <v>FRSXT3</v>
          </cell>
        </row>
        <row r="58">
          <cell r="B58" t="str">
            <v>FRSXTAR</v>
          </cell>
        </row>
        <row r="59">
          <cell r="B59" t="str">
            <v>FRSXTARC</v>
          </cell>
        </row>
        <row r="60">
          <cell r="B60" t="str">
            <v>FRSXTC</v>
          </cell>
        </row>
        <row r="61">
          <cell r="B61" t="str">
            <v>FRSXTCH6</v>
          </cell>
        </row>
        <row r="62">
          <cell r="B62" t="str">
            <v>GP</v>
          </cell>
        </row>
        <row r="63">
          <cell r="B63" t="str">
            <v>GPARCINT</v>
          </cell>
        </row>
        <row r="64">
          <cell r="B64" t="str">
            <v>GPF</v>
          </cell>
        </row>
        <row r="65">
          <cell r="B65" t="str">
            <v>GPFINT</v>
          </cell>
        </row>
        <row r="66">
          <cell r="B66" t="str">
            <v>GPFINTJ</v>
          </cell>
        </row>
        <row r="67">
          <cell r="B67" t="str">
            <v>GPFS</v>
          </cell>
        </row>
        <row r="68">
          <cell r="B68" t="str">
            <v>GPFSINT</v>
          </cell>
        </row>
        <row r="69">
          <cell r="B69" t="str">
            <v>GPFSXINT</v>
          </cell>
        </row>
        <row r="70">
          <cell r="B70" t="str">
            <v>GPINT</v>
          </cell>
        </row>
        <row r="71">
          <cell r="B71" t="str">
            <v>GPINTAR</v>
          </cell>
        </row>
        <row r="72">
          <cell r="B72" t="str">
            <v>GPINTARC</v>
          </cell>
        </row>
        <row r="73">
          <cell r="B73" t="str">
            <v>GPINTC</v>
          </cell>
        </row>
        <row r="74">
          <cell r="B74" t="str">
            <v>GPXARCINT</v>
          </cell>
        </row>
        <row r="75">
          <cell r="B75" t="str">
            <v>GPXARINT</v>
          </cell>
        </row>
        <row r="76">
          <cell r="B76" t="str">
            <v>GPXCINT</v>
          </cell>
        </row>
        <row r="77">
          <cell r="B77" t="str">
            <v>GPXINT</v>
          </cell>
        </row>
        <row r="78">
          <cell r="B78" t="str">
            <v>GRS</v>
          </cell>
        </row>
        <row r="79">
          <cell r="B79" t="str">
            <v>GRS3</v>
          </cell>
        </row>
        <row r="80">
          <cell r="B80" t="str">
            <v>GRS3AR</v>
          </cell>
        </row>
        <row r="81">
          <cell r="B81" t="str">
            <v>GRSC</v>
          </cell>
        </row>
        <row r="82">
          <cell r="B82" t="str">
            <v>GRSFXAR</v>
          </cell>
        </row>
        <row r="83">
          <cell r="B83" t="str">
            <v>GRST</v>
          </cell>
        </row>
        <row r="84">
          <cell r="B84" t="str">
            <v>GRSTAR</v>
          </cell>
        </row>
        <row r="85">
          <cell r="B85" t="str">
            <v>GRSX</v>
          </cell>
        </row>
        <row r="86">
          <cell r="B86" t="str">
            <v>GRSX3</v>
          </cell>
        </row>
        <row r="87">
          <cell r="B87" t="str">
            <v>GRSXTAR</v>
          </cell>
        </row>
        <row r="88">
          <cell r="B88" t="str">
            <v>REDA</v>
          </cell>
        </row>
      </sheetData>
      <sheetData sheetId="3" refreshError="1"/>
      <sheetData sheetId="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OR MATRIX"/>
      <sheetName val="MASTER TABLE"/>
      <sheetName val="COVER"/>
      <sheetName val="TOC"/>
      <sheetName val="DPUMPS-338 p.01"/>
      <sheetName val="DC800 p.02"/>
      <sheetName val="DC1000 &amp; DC1250 p.03"/>
      <sheetName val="DC2200 &amp; DC2500 p.04"/>
      <sheetName val="FPUMPS-400 (1 OF 2) p.05"/>
      <sheetName val="FPUMPS-400 (2 OF 2) p.06"/>
      <sheetName val="FS400 &amp; FS650 p.07"/>
      <sheetName val="FS950 &amp; FS1200 p.08"/>
      <sheetName val="FS1650 p.9"/>
      <sheetName val="FC450 &amp; FC650 p.10"/>
      <sheetName val="FC925 &amp; FC1200 p.11"/>
      <sheetName val="FC1600 &amp; FC1800 (resv.)  p.12"/>
      <sheetName val="FC2200 &amp; FC2700 p.13"/>
      <sheetName val="FC4300 &amp; FC6000 p.14"/>
      <sheetName val="FCNPSH p.15"/>
      <sheetName val="FPUMPS-400 AR p.16"/>
      <sheetName val="GPUMPS-513 (1 OF 2) p.17"/>
      <sheetName val="GPUMPS-513 (2 OF 2) p.18"/>
      <sheetName val="GS2300 p.19"/>
      <sheetName val="GC1150 &amp; GC1700 p.20"/>
      <sheetName val="GC2200 &amp; GC2900 p.21"/>
      <sheetName val="GC3000 &amp; GC3500 p.22"/>
      <sheetName val="GC4100 &amp; GC6100 p.23"/>
      <sheetName val="GC8200 &amp; GC10000 p.24"/>
      <sheetName val="GCNPSH p.25"/>
      <sheetName val="GPUMPS-513 AR p.26"/>
      <sheetName val="KPUMPS - 562 SERIES p.27"/>
      <sheetName val="KC12000 p.28"/>
      <sheetName val="KC16000 p.29"/>
      <sheetName val="KC20000 p.30"/>
      <sheetName val="KPUMPS-562 AR p.31 "/>
      <sheetName val="HPUMPS - 675 SERIES p.32"/>
      <sheetName val="HC7800-10000 p.33"/>
      <sheetName val="HC12500-16000 p34  "/>
      <sheetName val="HC19000 p.35"/>
      <sheetName val="HC27000-35000  p.36"/>
      <sheetName val="HPUMPS-675 AR p.37"/>
      <sheetName val="I-J PUMPS 875-1025 SERIES p.38"/>
      <sheetName val="WI600 p.39"/>
      <sheetName val="WI700 PUMP p.40"/>
      <sheetName val="WJ1000 p.41"/>
      <sheetName val="WJ1200 p.42"/>
      <sheetName val="Centurion Pump p.43"/>
      <sheetName val="400P6p.44"/>
      <sheetName val="400P8 p.45"/>
      <sheetName val="400P12 p.46"/>
      <sheetName val="400P16 p.47"/>
      <sheetName val="400P18 p.48"/>
      <sheetName val="400P30 p.49"/>
      <sheetName val="538p17 p50"/>
      <sheetName val="538p23 p.51"/>
      <sheetName val="538p37 p.52"/>
      <sheetName val="538p47 p.53"/>
      <sheetName val="538p62 p.54"/>
      <sheetName val="538p100 p.55"/>
      <sheetName val="375 MOTORS-338 SEALS p.56"/>
      <sheetName val="375 MOTORS p.57"/>
      <sheetName val="450 MOTORS-400 SEALS p.58"/>
      <sheetName val="FMH 450 MOTORS p.59"/>
      <sheetName val="562 MOTORS-513 SEALS p.60"/>
      <sheetName val="562 KMH-MOTORS p.61"/>
      <sheetName val="562 KMH-MOTORS p.62"/>
      <sheetName val="725 MOTORS-675 SEALS p.63"/>
      <sheetName val="725 MOTORS p.64"/>
      <sheetName val="MLE 1 OF 4 p.65"/>
      <sheetName val="MLE 2 OF 4 p.66"/>
      <sheetName val="MLE 3 OF 4 p.67"/>
      <sheetName val="MLE 4 OF 4 p.68"/>
      <sheetName val="CABLE 1 OF 2 p.60"/>
      <sheetName val="CABLE 2 OF 3 p.70"/>
      <sheetName val="CABLE 3 OF 3 p.71"/>
      <sheetName val="SWITCHBOARDS 1 OF 2 p.72"/>
      <sheetName val="SWITCHBOARDS 2 OF 2 p.73"/>
      <sheetName val="VSD 1 OF 3 p.74"/>
      <sheetName val="VSD 2 OF 3 p.75"/>
      <sheetName val="VSD 3 OF 3 p.76"/>
      <sheetName val="GCS1 p.77"/>
      <sheetName val="GCS2 p.78"/>
      <sheetName val="GCS3 p.79"/>
      <sheetName val="PumpMate p.80"/>
      <sheetName val="Sensor Centinel p.81"/>
      <sheetName val="Recirculation Pump p.82"/>
      <sheetName val="XFORMERS 1 OF 2 p.83"/>
      <sheetName val="XFORMERS 2 OF 2  p.84"/>
      <sheetName val="XFORMERS VSC p.85"/>
      <sheetName val="Transformer VSD Argentina p.86"/>
      <sheetName val="XFORMERS Arg. p.87"/>
      <sheetName val="SURFACE EQUIPMENT  p.88"/>
      <sheetName val="ACCESSORIES (1 OF 2) p.89"/>
      <sheetName val="ACCESSORIES (2 OF 2) p.90"/>
      <sheetName val="INSPECCION Y REPARACION p.91"/>
      <sheetName val="Glossary p.92"/>
      <sheetName val="Glossary2 p.93"/>
      <sheetName val="Glossary3 p.94"/>
    </sheetNames>
    <sheetDataSet>
      <sheetData sheetId="0" refreshError="1"/>
      <sheetData sheetId="1">
        <row r="547">
          <cell r="I547">
            <v>2814.1189999999997</v>
          </cell>
        </row>
        <row r="548">
          <cell r="I548">
            <v>3361.7374999999997</v>
          </cell>
        </row>
        <row r="549">
          <cell r="I549">
            <v>4130.4779999999992</v>
          </cell>
        </row>
        <row r="550">
          <cell r="I550">
            <v>4491.7619999999997</v>
          </cell>
        </row>
        <row r="551">
          <cell r="I551">
            <v>4762.7249999999995</v>
          </cell>
        </row>
        <row r="552">
          <cell r="I552">
            <v>5522.99</v>
          </cell>
        </row>
        <row r="553">
          <cell r="I553">
            <v>6274.4</v>
          </cell>
        </row>
        <row r="554">
          <cell r="I554">
            <v>7030.87</v>
          </cell>
        </row>
        <row r="555">
          <cell r="I555">
            <v>7697.5249999999996</v>
          </cell>
        </row>
        <row r="556">
          <cell r="I556">
            <v>10150.866</v>
          </cell>
        </row>
        <row r="557">
          <cell r="I557">
            <v>10488.747499999999</v>
          </cell>
        </row>
        <row r="558">
          <cell r="I558">
            <v>10864.832</v>
          </cell>
        </row>
        <row r="559">
          <cell r="I559">
            <v>10637.384999999998</v>
          </cell>
        </row>
        <row r="560">
          <cell r="I560">
            <v>11837.364</v>
          </cell>
        </row>
        <row r="561">
          <cell r="I561">
            <v>12057.98</v>
          </cell>
        </row>
        <row r="562">
          <cell r="I562">
            <v>12816.98</v>
          </cell>
        </row>
        <row r="563">
          <cell r="I563">
            <v>13479.84</v>
          </cell>
        </row>
        <row r="564">
          <cell r="I564">
            <v>14142.699999999999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Costo Venta"/>
      <sheetName val="Resumen"/>
      <sheetName val="MOD"/>
      <sheetName val="MOI"/>
      <sheetName val="Materiales"/>
      <sheetName val="Herramientas"/>
      <sheetName val="Consumibles"/>
      <sheetName val="Equipos"/>
      <sheetName val="Subc"/>
      <sheetName val="Gastos"/>
      <sheetName val="Valores FASPyGP"/>
      <sheetName val="CSoc"/>
      <sheetName val="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non Taller "/>
      <sheetName val="N de Crédito"/>
      <sheetName val="N de Crédito-Niveles"/>
      <sheetName val="Cargo Mensual"/>
      <sheetName val="PH 0573"/>
      <sheetName val="Cotizacion PH 1411"/>
      <sheetName val="PH 1411"/>
      <sheetName val="Diferencia "/>
      <sheetName val="Sop Dif "/>
      <sheetName val="Resumen"/>
    </sheetNames>
    <sheetDataSet>
      <sheetData sheetId="0" refreshError="1">
        <row r="15">
          <cell r="I15">
            <v>0.4</v>
          </cell>
          <cell r="J15" t="str">
            <v>182-92-48-00009</v>
          </cell>
        </row>
        <row r="16">
          <cell r="I16">
            <v>0.6</v>
          </cell>
          <cell r="J16" t="str">
            <v>182-92-48-00010</v>
          </cell>
        </row>
        <row r="17">
          <cell r="I17">
            <v>1</v>
          </cell>
          <cell r="J17" t="str">
            <v>182-92-48-00011</v>
          </cell>
        </row>
        <row r="18">
          <cell r="I18">
            <v>1.2</v>
          </cell>
          <cell r="J18" t="str">
            <v>182-92-48-00012</v>
          </cell>
        </row>
        <row r="19">
          <cell r="I19">
            <v>1.4</v>
          </cell>
          <cell r="J19" t="str">
            <v>182-92-48-00013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501093254</v>
          </cell>
          <cell r="B7" t="str">
            <v>ALFARO PEREZ</v>
          </cell>
          <cell r="C7" t="str">
            <v>Anthony</v>
          </cell>
          <cell r="D7" t="str">
            <v>Technical Advisor</v>
          </cell>
          <cell r="E7">
            <v>59</v>
          </cell>
          <cell r="F7">
            <v>7875</v>
          </cell>
          <cell r="G7">
            <v>0</v>
          </cell>
          <cell r="H7">
            <v>3</v>
          </cell>
          <cell r="I7">
            <v>23625</v>
          </cell>
          <cell r="J7">
            <v>126000</v>
          </cell>
          <cell r="K7">
            <v>75006</v>
          </cell>
          <cell r="L7">
            <v>16662</v>
          </cell>
          <cell r="M7">
            <v>91668</v>
          </cell>
          <cell r="N7" t="str">
            <v>Venezuela - Maracaibo</v>
          </cell>
          <cell r="O7">
            <v>0.15</v>
          </cell>
          <cell r="P7">
            <v>15356</v>
          </cell>
          <cell r="Q7">
            <v>3544</v>
          </cell>
          <cell r="R7">
            <v>0.2</v>
          </cell>
          <cell r="S7">
            <v>20475</v>
          </cell>
          <cell r="T7">
            <v>0</v>
          </cell>
          <cell r="U7">
            <v>92519</v>
          </cell>
          <cell r="V7">
            <v>0</v>
          </cell>
          <cell r="W7">
            <v>0</v>
          </cell>
          <cell r="X7">
            <v>131894</v>
          </cell>
          <cell r="Y7">
            <v>207780</v>
          </cell>
          <cell r="Z7">
            <v>223562</v>
          </cell>
          <cell r="AA7">
            <v>333780</v>
          </cell>
        </row>
        <row r="8">
          <cell r="A8">
            <v>1010670880</v>
          </cell>
          <cell r="B8" t="str">
            <v>MONACO</v>
          </cell>
          <cell r="C8" t="str">
            <v>Daniel Hugo</v>
          </cell>
          <cell r="D8" t="str">
            <v>Jefe Produccion SR.</v>
          </cell>
          <cell r="E8">
            <v>58</v>
          </cell>
          <cell r="F8">
            <v>6600</v>
          </cell>
          <cell r="G8">
            <v>0</v>
          </cell>
          <cell r="H8">
            <v>3</v>
          </cell>
          <cell r="I8">
            <v>19800</v>
          </cell>
          <cell r="J8">
            <v>105600</v>
          </cell>
          <cell r="K8">
            <v>63880</v>
          </cell>
          <cell r="L8">
            <v>13342</v>
          </cell>
          <cell r="M8">
            <v>77222</v>
          </cell>
          <cell r="N8" t="str">
            <v>Venezuela - Maracaibo</v>
          </cell>
          <cell r="O8">
            <v>0.15</v>
          </cell>
          <cell r="P8">
            <v>12870</v>
          </cell>
          <cell r="Q8">
            <v>2970</v>
          </cell>
          <cell r="R8">
            <v>0.2</v>
          </cell>
          <cell r="S8">
            <v>17160</v>
          </cell>
          <cell r="T8">
            <v>0</v>
          </cell>
          <cell r="U8">
            <v>99608</v>
          </cell>
          <cell r="V8">
            <v>2383</v>
          </cell>
          <cell r="W8">
            <v>0</v>
          </cell>
          <cell r="X8">
            <v>134991</v>
          </cell>
          <cell r="Y8">
            <v>210720</v>
          </cell>
          <cell r="Z8">
            <v>212213</v>
          </cell>
          <cell r="AA8">
            <v>316320</v>
          </cell>
        </row>
        <row r="9">
          <cell r="A9">
            <v>1011355230</v>
          </cell>
          <cell r="B9" t="str">
            <v>MOHANNA</v>
          </cell>
          <cell r="C9" t="str">
            <v>Julio César</v>
          </cell>
          <cell r="D9" t="str">
            <v>Supervisor Principal</v>
          </cell>
          <cell r="E9">
            <v>55</v>
          </cell>
          <cell r="F9">
            <v>4114.8</v>
          </cell>
          <cell r="G9">
            <v>0</v>
          </cell>
          <cell r="H9">
            <v>0</v>
          </cell>
          <cell r="I9">
            <v>0</v>
          </cell>
          <cell r="J9">
            <v>53492</v>
          </cell>
          <cell r="K9">
            <v>41326</v>
          </cell>
          <cell r="L9">
            <v>0</v>
          </cell>
          <cell r="M9">
            <v>41326</v>
          </cell>
          <cell r="N9" t="str">
            <v>Venezuela - Maracaibo</v>
          </cell>
          <cell r="O9">
            <v>0.15</v>
          </cell>
          <cell r="P9">
            <v>8024</v>
          </cell>
          <cell r="Q9">
            <v>0</v>
          </cell>
          <cell r="R9">
            <v>0.2</v>
          </cell>
          <cell r="S9">
            <v>10698</v>
          </cell>
          <cell r="T9">
            <v>0</v>
          </cell>
          <cell r="U9">
            <v>67639</v>
          </cell>
          <cell r="V9">
            <v>1331</v>
          </cell>
          <cell r="W9">
            <v>0</v>
          </cell>
          <cell r="X9">
            <v>87692</v>
          </cell>
          <cell r="Y9">
            <v>131182</v>
          </cell>
          <cell r="Z9">
            <v>129018</v>
          </cell>
          <cell r="AA9">
            <v>184674</v>
          </cell>
        </row>
        <row r="10">
          <cell r="A10">
            <v>1018773481</v>
          </cell>
          <cell r="B10" t="str">
            <v>NOTA</v>
          </cell>
          <cell r="C10" t="str">
            <v>Sebastian</v>
          </cell>
          <cell r="D10">
            <v>0</v>
          </cell>
          <cell r="E10">
            <v>0</v>
          </cell>
          <cell r="F10">
            <v>2275</v>
          </cell>
          <cell r="G10">
            <v>0</v>
          </cell>
          <cell r="H10">
            <v>0</v>
          </cell>
          <cell r="I10">
            <v>0</v>
          </cell>
          <cell r="J10">
            <v>29575</v>
          </cell>
          <cell r="K10">
            <v>24187</v>
          </cell>
          <cell r="L10">
            <v>0</v>
          </cell>
          <cell r="M10">
            <v>24187</v>
          </cell>
          <cell r="N10" t="str">
            <v>Bolivia - Sta. Cruz de la Sierra</v>
          </cell>
          <cell r="O10">
            <v>0.15</v>
          </cell>
          <cell r="P10">
            <v>4436</v>
          </cell>
          <cell r="Q10">
            <v>0</v>
          </cell>
          <cell r="R10">
            <v>0.15</v>
          </cell>
          <cell r="S10">
            <v>4436</v>
          </cell>
          <cell r="T10">
            <v>0</v>
          </cell>
          <cell r="U10">
            <v>14487</v>
          </cell>
          <cell r="V10">
            <v>0</v>
          </cell>
          <cell r="W10">
            <v>0</v>
          </cell>
          <cell r="X10">
            <v>23359</v>
          </cell>
          <cell r="Y10">
            <v>33535</v>
          </cell>
          <cell r="Z10">
            <v>47546</v>
          </cell>
          <cell r="AA10">
            <v>63110</v>
          </cell>
        </row>
        <row r="11">
          <cell r="A11">
            <v>1012057492</v>
          </cell>
          <cell r="B11" t="str">
            <v>CORFIELD</v>
          </cell>
          <cell r="C11" t="str">
            <v>Ricardo J.</v>
          </cell>
          <cell r="D11" t="str">
            <v>Jefe Produccion SR.</v>
          </cell>
          <cell r="E11">
            <v>58</v>
          </cell>
          <cell r="F11">
            <v>10395</v>
          </cell>
          <cell r="G11">
            <v>0</v>
          </cell>
          <cell r="H11">
            <v>4.09</v>
          </cell>
          <cell r="I11">
            <v>42481</v>
          </cell>
          <cell r="J11">
            <v>177616</v>
          </cell>
          <cell r="K11">
            <v>97339</v>
          </cell>
          <cell r="L11">
            <v>26556</v>
          </cell>
          <cell r="M11">
            <v>123895</v>
          </cell>
          <cell r="N11" t="str">
            <v>Venezuela - El Tigre</v>
          </cell>
          <cell r="O11">
            <v>0.15</v>
          </cell>
          <cell r="P11">
            <v>20270</v>
          </cell>
          <cell r="Q11">
            <v>6372</v>
          </cell>
          <cell r="R11">
            <v>0.15</v>
          </cell>
          <cell r="S11">
            <v>20270</v>
          </cell>
          <cell r="T11">
            <v>0</v>
          </cell>
          <cell r="U11">
            <v>35329</v>
          </cell>
          <cell r="V11">
            <v>9241</v>
          </cell>
          <cell r="W11">
            <v>0</v>
          </cell>
          <cell r="X11">
            <v>91482</v>
          </cell>
          <cell r="Y11">
            <v>143572</v>
          </cell>
          <cell r="Z11">
            <v>215377</v>
          </cell>
          <cell r="AA11">
            <v>321188</v>
          </cell>
        </row>
        <row r="12">
          <cell r="A12">
            <v>12</v>
          </cell>
          <cell r="B12" t="str">
            <v>EJEMPLO2</v>
          </cell>
          <cell r="C12">
            <v>0</v>
          </cell>
          <cell r="D12">
            <v>0</v>
          </cell>
          <cell r="E12">
            <v>57</v>
          </cell>
          <cell r="F12">
            <v>2400</v>
          </cell>
          <cell r="G12">
            <v>0</v>
          </cell>
          <cell r="H12">
            <v>0</v>
          </cell>
          <cell r="I12">
            <v>0</v>
          </cell>
          <cell r="J12">
            <v>31200</v>
          </cell>
          <cell r="K12">
            <v>25509</v>
          </cell>
          <cell r="L12">
            <v>0</v>
          </cell>
          <cell r="M12">
            <v>25509</v>
          </cell>
          <cell r="N12" t="str">
            <v>Brasil . Rio de Janeiro</v>
          </cell>
          <cell r="O12">
            <v>0.15</v>
          </cell>
          <cell r="P12">
            <v>4680</v>
          </cell>
          <cell r="Q12">
            <v>0</v>
          </cell>
          <cell r="R12">
            <v>0.1</v>
          </cell>
          <cell r="S12">
            <v>3120</v>
          </cell>
          <cell r="T12">
            <v>0</v>
          </cell>
          <cell r="U12">
            <v>27515</v>
          </cell>
          <cell r="V12">
            <v>0</v>
          </cell>
          <cell r="W12">
            <v>0</v>
          </cell>
          <cell r="X12">
            <v>35315</v>
          </cell>
          <cell r="Y12">
            <v>50377</v>
          </cell>
          <cell r="Z12">
            <v>60824</v>
          </cell>
          <cell r="AA12">
            <v>81577</v>
          </cell>
        </row>
        <row r="13">
          <cell r="A13">
            <v>1013733981</v>
          </cell>
          <cell r="B13" t="str">
            <v>ALMONACID</v>
          </cell>
          <cell r="C13" t="str">
            <v>Jorge Daniel</v>
          </cell>
          <cell r="D13" t="str">
            <v>Jefe de Producción</v>
          </cell>
          <cell r="E13">
            <v>57</v>
          </cell>
          <cell r="F13">
            <v>6132</v>
          </cell>
          <cell r="G13">
            <v>0</v>
          </cell>
          <cell r="H13">
            <v>2.5</v>
          </cell>
          <cell r="I13">
            <v>15330</v>
          </cell>
          <cell r="J13">
            <v>95046</v>
          </cell>
          <cell r="K13">
            <v>59391</v>
          </cell>
          <cell r="L13">
            <v>11431</v>
          </cell>
          <cell r="M13">
            <v>70822</v>
          </cell>
          <cell r="N13" t="str">
            <v>Venezuela - El Tigre</v>
          </cell>
          <cell r="O13">
            <v>0.15</v>
          </cell>
          <cell r="P13">
            <v>11957</v>
          </cell>
          <cell r="Q13">
            <v>2300</v>
          </cell>
          <cell r="R13">
            <v>0.15</v>
          </cell>
          <cell r="S13">
            <v>11957</v>
          </cell>
          <cell r="T13">
            <v>0</v>
          </cell>
          <cell r="U13">
            <v>87775</v>
          </cell>
          <cell r="V13">
            <v>5021</v>
          </cell>
          <cell r="W13">
            <v>0</v>
          </cell>
          <cell r="X13">
            <v>119010</v>
          </cell>
          <cell r="Y13">
            <v>186842</v>
          </cell>
          <cell r="Z13">
            <v>189832</v>
          </cell>
          <cell r="AA13">
            <v>281888</v>
          </cell>
        </row>
        <row r="14">
          <cell r="A14">
            <v>1020049433</v>
          </cell>
          <cell r="B14" t="str">
            <v>DUBE</v>
          </cell>
          <cell r="C14" t="str">
            <v>Darío Edgardo</v>
          </cell>
          <cell r="D14" t="str">
            <v>Profesional Sr.</v>
          </cell>
          <cell r="E14">
            <v>0</v>
          </cell>
          <cell r="F14">
            <v>5877.6</v>
          </cell>
          <cell r="G14">
            <v>0</v>
          </cell>
          <cell r="H14">
            <v>2</v>
          </cell>
          <cell r="I14">
            <v>11755.2</v>
          </cell>
          <cell r="J14">
            <v>88164</v>
          </cell>
          <cell r="K14">
            <v>56844</v>
          </cell>
          <cell r="L14">
            <v>8954</v>
          </cell>
          <cell r="M14">
            <v>65798</v>
          </cell>
          <cell r="N14" t="str">
            <v>Venezuela - El Tigre</v>
          </cell>
          <cell r="O14">
            <v>0.15</v>
          </cell>
          <cell r="P14">
            <v>11461</v>
          </cell>
          <cell r="Q14">
            <v>1763</v>
          </cell>
          <cell r="R14">
            <v>0.15</v>
          </cell>
          <cell r="S14">
            <v>11461</v>
          </cell>
          <cell r="T14">
            <v>0</v>
          </cell>
          <cell r="U14">
            <v>83605</v>
          </cell>
          <cell r="V14">
            <v>0</v>
          </cell>
          <cell r="W14">
            <v>0</v>
          </cell>
          <cell r="X14">
            <v>108290</v>
          </cell>
          <cell r="Y14">
            <v>169502</v>
          </cell>
          <cell r="Z14">
            <v>174088</v>
          </cell>
          <cell r="AA14">
            <v>257666</v>
          </cell>
        </row>
        <row r="15">
          <cell r="A15">
            <v>1011303322</v>
          </cell>
          <cell r="B15" t="str">
            <v>GIONGO</v>
          </cell>
          <cell r="C15" t="str">
            <v>Luis</v>
          </cell>
          <cell r="D15" t="str">
            <v>Supervisor Principal</v>
          </cell>
          <cell r="E15">
            <v>55</v>
          </cell>
          <cell r="F15">
            <v>5538</v>
          </cell>
          <cell r="G15">
            <v>0</v>
          </cell>
          <cell r="H15">
            <v>0</v>
          </cell>
          <cell r="I15">
            <v>0</v>
          </cell>
          <cell r="J15">
            <v>71994</v>
          </cell>
          <cell r="K15">
            <v>53594</v>
          </cell>
          <cell r="L15">
            <v>0</v>
          </cell>
          <cell r="M15">
            <v>53594</v>
          </cell>
          <cell r="N15" t="str">
            <v>Venezuela - El Tigre</v>
          </cell>
          <cell r="O15">
            <v>0.15</v>
          </cell>
          <cell r="P15">
            <v>10799</v>
          </cell>
          <cell r="Q15">
            <v>0</v>
          </cell>
          <cell r="R15">
            <v>0.15</v>
          </cell>
          <cell r="S15">
            <v>10799</v>
          </cell>
          <cell r="T15">
            <v>0</v>
          </cell>
          <cell r="U15">
            <v>65698</v>
          </cell>
          <cell r="V15">
            <v>5727</v>
          </cell>
          <cell r="W15">
            <v>0</v>
          </cell>
          <cell r="X15">
            <v>93023</v>
          </cell>
          <cell r="Y15">
            <v>140579</v>
          </cell>
          <cell r="Z15">
            <v>146617</v>
          </cell>
          <cell r="AA15">
            <v>212573</v>
          </cell>
        </row>
        <row r="16">
          <cell r="A16">
            <v>1007687952</v>
          </cell>
          <cell r="B16" t="str">
            <v>GAREIS</v>
          </cell>
          <cell r="C16" t="str">
            <v>Juan Eduardo</v>
          </cell>
          <cell r="D16" t="str">
            <v>Spervisor Principal</v>
          </cell>
          <cell r="E16">
            <v>55</v>
          </cell>
          <cell r="F16">
            <v>5538</v>
          </cell>
          <cell r="G16">
            <v>0</v>
          </cell>
          <cell r="H16">
            <v>0</v>
          </cell>
          <cell r="I16">
            <v>0</v>
          </cell>
          <cell r="J16">
            <v>71994</v>
          </cell>
          <cell r="K16">
            <v>54650</v>
          </cell>
          <cell r="L16">
            <v>0</v>
          </cell>
          <cell r="M16">
            <v>54650</v>
          </cell>
          <cell r="N16" t="str">
            <v>Venezuela - El Tigre</v>
          </cell>
          <cell r="O16">
            <v>0.15</v>
          </cell>
          <cell r="P16">
            <v>10799</v>
          </cell>
          <cell r="Q16">
            <v>0</v>
          </cell>
          <cell r="R16">
            <v>0.15</v>
          </cell>
          <cell r="S16">
            <v>10799</v>
          </cell>
          <cell r="T16">
            <v>0</v>
          </cell>
          <cell r="U16">
            <v>77124</v>
          </cell>
          <cell r="V16">
            <v>5027</v>
          </cell>
          <cell r="W16">
            <v>0</v>
          </cell>
          <cell r="X16">
            <v>103749</v>
          </cell>
          <cell r="Y16">
            <v>160318</v>
          </cell>
          <cell r="Z16">
            <v>158399</v>
          </cell>
          <cell r="AA16">
            <v>232312</v>
          </cell>
        </row>
        <row r="17">
          <cell r="A17">
            <v>1007602217</v>
          </cell>
          <cell r="B17" t="str">
            <v>BAUZA</v>
          </cell>
          <cell r="C17" t="str">
            <v>Carlos</v>
          </cell>
          <cell r="D17" t="str">
            <v>Spervisor Principal</v>
          </cell>
          <cell r="E17">
            <v>55</v>
          </cell>
          <cell r="F17">
            <v>4800</v>
          </cell>
          <cell r="G17">
            <v>576</v>
          </cell>
          <cell r="H17">
            <v>2</v>
          </cell>
          <cell r="I17">
            <v>10752</v>
          </cell>
          <cell r="J17">
            <v>80640</v>
          </cell>
          <cell r="K17">
            <v>52817</v>
          </cell>
          <cell r="L17">
            <v>7285</v>
          </cell>
          <cell r="M17">
            <v>60102</v>
          </cell>
          <cell r="N17" t="str">
            <v>Venezuela - El Tigre</v>
          </cell>
          <cell r="O17">
            <v>0.15</v>
          </cell>
          <cell r="P17">
            <v>10483</v>
          </cell>
          <cell r="Q17">
            <v>1613</v>
          </cell>
          <cell r="R17">
            <v>0.15</v>
          </cell>
          <cell r="S17">
            <v>10483</v>
          </cell>
          <cell r="T17">
            <v>0</v>
          </cell>
          <cell r="U17">
            <v>78734</v>
          </cell>
          <cell r="V17">
            <v>0</v>
          </cell>
          <cell r="W17">
            <v>0</v>
          </cell>
          <cell r="X17">
            <v>101313</v>
          </cell>
          <cell r="Y17">
            <v>156366</v>
          </cell>
          <cell r="Z17">
            <v>161415</v>
          </cell>
          <cell r="AA17">
            <v>237006</v>
          </cell>
        </row>
        <row r="18">
          <cell r="A18">
            <v>1014781064</v>
          </cell>
          <cell r="B18" t="str">
            <v>ROLANDO</v>
          </cell>
          <cell r="C18" t="str">
            <v>Roberto</v>
          </cell>
          <cell r="D18" t="str">
            <v>Asist. Producción</v>
          </cell>
          <cell r="E18">
            <v>56</v>
          </cell>
          <cell r="F18">
            <v>4002</v>
          </cell>
          <cell r="G18">
            <v>0</v>
          </cell>
          <cell r="H18">
            <v>0</v>
          </cell>
          <cell r="I18">
            <v>0</v>
          </cell>
          <cell r="J18">
            <v>52026</v>
          </cell>
          <cell r="K18">
            <v>40349</v>
          </cell>
          <cell r="L18">
            <v>0</v>
          </cell>
          <cell r="M18">
            <v>40349</v>
          </cell>
          <cell r="N18" t="str">
            <v>Venezuela - El Tigre</v>
          </cell>
          <cell r="O18">
            <v>0.15</v>
          </cell>
          <cell r="P18">
            <v>7804</v>
          </cell>
          <cell r="Q18">
            <v>0</v>
          </cell>
          <cell r="R18">
            <v>0.15</v>
          </cell>
          <cell r="S18">
            <v>7804</v>
          </cell>
          <cell r="T18">
            <v>0</v>
          </cell>
          <cell r="U18">
            <v>56270</v>
          </cell>
          <cell r="V18">
            <v>4779</v>
          </cell>
          <cell r="W18">
            <v>0</v>
          </cell>
          <cell r="X18">
            <v>76657</v>
          </cell>
          <cell r="Y18">
            <v>114168</v>
          </cell>
          <cell r="Z18">
            <v>117006</v>
          </cell>
          <cell r="AA18">
            <v>166194</v>
          </cell>
        </row>
        <row r="19">
          <cell r="A19">
            <v>300</v>
          </cell>
          <cell r="B19" t="str">
            <v>GONZALEZ1</v>
          </cell>
          <cell r="C19" t="str">
            <v>Marcelo A.</v>
          </cell>
          <cell r="D19">
            <v>0</v>
          </cell>
          <cell r="E19">
            <v>64</v>
          </cell>
          <cell r="F19">
            <v>4270</v>
          </cell>
          <cell r="G19">
            <v>3000</v>
          </cell>
          <cell r="H19">
            <v>2</v>
          </cell>
          <cell r="I19">
            <v>8540</v>
          </cell>
          <cell r="J19">
            <v>103050</v>
          </cell>
          <cell r="K19">
            <v>70624</v>
          </cell>
          <cell r="L19">
            <v>5012</v>
          </cell>
          <cell r="M19">
            <v>75636</v>
          </cell>
          <cell r="N19" t="str">
            <v>Brasil . Rio de Janeiro</v>
          </cell>
          <cell r="O19">
            <v>0.15</v>
          </cell>
          <cell r="P19">
            <v>14177</v>
          </cell>
          <cell r="Q19">
            <v>1281</v>
          </cell>
          <cell r="R19">
            <v>0.1</v>
          </cell>
          <cell r="S19">
            <v>9451</v>
          </cell>
          <cell r="T19">
            <v>0</v>
          </cell>
          <cell r="U19">
            <v>42412</v>
          </cell>
          <cell r="V19">
            <v>0</v>
          </cell>
          <cell r="W19">
            <v>0</v>
          </cell>
          <cell r="X19">
            <v>67321</v>
          </cell>
          <cell r="Y19">
            <v>103069</v>
          </cell>
          <cell r="Z19">
            <v>142957</v>
          </cell>
          <cell r="AA19">
            <v>206119</v>
          </cell>
        </row>
        <row r="20">
          <cell r="A20">
            <v>1012942976</v>
          </cell>
          <cell r="B20" t="str">
            <v>GOMEZ</v>
          </cell>
          <cell r="C20" t="str">
            <v>Marcelo Gerardo</v>
          </cell>
          <cell r="D20" t="str">
            <v>Gte.Operaciones</v>
          </cell>
          <cell r="E20">
            <v>62</v>
          </cell>
          <cell r="F20">
            <v>15000</v>
          </cell>
          <cell r="G20">
            <v>0</v>
          </cell>
          <cell r="H20">
            <v>5</v>
          </cell>
          <cell r="I20">
            <v>75000</v>
          </cell>
          <cell r="J20">
            <v>270000</v>
          </cell>
          <cell r="K20">
            <v>135730</v>
          </cell>
          <cell r="L20">
            <v>46375</v>
          </cell>
          <cell r="M20">
            <v>182105</v>
          </cell>
          <cell r="N20" t="str">
            <v>Venezuela - Caracas</v>
          </cell>
          <cell r="O20">
            <v>0.15</v>
          </cell>
          <cell r="P20">
            <v>29250</v>
          </cell>
          <cell r="Q20">
            <v>11250</v>
          </cell>
          <cell r="R20">
            <v>0.05</v>
          </cell>
          <cell r="S20">
            <v>9750</v>
          </cell>
          <cell r="T20">
            <v>0</v>
          </cell>
          <cell r="U20">
            <v>245124</v>
          </cell>
          <cell r="V20">
            <v>0</v>
          </cell>
          <cell r="W20">
            <v>0</v>
          </cell>
          <cell r="X20">
            <v>295374</v>
          </cell>
          <cell r="Y20">
            <v>454422</v>
          </cell>
          <cell r="Z20">
            <v>477479</v>
          </cell>
          <cell r="AA20">
            <v>724422</v>
          </cell>
        </row>
        <row r="21">
          <cell r="A21">
            <v>1011413232</v>
          </cell>
          <cell r="B21" t="str">
            <v>NAVARRO</v>
          </cell>
          <cell r="C21" t="str">
            <v>Jorge Rafael</v>
          </cell>
          <cell r="D21" t="str">
            <v>Gte. De Ingenieria</v>
          </cell>
          <cell r="E21">
            <v>61</v>
          </cell>
          <cell r="F21">
            <v>14400</v>
          </cell>
          <cell r="G21">
            <v>0</v>
          </cell>
          <cell r="H21">
            <v>5</v>
          </cell>
          <cell r="I21">
            <v>72000</v>
          </cell>
          <cell r="J21">
            <v>259200</v>
          </cell>
          <cell r="K21">
            <v>130874</v>
          </cell>
          <cell r="L21">
            <v>44211</v>
          </cell>
          <cell r="M21">
            <v>175085</v>
          </cell>
          <cell r="N21" t="str">
            <v>Venezuela - Caracas</v>
          </cell>
          <cell r="O21">
            <v>0.15</v>
          </cell>
          <cell r="P21">
            <v>28080</v>
          </cell>
          <cell r="Q21">
            <v>10800</v>
          </cell>
          <cell r="R21">
            <v>0.05</v>
          </cell>
          <cell r="S21">
            <v>9360</v>
          </cell>
          <cell r="T21">
            <v>0</v>
          </cell>
          <cell r="U21">
            <v>264552</v>
          </cell>
          <cell r="V21">
            <v>9926</v>
          </cell>
          <cell r="W21">
            <v>0</v>
          </cell>
          <cell r="X21">
            <v>322718</v>
          </cell>
          <cell r="Y21">
            <v>496490</v>
          </cell>
          <cell r="Z21">
            <v>497803</v>
          </cell>
          <cell r="AA21">
            <v>755690</v>
          </cell>
        </row>
        <row r="22">
          <cell r="A22">
            <v>1012089758</v>
          </cell>
          <cell r="B22" t="str">
            <v>SATO</v>
          </cell>
          <cell r="C22" t="str">
            <v>Javier</v>
          </cell>
          <cell r="D22">
            <v>0</v>
          </cell>
          <cell r="E22">
            <v>0</v>
          </cell>
          <cell r="F22">
            <v>17800</v>
          </cell>
          <cell r="G22">
            <v>0</v>
          </cell>
          <cell r="H22">
            <v>4</v>
          </cell>
          <cell r="I22">
            <v>71200</v>
          </cell>
          <cell r="J22">
            <v>302600</v>
          </cell>
          <cell r="K22">
            <v>157771</v>
          </cell>
          <cell r="L22">
            <v>45524</v>
          </cell>
          <cell r="M22">
            <v>203295</v>
          </cell>
          <cell r="N22" t="str">
            <v>Brasil . Rio de Janeiro</v>
          </cell>
          <cell r="O22">
            <v>0.15</v>
          </cell>
          <cell r="P22">
            <v>34710</v>
          </cell>
          <cell r="Q22">
            <v>10680</v>
          </cell>
          <cell r="R22">
            <v>0.1</v>
          </cell>
          <cell r="S22">
            <v>23140</v>
          </cell>
          <cell r="T22">
            <v>0</v>
          </cell>
          <cell r="U22">
            <v>56534</v>
          </cell>
          <cell r="V22">
            <v>0</v>
          </cell>
          <cell r="W22">
            <v>0</v>
          </cell>
          <cell r="X22">
            <v>125064</v>
          </cell>
          <cell r="Y22">
            <v>192406</v>
          </cell>
          <cell r="Z22">
            <v>328359</v>
          </cell>
          <cell r="AA22">
            <v>495006</v>
          </cell>
        </row>
        <row r="23">
          <cell r="A23">
            <v>1008318885</v>
          </cell>
          <cell r="B23" t="str">
            <v>AMOROSO</v>
          </cell>
          <cell r="C23" t="str">
            <v>Juan Carlos</v>
          </cell>
          <cell r="D23" t="str">
            <v>Gte. Areas de Produc</v>
          </cell>
          <cell r="E23">
            <v>61</v>
          </cell>
          <cell r="F23">
            <v>17000</v>
          </cell>
          <cell r="G23">
            <v>0</v>
          </cell>
          <cell r="H23">
            <v>5</v>
          </cell>
          <cell r="I23">
            <v>85000</v>
          </cell>
          <cell r="J23">
            <v>306000</v>
          </cell>
          <cell r="K23">
            <v>151154</v>
          </cell>
          <cell r="L23">
            <v>54351</v>
          </cell>
          <cell r="M23">
            <v>205505</v>
          </cell>
          <cell r="N23" t="str">
            <v>México - Reynosa</v>
          </cell>
          <cell r="O23">
            <v>0.15</v>
          </cell>
          <cell r="P23">
            <v>33150</v>
          </cell>
          <cell r="Q23">
            <v>12750</v>
          </cell>
          <cell r="R23">
            <v>0.15</v>
          </cell>
          <cell r="S23">
            <v>33150</v>
          </cell>
          <cell r="T23">
            <v>0</v>
          </cell>
          <cell r="U23">
            <v>141869</v>
          </cell>
          <cell r="V23">
            <v>0</v>
          </cell>
          <cell r="W23">
            <v>0</v>
          </cell>
          <cell r="X23">
            <v>220919</v>
          </cell>
          <cell r="Y23">
            <v>339876</v>
          </cell>
          <cell r="Z23">
            <v>426424</v>
          </cell>
          <cell r="AA23">
            <v>645876</v>
          </cell>
        </row>
        <row r="24">
          <cell r="A24">
            <v>1012057492</v>
          </cell>
          <cell r="B24" t="str">
            <v>CORFIELD</v>
          </cell>
          <cell r="C24" t="str">
            <v>Ricardo J.</v>
          </cell>
          <cell r="D24" t="str">
            <v>Jefe Produccion SR.</v>
          </cell>
          <cell r="E24">
            <v>58</v>
          </cell>
          <cell r="F24">
            <v>10395</v>
          </cell>
          <cell r="G24">
            <v>0</v>
          </cell>
          <cell r="H24">
            <v>4.09</v>
          </cell>
          <cell r="I24">
            <v>42481</v>
          </cell>
          <cell r="J24">
            <v>177616</v>
          </cell>
          <cell r="K24">
            <v>97339</v>
          </cell>
          <cell r="L24">
            <v>26556</v>
          </cell>
          <cell r="M24">
            <v>123895</v>
          </cell>
          <cell r="N24" t="str">
            <v>Venezuela - El Tigre</v>
          </cell>
          <cell r="O24">
            <v>0.15</v>
          </cell>
          <cell r="P24">
            <v>20270</v>
          </cell>
          <cell r="Q24">
            <v>6372</v>
          </cell>
          <cell r="R24">
            <v>0.15</v>
          </cell>
          <cell r="S24">
            <v>20270</v>
          </cell>
          <cell r="T24">
            <v>0</v>
          </cell>
          <cell r="U24">
            <v>35329</v>
          </cell>
          <cell r="V24">
            <v>9241</v>
          </cell>
          <cell r="W24">
            <v>0</v>
          </cell>
          <cell r="X24">
            <v>91482</v>
          </cell>
          <cell r="Y24">
            <v>143572</v>
          </cell>
          <cell r="Z24">
            <v>215377</v>
          </cell>
          <cell r="AA24">
            <v>321188</v>
          </cell>
        </row>
        <row r="25">
          <cell r="A25">
            <v>1017616061</v>
          </cell>
          <cell r="B25" t="str">
            <v>GOMEZ</v>
          </cell>
          <cell r="C25" t="str">
            <v>Pablo</v>
          </cell>
          <cell r="D25">
            <v>0</v>
          </cell>
          <cell r="E25">
            <v>0</v>
          </cell>
          <cell r="F25">
            <v>7370</v>
          </cell>
          <cell r="G25">
            <v>0</v>
          </cell>
          <cell r="H25">
            <v>3</v>
          </cell>
          <cell r="I25">
            <v>22110</v>
          </cell>
          <cell r="J25">
            <v>117920</v>
          </cell>
          <cell r="K25">
            <v>71380</v>
          </cell>
          <cell r="L25">
            <v>14713</v>
          </cell>
          <cell r="M25">
            <v>86093</v>
          </cell>
          <cell r="N25" t="str">
            <v>México - Reynosa</v>
          </cell>
          <cell r="O25">
            <v>0.15</v>
          </cell>
          <cell r="P25">
            <v>14372</v>
          </cell>
          <cell r="Q25">
            <v>3317</v>
          </cell>
          <cell r="R25">
            <v>0.15</v>
          </cell>
          <cell r="S25">
            <v>14372</v>
          </cell>
          <cell r="T25">
            <v>0</v>
          </cell>
          <cell r="U25">
            <v>54366</v>
          </cell>
          <cell r="V25">
            <v>0</v>
          </cell>
          <cell r="W25">
            <v>0</v>
          </cell>
          <cell r="X25">
            <v>86427</v>
          </cell>
          <cell r="Y25">
            <v>137334</v>
          </cell>
          <cell r="Z25">
            <v>172520</v>
          </cell>
          <cell r="AA25">
            <v>255254</v>
          </cell>
        </row>
        <row r="26">
          <cell r="A26">
            <v>1016509195</v>
          </cell>
          <cell r="B26" t="str">
            <v>CIFUENTES</v>
          </cell>
          <cell r="C26" t="str">
            <v>Gabriel</v>
          </cell>
          <cell r="D26" t="str">
            <v>Gte. Producción</v>
          </cell>
          <cell r="E26">
            <v>59</v>
          </cell>
          <cell r="F26">
            <v>11000</v>
          </cell>
          <cell r="G26">
            <v>0</v>
          </cell>
          <cell r="H26">
            <v>4</v>
          </cell>
          <cell r="I26">
            <v>44000</v>
          </cell>
          <cell r="J26">
            <v>187000</v>
          </cell>
          <cell r="K26">
            <v>101930</v>
          </cell>
          <cell r="L26">
            <v>28600</v>
          </cell>
          <cell r="M26">
            <v>130530</v>
          </cell>
          <cell r="N26" t="str">
            <v>Venezuela - Caracas</v>
          </cell>
          <cell r="O26">
            <v>0.15</v>
          </cell>
          <cell r="P26">
            <v>21450</v>
          </cell>
          <cell r="Q26">
            <v>6600</v>
          </cell>
          <cell r="R26">
            <v>0.05</v>
          </cell>
          <cell r="S26">
            <v>7150</v>
          </cell>
          <cell r="T26">
            <v>0</v>
          </cell>
          <cell r="U26">
            <v>167260</v>
          </cell>
          <cell r="V26">
            <v>0</v>
          </cell>
          <cell r="W26">
            <v>0</v>
          </cell>
          <cell r="X26">
            <v>202460</v>
          </cell>
          <cell r="Y26">
            <v>315131</v>
          </cell>
          <cell r="Z26">
            <v>332990</v>
          </cell>
          <cell r="AA26">
            <v>502131</v>
          </cell>
        </row>
        <row r="27">
          <cell r="A27">
            <v>266</v>
          </cell>
          <cell r="B27" t="str">
            <v>DALLASTA</v>
          </cell>
          <cell r="C27" t="str">
            <v>Alejandro</v>
          </cell>
          <cell r="D27">
            <v>0</v>
          </cell>
          <cell r="E27">
            <v>59</v>
          </cell>
          <cell r="F27">
            <v>7700</v>
          </cell>
          <cell r="G27">
            <v>2800</v>
          </cell>
          <cell r="H27">
            <v>4</v>
          </cell>
          <cell r="I27">
            <v>42000</v>
          </cell>
          <cell r="J27">
            <v>178500</v>
          </cell>
          <cell r="K27">
            <v>99546</v>
          </cell>
          <cell r="L27">
            <v>25780</v>
          </cell>
          <cell r="M27">
            <v>125326</v>
          </cell>
          <cell r="N27" t="str">
            <v>Brasil . Rio de Janeiro</v>
          </cell>
          <cell r="O27">
            <v>0.15</v>
          </cell>
          <cell r="P27">
            <v>20475</v>
          </cell>
          <cell r="Q27">
            <v>6300</v>
          </cell>
          <cell r="R27">
            <v>0.1</v>
          </cell>
          <cell r="S27">
            <v>13650</v>
          </cell>
          <cell r="T27">
            <v>0</v>
          </cell>
          <cell r="U27">
            <v>55227</v>
          </cell>
          <cell r="V27">
            <v>0</v>
          </cell>
          <cell r="W27">
            <v>0</v>
          </cell>
          <cell r="X27">
            <v>95652</v>
          </cell>
          <cell r="Y27">
            <v>151305</v>
          </cell>
          <cell r="Z27">
            <v>220978</v>
          </cell>
          <cell r="AA27">
            <v>329805</v>
          </cell>
        </row>
        <row r="28">
          <cell r="A28">
            <v>300</v>
          </cell>
          <cell r="B28" t="str">
            <v>GONZALEZ1</v>
          </cell>
          <cell r="C28" t="str">
            <v>Marcelo A.</v>
          </cell>
          <cell r="D28">
            <v>0</v>
          </cell>
          <cell r="E28">
            <v>64</v>
          </cell>
          <cell r="F28">
            <v>4270</v>
          </cell>
          <cell r="G28">
            <v>3000</v>
          </cell>
          <cell r="H28">
            <v>2</v>
          </cell>
          <cell r="I28">
            <v>8540</v>
          </cell>
          <cell r="J28">
            <v>103050</v>
          </cell>
          <cell r="K28">
            <v>70624</v>
          </cell>
          <cell r="L28">
            <v>5012</v>
          </cell>
          <cell r="M28">
            <v>75636</v>
          </cell>
          <cell r="N28" t="str">
            <v>Brasil . Rio de Janeiro</v>
          </cell>
          <cell r="O28">
            <v>0.15</v>
          </cell>
          <cell r="P28">
            <v>14177</v>
          </cell>
          <cell r="Q28">
            <v>1281</v>
          </cell>
          <cell r="R28">
            <v>0.1</v>
          </cell>
          <cell r="S28">
            <v>9451</v>
          </cell>
          <cell r="T28">
            <v>0</v>
          </cell>
          <cell r="U28">
            <v>42412</v>
          </cell>
          <cell r="V28">
            <v>0</v>
          </cell>
          <cell r="W28">
            <v>0</v>
          </cell>
          <cell r="X28">
            <v>67321</v>
          </cell>
          <cell r="Y28">
            <v>103069</v>
          </cell>
          <cell r="Z28">
            <v>142957</v>
          </cell>
          <cell r="AA28">
            <v>206119</v>
          </cell>
        </row>
        <row r="29">
          <cell r="A29">
            <v>1008311034</v>
          </cell>
          <cell r="B29" t="str">
            <v>IANNACI</v>
          </cell>
          <cell r="C29" t="str">
            <v>Nestor</v>
          </cell>
          <cell r="D29" t="str">
            <v>Gte. Comp. Y Contr.</v>
          </cell>
          <cell r="E29">
            <v>58</v>
          </cell>
          <cell r="F29">
            <v>7465.2</v>
          </cell>
          <cell r="G29">
            <v>0</v>
          </cell>
          <cell r="H29">
            <v>2</v>
          </cell>
          <cell r="I29">
            <v>14930.4</v>
          </cell>
          <cell r="J29">
            <v>111978</v>
          </cell>
          <cell r="K29">
            <v>72091</v>
          </cell>
          <cell r="L29">
            <v>9744</v>
          </cell>
          <cell r="M29">
            <v>81835</v>
          </cell>
          <cell r="N29" t="str">
            <v>Venezuela - Caracas</v>
          </cell>
          <cell r="O29">
            <v>0.15</v>
          </cell>
          <cell r="P29">
            <v>14557</v>
          </cell>
          <cell r="Q29">
            <v>2240</v>
          </cell>
          <cell r="R29">
            <v>0.05</v>
          </cell>
          <cell r="S29">
            <v>4852</v>
          </cell>
          <cell r="T29">
            <v>0</v>
          </cell>
          <cell r="U29">
            <v>125042</v>
          </cell>
          <cell r="V29">
            <v>15171</v>
          </cell>
          <cell r="W29">
            <v>0</v>
          </cell>
          <cell r="X29">
            <v>161862</v>
          </cell>
          <cell r="Y29">
            <v>252779</v>
          </cell>
          <cell r="Z29">
            <v>243697</v>
          </cell>
          <cell r="AA29">
            <v>364757</v>
          </cell>
        </row>
        <row r="30">
          <cell r="A30">
            <v>100</v>
          </cell>
          <cell r="B30" t="str">
            <v>MOUNTAFIAN</v>
          </cell>
          <cell r="C30" t="str">
            <v>Alejandro</v>
          </cell>
          <cell r="D30" t="str">
            <v>Gerente de Contraloría</v>
          </cell>
          <cell r="E30">
            <v>59</v>
          </cell>
          <cell r="F30">
            <v>6740</v>
          </cell>
          <cell r="G30">
            <v>0</v>
          </cell>
          <cell r="H30">
            <v>1</v>
          </cell>
          <cell r="I30">
            <v>6740</v>
          </cell>
          <cell r="J30">
            <v>94360</v>
          </cell>
          <cell r="K30">
            <v>65401</v>
          </cell>
          <cell r="L30">
            <v>4920</v>
          </cell>
          <cell r="M30">
            <v>70321</v>
          </cell>
          <cell r="N30" t="str">
            <v>Brasil . Rio de Janeiro</v>
          </cell>
          <cell r="O30">
            <v>0.15</v>
          </cell>
          <cell r="P30">
            <v>13143</v>
          </cell>
          <cell r="Q30">
            <v>1011</v>
          </cell>
          <cell r="R30">
            <v>0.1</v>
          </cell>
          <cell r="S30">
            <v>8762</v>
          </cell>
          <cell r="T30">
            <v>0</v>
          </cell>
          <cell r="U30">
            <v>32956</v>
          </cell>
          <cell r="V30">
            <v>0</v>
          </cell>
          <cell r="W30">
            <v>0</v>
          </cell>
          <cell r="X30">
            <v>55872</v>
          </cell>
          <cell r="Y30">
            <v>86133</v>
          </cell>
          <cell r="Z30">
            <v>126193</v>
          </cell>
          <cell r="AA30">
            <v>180493</v>
          </cell>
        </row>
        <row r="31">
          <cell r="A31">
            <v>1010189991</v>
          </cell>
          <cell r="B31" t="str">
            <v>ORTULAN</v>
          </cell>
          <cell r="C31" t="str">
            <v>Jorge Carlos</v>
          </cell>
          <cell r="D31" t="str">
            <v>Jefe de Producción</v>
          </cell>
          <cell r="E31">
            <v>57</v>
          </cell>
          <cell r="F31">
            <v>7140</v>
          </cell>
          <cell r="G31">
            <v>0</v>
          </cell>
          <cell r="H31">
            <v>3</v>
          </cell>
          <cell r="I31">
            <v>21420</v>
          </cell>
          <cell r="J31">
            <v>114240</v>
          </cell>
          <cell r="K31">
            <v>69390</v>
          </cell>
          <cell r="L31">
            <v>14322</v>
          </cell>
          <cell r="M31">
            <v>83712</v>
          </cell>
          <cell r="N31" t="str">
            <v>Venezuela - Caracas</v>
          </cell>
          <cell r="O31">
            <v>0.15</v>
          </cell>
          <cell r="P31">
            <v>13923</v>
          </cell>
          <cell r="Q31">
            <v>3213</v>
          </cell>
          <cell r="R31">
            <v>0.05</v>
          </cell>
          <cell r="S31">
            <v>4641</v>
          </cell>
          <cell r="T31">
            <v>0</v>
          </cell>
          <cell r="U31">
            <v>141892</v>
          </cell>
          <cell r="V31">
            <v>7308</v>
          </cell>
          <cell r="W31">
            <v>0</v>
          </cell>
          <cell r="X31">
            <v>170977</v>
          </cell>
          <cell r="Y31">
            <v>267428</v>
          </cell>
          <cell r="Z31">
            <v>254689</v>
          </cell>
          <cell r="AA31">
            <v>381668</v>
          </cell>
        </row>
        <row r="32">
          <cell r="A32">
            <v>1014471318</v>
          </cell>
          <cell r="B32" t="str">
            <v>MAFFONI</v>
          </cell>
          <cell r="C32" t="str">
            <v>Antonio</v>
          </cell>
          <cell r="D32" t="str">
            <v>Gte. Reservorio</v>
          </cell>
          <cell r="E32">
            <v>58</v>
          </cell>
          <cell r="F32">
            <v>6720</v>
          </cell>
          <cell r="G32">
            <v>0</v>
          </cell>
          <cell r="H32">
            <v>3</v>
          </cell>
          <cell r="I32">
            <v>20160</v>
          </cell>
          <cell r="J32">
            <v>107520</v>
          </cell>
          <cell r="K32">
            <v>65211</v>
          </cell>
          <cell r="L32">
            <v>13551</v>
          </cell>
          <cell r="M32">
            <v>78762</v>
          </cell>
          <cell r="N32" t="str">
            <v>Venezuela - Caracas</v>
          </cell>
          <cell r="O32">
            <v>0.15</v>
          </cell>
          <cell r="P32">
            <v>13104</v>
          </cell>
          <cell r="Q32">
            <v>3024</v>
          </cell>
          <cell r="R32">
            <v>0.05</v>
          </cell>
          <cell r="S32">
            <v>4368</v>
          </cell>
          <cell r="T32">
            <v>0</v>
          </cell>
          <cell r="U32">
            <v>128995</v>
          </cell>
          <cell r="V32">
            <v>0</v>
          </cell>
          <cell r="W32">
            <v>0</v>
          </cell>
          <cell r="X32">
            <v>149491</v>
          </cell>
          <cell r="Y32">
            <v>233477</v>
          </cell>
          <cell r="Z32">
            <v>228253</v>
          </cell>
          <cell r="AA32">
            <v>340997</v>
          </cell>
        </row>
        <row r="33">
          <cell r="A33">
            <v>1012591991</v>
          </cell>
          <cell r="B33" t="str">
            <v>DIODATTI</v>
          </cell>
          <cell r="C33" t="str">
            <v>Horacio</v>
          </cell>
          <cell r="D33" t="str">
            <v>Gete. Abastecimiento</v>
          </cell>
          <cell r="E33">
            <v>59</v>
          </cell>
          <cell r="F33">
            <v>6720</v>
          </cell>
          <cell r="G33">
            <v>0</v>
          </cell>
          <cell r="H33">
            <v>3</v>
          </cell>
          <cell r="I33">
            <v>20160</v>
          </cell>
          <cell r="J33">
            <v>107520</v>
          </cell>
          <cell r="K33">
            <v>65769</v>
          </cell>
          <cell r="L33">
            <v>13406</v>
          </cell>
          <cell r="M33">
            <v>79175</v>
          </cell>
          <cell r="N33" t="str">
            <v>Venezuela - Caracas</v>
          </cell>
          <cell r="O33">
            <v>0.15</v>
          </cell>
          <cell r="P33">
            <v>13104</v>
          </cell>
          <cell r="Q33">
            <v>3024</v>
          </cell>
          <cell r="R33">
            <v>0.05</v>
          </cell>
          <cell r="S33">
            <v>4368</v>
          </cell>
          <cell r="T33">
            <v>0</v>
          </cell>
          <cell r="U33">
            <v>143380</v>
          </cell>
          <cell r="V33">
            <v>0</v>
          </cell>
          <cell r="W33">
            <v>0</v>
          </cell>
          <cell r="X33">
            <v>163876</v>
          </cell>
          <cell r="Y33">
            <v>256243</v>
          </cell>
          <cell r="Z33">
            <v>243051</v>
          </cell>
          <cell r="AA33">
            <v>363763</v>
          </cell>
        </row>
        <row r="34">
          <cell r="A34">
            <v>15</v>
          </cell>
          <cell r="B34" t="str">
            <v>EJEMPLO5</v>
          </cell>
          <cell r="C34">
            <v>0</v>
          </cell>
          <cell r="D34">
            <v>0</v>
          </cell>
          <cell r="E34">
            <v>59</v>
          </cell>
          <cell r="F34">
            <v>9118</v>
          </cell>
          <cell r="G34">
            <v>0</v>
          </cell>
          <cell r="H34">
            <v>4</v>
          </cell>
          <cell r="I34">
            <v>36472</v>
          </cell>
          <cell r="J34">
            <v>155006</v>
          </cell>
          <cell r="K34">
            <v>86517</v>
          </cell>
          <cell r="L34">
            <v>23110</v>
          </cell>
          <cell r="M34">
            <v>109627</v>
          </cell>
          <cell r="N34" t="str">
            <v>México - Reynosa</v>
          </cell>
          <cell r="O34">
            <v>0.15</v>
          </cell>
          <cell r="P34">
            <v>17780</v>
          </cell>
          <cell r="Q34">
            <v>5471</v>
          </cell>
          <cell r="R34">
            <v>0.15</v>
          </cell>
          <cell r="S34">
            <v>17780</v>
          </cell>
          <cell r="T34">
            <v>0</v>
          </cell>
          <cell r="U34">
            <v>97213</v>
          </cell>
          <cell r="V34">
            <v>0</v>
          </cell>
          <cell r="W34">
            <v>0</v>
          </cell>
          <cell r="X34">
            <v>138244</v>
          </cell>
          <cell r="Y34">
            <v>216173</v>
          </cell>
          <cell r="Z34">
            <v>247871</v>
          </cell>
          <cell r="AA34">
            <v>371179</v>
          </cell>
        </row>
        <row r="35">
          <cell r="A35">
            <v>1013727062</v>
          </cell>
          <cell r="B35" t="str">
            <v>ARGUELLO</v>
          </cell>
          <cell r="C35" t="str">
            <v>Jorge</v>
          </cell>
          <cell r="D35" t="str">
            <v>Profesional Principal</v>
          </cell>
          <cell r="E35">
            <v>57</v>
          </cell>
          <cell r="F35">
            <v>5476.8</v>
          </cell>
          <cell r="G35">
            <v>0</v>
          </cell>
          <cell r="H35">
            <v>2.67</v>
          </cell>
          <cell r="I35">
            <v>14628</v>
          </cell>
          <cell r="J35">
            <v>85826</v>
          </cell>
          <cell r="K35">
            <v>54037</v>
          </cell>
          <cell r="L35">
            <v>10223</v>
          </cell>
          <cell r="M35">
            <v>64260</v>
          </cell>
          <cell r="N35" t="str">
            <v>Venezuela - Caracas</v>
          </cell>
          <cell r="O35">
            <v>0.15</v>
          </cell>
          <cell r="P35">
            <v>10680</v>
          </cell>
          <cell r="Q35">
            <v>2194</v>
          </cell>
          <cell r="R35">
            <v>0.05</v>
          </cell>
          <cell r="S35">
            <v>3560</v>
          </cell>
          <cell r="T35">
            <v>0</v>
          </cell>
          <cell r="U35">
            <v>117464</v>
          </cell>
          <cell r="V35">
            <v>0</v>
          </cell>
          <cell r="W35">
            <v>0</v>
          </cell>
          <cell r="X35">
            <v>133898</v>
          </cell>
          <cell r="Y35">
            <v>208871</v>
          </cell>
          <cell r="Z35">
            <v>198158</v>
          </cell>
          <cell r="AA35">
            <v>294697</v>
          </cell>
        </row>
        <row r="36">
          <cell r="A36">
            <v>1013259141</v>
          </cell>
          <cell r="B36" t="str">
            <v>MOLINA</v>
          </cell>
          <cell r="C36" t="str">
            <v>Alfredo</v>
          </cell>
          <cell r="D36" t="str">
            <v>Profesional Principal</v>
          </cell>
          <cell r="E36">
            <v>57</v>
          </cell>
          <cell r="F36">
            <v>5094</v>
          </cell>
          <cell r="G36">
            <v>2211.6</v>
          </cell>
          <cell r="H36">
            <v>0</v>
          </cell>
          <cell r="I36">
            <v>0</v>
          </cell>
          <cell r="J36">
            <v>94973</v>
          </cell>
          <cell r="K36">
            <v>70962</v>
          </cell>
          <cell r="L36">
            <v>0</v>
          </cell>
          <cell r="M36">
            <v>70962</v>
          </cell>
          <cell r="N36" t="str">
            <v>Venezuela - Caracas</v>
          </cell>
          <cell r="O36">
            <v>0.15</v>
          </cell>
          <cell r="P36">
            <v>14246</v>
          </cell>
          <cell r="Q36">
            <v>0</v>
          </cell>
          <cell r="R36">
            <v>0.05</v>
          </cell>
          <cell r="S36">
            <v>4749</v>
          </cell>
          <cell r="T36">
            <v>0</v>
          </cell>
          <cell r="U36">
            <v>125650</v>
          </cell>
          <cell r="V36">
            <v>0</v>
          </cell>
          <cell r="W36">
            <v>0</v>
          </cell>
          <cell r="X36">
            <v>144645</v>
          </cell>
          <cell r="Y36">
            <v>226569</v>
          </cell>
          <cell r="Z36">
            <v>215607</v>
          </cell>
          <cell r="AA36">
            <v>321542</v>
          </cell>
        </row>
        <row r="37">
          <cell r="A37">
            <v>1016951326</v>
          </cell>
          <cell r="B37" t="str">
            <v>GROSSO</v>
          </cell>
          <cell r="C37" t="str">
            <v>Santiago</v>
          </cell>
          <cell r="D37" t="str">
            <v xml:space="preserve">Profesional SR. </v>
          </cell>
          <cell r="E37">
            <v>57</v>
          </cell>
          <cell r="F37">
            <v>5002.8</v>
          </cell>
          <cell r="G37">
            <v>0</v>
          </cell>
          <cell r="H37">
            <v>2</v>
          </cell>
          <cell r="I37">
            <v>10005.6</v>
          </cell>
          <cell r="J37">
            <v>75042</v>
          </cell>
          <cell r="K37">
            <v>49292</v>
          </cell>
          <cell r="L37">
            <v>7705</v>
          </cell>
          <cell r="M37">
            <v>56997</v>
          </cell>
          <cell r="N37" t="str">
            <v>Venezuela - Caracas</v>
          </cell>
          <cell r="O37">
            <v>0.15</v>
          </cell>
          <cell r="P37">
            <v>9755</v>
          </cell>
          <cell r="Q37">
            <v>1501</v>
          </cell>
          <cell r="R37">
            <v>0.05</v>
          </cell>
          <cell r="S37">
            <v>3252</v>
          </cell>
          <cell r="T37">
            <v>0</v>
          </cell>
          <cell r="U37">
            <v>107405</v>
          </cell>
          <cell r="V37">
            <v>0</v>
          </cell>
          <cell r="W37">
            <v>0</v>
          </cell>
          <cell r="X37">
            <v>121913</v>
          </cell>
          <cell r="Y37">
            <v>190043</v>
          </cell>
          <cell r="Z37">
            <v>178910</v>
          </cell>
          <cell r="AA37">
            <v>265085</v>
          </cell>
        </row>
        <row r="38">
          <cell r="A38">
            <v>1010709840</v>
          </cell>
          <cell r="B38" t="str">
            <v>CRUZ</v>
          </cell>
          <cell r="C38" t="str">
            <v>Daniel</v>
          </cell>
          <cell r="D38" t="str">
            <v xml:space="preserve"> -</v>
          </cell>
          <cell r="E38">
            <v>0</v>
          </cell>
          <cell r="F38">
            <v>3152</v>
          </cell>
          <cell r="G38">
            <v>0</v>
          </cell>
          <cell r="H38">
            <v>0</v>
          </cell>
          <cell r="I38">
            <v>0</v>
          </cell>
          <cell r="J38">
            <v>40976</v>
          </cell>
          <cell r="K38">
            <v>32200</v>
          </cell>
          <cell r="L38">
            <v>0</v>
          </cell>
          <cell r="M38">
            <v>32200</v>
          </cell>
          <cell r="N38" t="str">
            <v>Bolivia - Sta. Cruz de la Sierra</v>
          </cell>
          <cell r="O38">
            <v>0.15</v>
          </cell>
          <cell r="P38">
            <v>6146</v>
          </cell>
          <cell r="Q38">
            <v>0</v>
          </cell>
          <cell r="R38">
            <v>0.15</v>
          </cell>
          <cell r="S38">
            <v>6146</v>
          </cell>
          <cell r="T38">
            <v>0</v>
          </cell>
          <cell r="U38">
            <v>12652</v>
          </cell>
          <cell r="V38">
            <v>0</v>
          </cell>
          <cell r="W38">
            <v>0</v>
          </cell>
          <cell r="X38">
            <v>24944</v>
          </cell>
          <cell r="Y38">
            <v>36675</v>
          </cell>
          <cell r="Z38">
            <v>57144</v>
          </cell>
          <cell r="AA38">
            <v>77651</v>
          </cell>
        </row>
        <row r="39">
          <cell r="A39">
            <v>1013735426</v>
          </cell>
          <cell r="B39" t="str">
            <v>NOVILLO</v>
          </cell>
          <cell r="C39" t="str">
            <v>Gumersindo Sergio</v>
          </cell>
          <cell r="D39" t="str">
            <v>Lider Equipos SR.</v>
          </cell>
          <cell r="E39">
            <v>58</v>
          </cell>
          <cell r="F39">
            <v>6600</v>
          </cell>
          <cell r="G39">
            <v>0</v>
          </cell>
          <cell r="H39">
            <v>3.5</v>
          </cell>
          <cell r="I39">
            <v>23100</v>
          </cell>
          <cell r="J39">
            <v>108900</v>
          </cell>
          <cell r="K39">
            <v>64404</v>
          </cell>
          <cell r="L39">
            <v>15641</v>
          </cell>
          <cell r="M39">
            <v>80045</v>
          </cell>
          <cell r="N39" t="str">
            <v>USA - Lubbock</v>
          </cell>
          <cell r="O39">
            <v>0.15</v>
          </cell>
          <cell r="P39">
            <v>12870</v>
          </cell>
          <cell r="Q39">
            <v>3465</v>
          </cell>
          <cell r="R39">
            <v>0</v>
          </cell>
          <cell r="S39">
            <v>0</v>
          </cell>
          <cell r="T39">
            <v>0</v>
          </cell>
          <cell r="U39">
            <v>161090</v>
          </cell>
          <cell r="V39">
            <v>0</v>
          </cell>
          <cell r="W39">
            <v>0</v>
          </cell>
          <cell r="X39">
            <v>177425</v>
          </cell>
          <cell r="Y39">
            <v>277046</v>
          </cell>
          <cell r="Z39">
            <v>257470</v>
          </cell>
          <cell r="AA39">
            <v>385946</v>
          </cell>
        </row>
        <row r="40">
          <cell r="A40">
            <v>1013128656</v>
          </cell>
          <cell r="B40" t="str">
            <v>WEIMANN</v>
          </cell>
          <cell r="C40" t="str">
            <v>Pablo</v>
          </cell>
          <cell r="D40">
            <v>0</v>
          </cell>
          <cell r="E40">
            <v>57</v>
          </cell>
          <cell r="F40">
            <v>4440</v>
          </cell>
          <cell r="G40">
            <v>2765</v>
          </cell>
          <cell r="H40">
            <v>1.6</v>
          </cell>
          <cell r="I40">
            <v>11544</v>
          </cell>
          <cell r="J40">
            <v>105209</v>
          </cell>
          <cell r="K40">
            <v>69043</v>
          </cell>
          <cell r="L40">
            <v>7481</v>
          </cell>
          <cell r="M40">
            <v>76524</v>
          </cell>
          <cell r="N40" t="str">
            <v>USA - Houston</v>
          </cell>
          <cell r="O40">
            <v>0.15</v>
          </cell>
          <cell r="P40">
            <v>14050</v>
          </cell>
          <cell r="Q40">
            <v>1732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10743</v>
          </cell>
          <cell r="X40">
            <v>26525</v>
          </cell>
          <cell r="Y40">
            <v>38450</v>
          </cell>
          <cell r="Z40">
            <v>103049</v>
          </cell>
          <cell r="AA40">
            <v>143659</v>
          </cell>
        </row>
        <row r="41">
          <cell r="A41">
            <v>1012447277</v>
          </cell>
          <cell r="B41" t="str">
            <v>CARRO</v>
          </cell>
          <cell r="C41" t="str">
            <v>José Luis</v>
          </cell>
          <cell r="D41" t="str">
            <v>Lider Equipo SR.</v>
          </cell>
          <cell r="E41">
            <v>58</v>
          </cell>
          <cell r="F41">
            <v>6240</v>
          </cell>
          <cell r="G41">
            <v>0</v>
          </cell>
          <cell r="H41">
            <v>4</v>
          </cell>
          <cell r="I41">
            <v>24960</v>
          </cell>
          <cell r="J41">
            <v>106080</v>
          </cell>
          <cell r="K41">
            <v>60964</v>
          </cell>
          <cell r="L41">
            <v>17160</v>
          </cell>
          <cell r="M41">
            <v>78124</v>
          </cell>
          <cell r="N41" t="str">
            <v>Perú - Talara</v>
          </cell>
          <cell r="O41">
            <v>0.15</v>
          </cell>
          <cell r="P41">
            <v>12168</v>
          </cell>
          <cell r="Q41">
            <v>3744</v>
          </cell>
          <cell r="R41">
            <v>0.4</v>
          </cell>
          <cell r="S41">
            <v>32448</v>
          </cell>
          <cell r="T41">
            <v>0</v>
          </cell>
          <cell r="U41">
            <v>151692</v>
          </cell>
          <cell r="V41">
            <v>0</v>
          </cell>
          <cell r="W41">
            <v>0</v>
          </cell>
          <cell r="X41">
            <v>200052</v>
          </cell>
          <cell r="Y41">
            <v>311722</v>
          </cell>
          <cell r="Z41">
            <v>278176</v>
          </cell>
          <cell r="AA41">
            <v>417802</v>
          </cell>
        </row>
        <row r="42">
          <cell r="A42">
            <v>1012495096</v>
          </cell>
          <cell r="B42" t="str">
            <v>TORRES</v>
          </cell>
          <cell r="C42" t="str">
            <v>Rodolfo</v>
          </cell>
          <cell r="D42" t="str">
            <v>Lider Equipo</v>
          </cell>
          <cell r="E42">
            <v>57</v>
          </cell>
          <cell r="F42">
            <v>6000</v>
          </cell>
          <cell r="G42">
            <v>0</v>
          </cell>
          <cell r="H42">
            <v>3</v>
          </cell>
          <cell r="I42">
            <v>18000</v>
          </cell>
          <cell r="J42">
            <v>96000</v>
          </cell>
          <cell r="K42">
            <v>58234</v>
          </cell>
          <cell r="L42">
            <v>13477</v>
          </cell>
          <cell r="M42">
            <v>71711</v>
          </cell>
          <cell r="N42" t="str">
            <v>Perú - Talara</v>
          </cell>
          <cell r="O42">
            <v>0.15</v>
          </cell>
          <cell r="P42">
            <v>11700</v>
          </cell>
          <cell r="Q42">
            <v>2700</v>
          </cell>
          <cell r="R42">
            <v>0.4</v>
          </cell>
          <cell r="S42">
            <v>31200</v>
          </cell>
          <cell r="T42">
            <v>0</v>
          </cell>
          <cell r="U42">
            <v>134977</v>
          </cell>
          <cell r="V42">
            <v>0</v>
          </cell>
          <cell r="W42">
            <v>0</v>
          </cell>
          <cell r="X42">
            <v>180577</v>
          </cell>
          <cell r="Y42">
            <v>281974</v>
          </cell>
          <cell r="Z42">
            <v>252288</v>
          </cell>
          <cell r="AA42">
            <v>377974</v>
          </cell>
        </row>
        <row r="43">
          <cell r="A43">
            <v>1013708736</v>
          </cell>
          <cell r="B43" t="str">
            <v>LOPEZ</v>
          </cell>
          <cell r="C43" t="str">
            <v>Leandro Leslie</v>
          </cell>
          <cell r="D43" t="str">
            <v>Lider SR.</v>
          </cell>
          <cell r="E43">
            <v>55</v>
          </cell>
          <cell r="F43">
            <v>5280</v>
          </cell>
          <cell r="G43">
            <v>0</v>
          </cell>
          <cell r="H43">
            <v>0</v>
          </cell>
          <cell r="I43">
            <v>0</v>
          </cell>
          <cell r="J43">
            <v>68640</v>
          </cell>
          <cell r="K43">
            <v>52278</v>
          </cell>
          <cell r="L43">
            <v>0</v>
          </cell>
          <cell r="M43">
            <v>52278</v>
          </cell>
          <cell r="N43" t="str">
            <v>Perú - Talara</v>
          </cell>
          <cell r="O43">
            <v>0.15</v>
          </cell>
          <cell r="P43">
            <v>10296</v>
          </cell>
          <cell r="Q43">
            <v>0</v>
          </cell>
          <cell r="R43">
            <v>0.4</v>
          </cell>
          <cell r="S43">
            <v>27456</v>
          </cell>
          <cell r="T43">
            <v>0</v>
          </cell>
          <cell r="U43">
            <v>109180</v>
          </cell>
          <cell r="V43">
            <v>0</v>
          </cell>
          <cell r="W43">
            <v>0</v>
          </cell>
          <cell r="X43">
            <v>146932</v>
          </cell>
          <cell r="Y43">
            <v>227676</v>
          </cell>
          <cell r="Z43">
            <v>199210</v>
          </cell>
          <cell r="AA43">
            <v>296316</v>
          </cell>
        </row>
        <row r="44">
          <cell r="A44">
            <v>1013997164</v>
          </cell>
          <cell r="B44" t="str">
            <v>JARAMILLO</v>
          </cell>
          <cell r="C44" t="str">
            <v>Carlos Alberto</v>
          </cell>
          <cell r="D44" t="str">
            <v>Profesional SR.</v>
          </cell>
          <cell r="E44">
            <v>56</v>
          </cell>
          <cell r="F44">
            <v>4854</v>
          </cell>
          <cell r="G44">
            <v>0</v>
          </cell>
          <cell r="H44">
            <v>0</v>
          </cell>
          <cell r="I44">
            <v>0</v>
          </cell>
          <cell r="J44">
            <v>63102</v>
          </cell>
          <cell r="K44">
            <v>47592</v>
          </cell>
          <cell r="L44">
            <v>0</v>
          </cell>
          <cell r="M44">
            <v>47592</v>
          </cell>
          <cell r="N44" t="str">
            <v>Perú - Talara</v>
          </cell>
          <cell r="O44">
            <v>0.15</v>
          </cell>
          <cell r="P44">
            <v>9465</v>
          </cell>
          <cell r="Q44">
            <v>0</v>
          </cell>
          <cell r="R44">
            <v>0.4</v>
          </cell>
          <cell r="S44">
            <v>25241</v>
          </cell>
          <cell r="T44">
            <v>0</v>
          </cell>
          <cell r="U44">
            <v>97805</v>
          </cell>
          <cell r="V44">
            <v>0</v>
          </cell>
          <cell r="W44">
            <v>0</v>
          </cell>
          <cell r="X44">
            <v>132511</v>
          </cell>
          <cell r="Y44">
            <v>203818</v>
          </cell>
          <cell r="Z44">
            <v>180103</v>
          </cell>
          <cell r="AA44">
            <v>266920</v>
          </cell>
        </row>
        <row r="45">
          <cell r="A45">
            <v>1006437773</v>
          </cell>
          <cell r="B45" t="str">
            <v>PETROBRAS</v>
          </cell>
          <cell r="C45" t="str">
            <v>Ramón</v>
          </cell>
          <cell r="D45" t="str">
            <v xml:space="preserve"> X </v>
          </cell>
          <cell r="E45">
            <v>56</v>
          </cell>
          <cell r="F45">
            <v>10003</v>
          </cell>
          <cell r="G45">
            <v>0</v>
          </cell>
          <cell r="H45">
            <v>0</v>
          </cell>
          <cell r="I45">
            <v>0</v>
          </cell>
          <cell r="J45">
            <v>130039</v>
          </cell>
          <cell r="K45">
            <v>94455</v>
          </cell>
          <cell r="L45">
            <v>0</v>
          </cell>
          <cell r="M45">
            <v>94455</v>
          </cell>
          <cell r="N45" t="str">
            <v>Brasil . Rio de Janeiro</v>
          </cell>
          <cell r="O45">
            <v>0.15</v>
          </cell>
          <cell r="P45">
            <v>19506</v>
          </cell>
          <cell r="Q45">
            <v>0</v>
          </cell>
          <cell r="R45">
            <v>0.1</v>
          </cell>
          <cell r="S45">
            <v>13004</v>
          </cell>
          <cell r="T45">
            <v>0</v>
          </cell>
          <cell r="U45">
            <v>42336</v>
          </cell>
          <cell r="V45">
            <v>0</v>
          </cell>
          <cell r="W45">
            <v>0</v>
          </cell>
          <cell r="X45">
            <v>74846</v>
          </cell>
          <cell r="Y45">
            <v>120263</v>
          </cell>
          <cell r="Z45">
            <v>169301</v>
          </cell>
          <cell r="AA45">
            <v>250302</v>
          </cell>
        </row>
        <row r="46">
          <cell r="A46" t="str">
            <v>1008318885/2</v>
          </cell>
          <cell r="B46" t="str">
            <v>AMOROSO/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17000</v>
          </cell>
          <cell r="G46">
            <v>1400</v>
          </cell>
          <cell r="H46">
            <v>5</v>
          </cell>
          <cell r="I46">
            <v>85000</v>
          </cell>
          <cell r="J46">
            <v>324200</v>
          </cell>
          <cell r="K46" t="e">
            <v>#N/A</v>
          </cell>
          <cell r="L46" t="e">
            <v>#N/A</v>
          </cell>
          <cell r="M46" t="e">
            <v>#N/A</v>
          </cell>
          <cell r="N46" t="str">
            <v>México - Reynosa</v>
          </cell>
          <cell r="O46">
            <v>0.15</v>
          </cell>
          <cell r="P46">
            <v>35880</v>
          </cell>
          <cell r="Q46">
            <v>12750</v>
          </cell>
          <cell r="R46">
            <v>0.15</v>
          </cell>
          <cell r="S46">
            <v>35880</v>
          </cell>
          <cell r="T46">
            <v>0</v>
          </cell>
          <cell r="U46">
            <v>135656</v>
          </cell>
          <cell r="V46">
            <v>0</v>
          </cell>
          <cell r="W46">
            <v>0</v>
          </cell>
          <cell r="X46">
            <v>220166</v>
          </cell>
          <cell r="Y46" t="e">
            <v>#N/A</v>
          </cell>
          <cell r="Z46" t="e">
            <v>#N/A</v>
          </cell>
          <cell r="AA46" t="e">
            <v>#N/A</v>
          </cell>
        </row>
        <row r="47">
          <cell r="A47">
            <v>1008150982</v>
          </cell>
          <cell r="B47" t="str">
            <v>BLAZQUEZ</v>
          </cell>
          <cell r="C47" t="str">
            <v>Ricardo Gerónimo</v>
          </cell>
          <cell r="D47" t="str">
            <v>Gte. Producción</v>
          </cell>
          <cell r="E47">
            <v>0</v>
          </cell>
          <cell r="F47">
            <v>10200</v>
          </cell>
          <cell r="G47">
            <v>0</v>
          </cell>
          <cell r="H47">
            <v>5</v>
          </cell>
          <cell r="I47">
            <v>51000</v>
          </cell>
          <cell r="J47">
            <v>183600</v>
          </cell>
          <cell r="K47">
            <v>96222</v>
          </cell>
          <cell r="L47">
            <v>31991</v>
          </cell>
          <cell r="M47">
            <v>128213</v>
          </cell>
          <cell r="N47" t="str">
            <v>Perú - Lima</v>
          </cell>
          <cell r="O47">
            <v>0.15</v>
          </cell>
          <cell r="P47">
            <v>19890</v>
          </cell>
          <cell r="Q47">
            <v>7650</v>
          </cell>
          <cell r="R47">
            <v>0.25</v>
          </cell>
          <cell r="S47">
            <v>33150</v>
          </cell>
          <cell r="T47">
            <v>0</v>
          </cell>
          <cell r="U47">
            <v>216332</v>
          </cell>
          <cell r="V47">
            <v>0</v>
          </cell>
          <cell r="W47">
            <v>0</v>
          </cell>
          <cell r="X47">
            <v>277022</v>
          </cell>
          <cell r="Y47">
            <v>429677</v>
          </cell>
          <cell r="Z47">
            <v>405235</v>
          </cell>
          <cell r="AA47">
            <v>613277</v>
          </cell>
        </row>
        <row r="48">
          <cell r="A48">
            <v>1013566176</v>
          </cell>
          <cell r="B48" t="str">
            <v>SEIJO</v>
          </cell>
          <cell r="C48" t="str">
            <v>Carlos</v>
          </cell>
          <cell r="D48">
            <v>0</v>
          </cell>
          <cell r="E48">
            <v>62</v>
          </cell>
          <cell r="F48">
            <v>18500</v>
          </cell>
          <cell r="G48">
            <v>0</v>
          </cell>
          <cell r="H48">
            <v>5</v>
          </cell>
          <cell r="I48">
            <v>92500</v>
          </cell>
          <cell r="J48">
            <v>333000</v>
          </cell>
          <cell r="K48">
            <v>162930</v>
          </cell>
          <cell r="L48">
            <v>60125</v>
          </cell>
          <cell r="M48">
            <v>223055</v>
          </cell>
          <cell r="N48" t="str">
            <v>Brasil . Rio de Janeiro</v>
          </cell>
          <cell r="O48">
            <v>0.15</v>
          </cell>
          <cell r="P48">
            <v>36075</v>
          </cell>
          <cell r="Q48">
            <v>13875</v>
          </cell>
          <cell r="R48">
            <v>0.1</v>
          </cell>
          <cell r="S48">
            <v>24050</v>
          </cell>
          <cell r="T48">
            <v>0</v>
          </cell>
          <cell r="U48">
            <v>89982</v>
          </cell>
          <cell r="V48">
            <v>0</v>
          </cell>
          <cell r="W48">
            <v>0</v>
          </cell>
          <cell r="X48">
            <v>163982</v>
          </cell>
          <cell r="Y48">
            <v>252280</v>
          </cell>
          <cell r="Z48">
            <v>387037</v>
          </cell>
          <cell r="AA48">
            <v>585280</v>
          </cell>
        </row>
        <row r="49">
          <cell r="A49">
            <v>1016415959</v>
          </cell>
          <cell r="B49" t="str">
            <v>GUTIERREZ</v>
          </cell>
          <cell r="C49" t="str">
            <v>Fabián Edgardo</v>
          </cell>
          <cell r="D49" t="str">
            <v>Lider Equipo SR.</v>
          </cell>
          <cell r="E49">
            <v>58</v>
          </cell>
          <cell r="F49">
            <v>6120</v>
          </cell>
          <cell r="G49">
            <v>0</v>
          </cell>
          <cell r="H49">
            <v>3</v>
          </cell>
          <cell r="I49">
            <v>18360</v>
          </cell>
          <cell r="J49">
            <v>97920</v>
          </cell>
          <cell r="K49">
            <v>59599</v>
          </cell>
          <cell r="L49">
            <v>13707</v>
          </cell>
          <cell r="M49">
            <v>73306</v>
          </cell>
          <cell r="N49" t="str">
            <v>Perú - Lima</v>
          </cell>
          <cell r="O49">
            <v>0.15</v>
          </cell>
          <cell r="P49">
            <v>11934</v>
          </cell>
          <cell r="Q49">
            <v>2754</v>
          </cell>
          <cell r="R49">
            <v>0.25</v>
          </cell>
          <cell r="S49">
            <v>19890</v>
          </cell>
          <cell r="T49">
            <v>0</v>
          </cell>
          <cell r="U49">
            <v>145808</v>
          </cell>
          <cell r="V49">
            <v>0</v>
          </cell>
          <cell r="W49">
            <v>0</v>
          </cell>
          <cell r="X49">
            <v>180386</v>
          </cell>
          <cell r="Y49">
            <v>282214</v>
          </cell>
          <cell r="Z49">
            <v>253692</v>
          </cell>
          <cell r="AA49">
            <v>380134</v>
          </cell>
        </row>
        <row r="50">
          <cell r="A50">
            <v>1008341804</v>
          </cell>
          <cell r="B50" t="str">
            <v>FUNARO CHAÑAL</v>
          </cell>
          <cell r="C50" t="str">
            <v>Juan Carlos</v>
          </cell>
          <cell r="D50" t="str">
            <v>Gte. Abastec.</v>
          </cell>
          <cell r="E50">
            <v>57</v>
          </cell>
          <cell r="F50">
            <v>5910</v>
          </cell>
          <cell r="G50">
            <v>0</v>
          </cell>
          <cell r="H50">
            <v>3</v>
          </cell>
          <cell r="I50">
            <v>17730</v>
          </cell>
          <cell r="J50">
            <v>94560</v>
          </cell>
          <cell r="K50">
            <v>56512</v>
          </cell>
          <cell r="L50">
            <v>13184</v>
          </cell>
          <cell r="M50">
            <v>69696</v>
          </cell>
          <cell r="N50" t="str">
            <v>Perú - Lima</v>
          </cell>
          <cell r="O50">
            <v>0.15</v>
          </cell>
          <cell r="P50">
            <v>11525</v>
          </cell>
          <cell r="Q50">
            <v>2660</v>
          </cell>
          <cell r="R50">
            <v>0.25</v>
          </cell>
          <cell r="S50">
            <v>19208</v>
          </cell>
          <cell r="T50">
            <v>0</v>
          </cell>
          <cell r="U50">
            <v>126015</v>
          </cell>
          <cell r="V50">
            <v>0</v>
          </cell>
          <cell r="W50">
            <v>0</v>
          </cell>
          <cell r="X50">
            <v>159408</v>
          </cell>
          <cell r="Y50">
            <v>247746</v>
          </cell>
          <cell r="Z50">
            <v>229104</v>
          </cell>
          <cell r="AA50">
            <v>342306</v>
          </cell>
        </row>
        <row r="51">
          <cell r="A51">
            <v>1014122177</v>
          </cell>
          <cell r="B51" t="str">
            <v>PARDO</v>
          </cell>
          <cell r="C51" t="str">
            <v>Jorge Héctor</v>
          </cell>
          <cell r="D51" t="str">
            <v>Profesional Principal</v>
          </cell>
          <cell r="E51">
            <v>57</v>
          </cell>
          <cell r="F51">
            <v>5820</v>
          </cell>
          <cell r="G51">
            <v>0</v>
          </cell>
          <cell r="H51">
            <v>3</v>
          </cell>
          <cell r="I51">
            <v>17460</v>
          </cell>
          <cell r="J51">
            <v>93120</v>
          </cell>
          <cell r="K51">
            <v>56432</v>
          </cell>
          <cell r="L51">
            <v>13177</v>
          </cell>
          <cell r="M51">
            <v>69609</v>
          </cell>
          <cell r="N51" t="str">
            <v>Perú - Lima</v>
          </cell>
          <cell r="O51">
            <v>0.15</v>
          </cell>
          <cell r="P51">
            <v>11349</v>
          </cell>
          <cell r="Q51">
            <v>2619</v>
          </cell>
          <cell r="R51">
            <v>0.25</v>
          </cell>
          <cell r="S51">
            <v>18915</v>
          </cell>
          <cell r="T51">
            <v>0</v>
          </cell>
          <cell r="U51">
            <v>149539</v>
          </cell>
          <cell r="V51">
            <v>0</v>
          </cell>
          <cell r="W51">
            <v>0</v>
          </cell>
          <cell r="X51">
            <v>182422</v>
          </cell>
          <cell r="Y51">
            <v>284459</v>
          </cell>
          <cell r="Z51">
            <v>252031</v>
          </cell>
          <cell r="AA51">
            <v>377579</v>
          </cell>
        </row>
        <row r="52">
          <cell r="A52">
            <v>1011741656</v>
          </cell>
          <cell r="B52" t="str">
            <v>LLOYD</v>
          </cell>
          <cell r="C52" t="str">
            <v>Roberto Daniel</v>
          </cell>
          <cell r="D52" t="str">
            <v>Profesional Principal</v>
          </cell>
          <cell r="E52">
            <v>57</v>
          </cell>
          <cell r="F52">
            <v>5820</v>
          </cell>
          <cell r="G52">
            <v>0</v>
          </cell>
          <cell r="H52">
            <v>3</v>
          </cell>
          <cell r="I52">
            <v>17460</v>
          </cell>
          <cell r="J52">
            <v>93120</v>
          </cell>
          <cell r="K52">
            <v>56596</v>
          </cell>
          <cell r="L52">
            <v>13206</v>
          </cell>
          <cell r="M52">
            <v>69802</v>
          </cell>
          <cell r="N52" t="str">
            <v>Perú - Lima</v>
          </cell>
          <cell r="O52">
            <v>0.15</v>
          </cell>
          <cell r="P52">
            <v>11349</v>
          </cell>
          <cell r="Q52">
            <v>2619</v>
          </cell>
          <cell r="R52">
            <v>0.25</v>
          </cell>
          <cell r="S52">
            <v>18915</v>
          </cell>
          <cell r="T52">
            <v>0</v>
          </cell>
          <cell r="U52">
            <v>157749</v>
          </cell>
          <cell r="V52">
            <v>0</v>
          </cell>
          <cell r="W52">
            <v>0</v>
          </cell>
          <cell r="X52">
            <v>190632</v>
          </cell>
          <cell r="Y52">
            <v>297386</v>
          </cell>
          <cell r="Z52">
            <v>260434</v>
          </cell>
          <cell r="AA52">
            <v>390506</v>
          </cell>
        </row>
        <row r="53">
          <cell r="A53">
            <v>200</v>
          </cell>
          <cell r="B53" t="str">
            <v>BB</v>
          </cell>
          <cell r="C53" t="str">
            <v xml:space="preserve"> </v>
          </cell>
          <cell r="D53" t="str">
            <v>Gerente de Planta</v>
          </cell>
          <cell r="E53">
            <v>60</v>
          </cell>
          <cell r="F53">
            <v>7700</v>
          </cell>
          <cell r="G53">
            <v>3800</v>
          </cell>
          <cell r="H53">
            <v>4</v>
          </cell>
          <cell r="I53">
            <v>46000</v>
          </cell>
          <cell r="J53">
            <v>195500</v>
          </cell>
          <cell r="K53">
            <v>106048</v>
          </cell>
          <cell r="L53">
            <v>29900</v>
          </cell>
          <cell r="M53">
            <v>135948</v>
          </cell>
          <cell r="N53" t="str">
            <v>Brasil . Rio de Janeiro</v>
          </cell>
          <cell r="O53">
            <v>0.15</v>
          </cell>
          <cell r="P53">
            <v>22425</v>
          </cell>
          <cell r="Q53">
            <v>6900</v>
          </cell>
          <cell r="R53">
            <v>0.1</v>
          </cell>
          <cell r="S53">
            <v>14950</v>
          </cell>
          <cell r="T53">
            <v>0</v>
          </cell>
          <cell r="U53">
            <v>61309</v>
          </cell>
          <cell r="V53">
            <v>0</v>
          </cell>
          <cell r="W53">
            <v>0</v>
          </cell>
          <cell r="X53">
            <v>105584</v>
          </cell>
          <cell r="Y53">
            <v>165926</v>
          </cell>
          <cell r="Z53">
            <v>241532</v>
          </cell>
          <cell r="AA53">
            <v>361426</v>
          </cell>
        </row>
        <row r="54">
          <cell r="A54">
            <v>1014349559</v>
          </cell>
          <cell r="B54" t="str">
            <v>GIAMPAOLI</v>
          </cell>
          <cell r="C54" t="str">
            <v>Hugo</v>
          </cell>
          <cell r="D54" t="str">
            <v>Gte. País</v>
          </cell>
          <cell r="E54">
            <v>62</v>
          </cell>
          <cell r="F54">
            <v>17160</v>
          </cell>
          <cell r="G54">
            <v>0</v>
          </cell>
          <cell r="H54">
            <v>6</v>
          </cell>
          <cell r="I54">
            <v>102960</v>
          </cell>
          <cell r="J54">
            <v>326040</v>
          </cell>
          <cell r="K54">
            <v>152363</v>
          </cell>
          <cell r="L54">
            <v>66168</v>
          </cell>
          <cell r="M54">
            <v>218531</v>
          </cell>
          <cell r="N54" t="str">
            <v>Ecuador - Quito</v>
          </cell>
          <cell r="O54">
            <v>0.15</v>
          </cell>
          <cell r="P54">
            <v>33462</v>
          </cell>
          <cell r="Q54">
            <v>15444</v>
          </cell>
          <cell r="R54">
            <v>0.15</v>
          </cell>
          <cell r="S54">
            <v>33462</v>
          </cell>
          <cell r="T54">
            <v>0</v>
          </cell>
          <cell r="U54">
            <v>246488</v>
          </cell>
          <cell r="V54">
            <v>0</v>
          </cell>
          <cell r="W54">
            <v>0</v>
          </cell>
          <cell r="X54">
            <v>328856</v>
          </cell>
          <cell r="Y54">
            <v>505933</v>
          </cell>
          <cell r="Z54">
            <v>547387</v>
          </cell>
          <cell r="AA54">
            <v>831973</v>
          </cell>
        </row>
        <row r="55">
          <cell r="A55">
            <v>1011863744</v>
          </cell>
          <cell r="B55" t="str">
            <v>XXXXX MEJICO</v>
          </cell>
          <cell r="C55" t="str">
            <v>Daniel Hugo</v>
          </cell>
          <cell r="D55">
            <v>0</v>
          </cell>
          <cell r="E55">
            <v>57</v>
          </cell>
          <cell r="F55">
            <v>7200</v>
          </cell>
          <cell r="G55">
            <v>0</v>
          </cell>
          <cell r="H55">
            <v>2</v>
          </cell>
          <cell r="I55">
            <v>14400</v>
          </cell>
          <cell r="J55">
            <v>108000</v>
          </cell>
          <cell r="K55">
            <v>69767</v>
          </cell>
          <cell r="L55">
            <v>9345</v>
          </cell>
          <cell r="M55">
            <v>79112</v>
          </cell>
          <cell r="N55" t="str">
            <v>México - Reynosa</v>
          </cell>
          <cell r="O55">
            <v>0.15</v>
          </cell>
          <cell r="P55">
            <v>14040</v>
          </cell>
          <cell r="Q55">
            <v>2160</v>
          </cell>
          <cell r="R55">
            <v>0.15</v>
          </cell>
          <cell r="S55">
            <v>14040</v>
          </cell>
          <cell r="T55">
            <v>0</v>
          </cell>
          <cell r="U55">
            <v>51643</v>
          </cell>
          <cell r="V55">
            <v>0</v>
          </cell>
          <cell r="W55">
            <v>0</v>
          </cell>
          <cell r="X55">
            <v>81883</v>
          </cell>
          <cell r="Y55">
            <v>128360</v>
          </cell>
          <cell r="Z55">
            <v>160995</v>
          </cell>
          <cell r="AA55">
            <v>236360</v>
          </cell>
        </row>
        <row r="56">
          <cell r="A56">
            <v>1008389973</v>
          </cell>
          <cell r="B56" t="str">
            <v>BEGARIES</v>
          </cell>
          <cell r="C56" t="str">
            <v xml:space="preserve">Horacio </v>
          </cell>
          <cell r="D56" t="str">
            <v>Gte. Comercial</v>
          </cell>
          <cell r="E56">
            <v>62</v>
          </cell>
          <cell r="F56">
            <v>16800</v>
          </cell>
          <cell r="G56">
            <v>0</v>
          </cell>
          <cell r="H56">
            <v>4.5</v>
          </cell>
          <cell r="I56">
            <v>75600</v>
          </cell>
          <cell r="J56">
            <v>294000</v>
          </cell>
          <cell r="K56">
            <v>149392</v>
          </cell>
          <cell r="L56">
            <v>48313</v>
          </cell>
          <cell r="M56">
            <v>197705</v>
          </cell>
          <cell r="N56" t="str">
            <v>Ecuador - Quito</v>
          </cell>
          <cell r="O56">
            <v>0.15</v>
          </cell>
          <cell r="P56">
            <v>32760</v>
          </cell>
          <cell r="Q56">
            <v>11340</v>
          </cell>
          <cell r="R56">
            <v>0.15</v>
          </cell>
          <cell r="S56">
            <v>32760</v>
          </cell>
          <cell r="T56">
            <v>0</v>
          </cell>
          <cell r="U56">
            <v>229954</v>
          </cell>
          <cell r="V56">
            <v>0</v>
          </cell>
          <cell r="W56">
            <v>0</v>
          </cell>
          <cell r="X56">
            <v>306814</v>
          </cell>
          <cell r="Y56">
            <v>472022</v>
          </cell>
          <cell r="Z56">
            <v>504519</v>
          </cell>
          <cell r="AA56">
            <v>766022</v>
          </cell>
        </row>
        <row r="57">
          <cell r="A57">
            <v>0</v>
          </cell>
          <cell r="B57" t="e">
            <v>#N/A</v>
          </cell>
          <cell r="C57" t="e">
            <v>#N/A</v>
          </cell>
          <cell r="D57">
            <v>0</v>
          </cell>
          <cell r="E57">
            <v>0</v>
          </cell>
          <cell r="F57" t="e">
            <v>#N/A</v>
          </cell>
          <cell r="G57" t="e">
            <v>#N/A</v>
          </cell>
          <cell r="H57">
            <v>0</v>
          </cell>
          <cell r="I57" t="e">
            <v>#N/A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>
            <v>0</v>
          </cell>
          <cell r="O57">
            <v>0</v>
          </cell>
          <cell r="P57" t="e">
            <v>#N/A</v>
          </cell>
          <cell r="Q57" t="e">
            <v>#N/A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 t="e">
            <v>#N/A</v>
          </cell>
          <cell r="W57" t="e">
            <v>#N/A</v>
          </cell>
          <cell r="X57">
            <v>0</v>
          </cell>
          <cell r="Y57">
            <v>0</v>
          </cell>
          <cell r="Z57" t="e">
            <v>#N/A</v>
          </cell>
          <cell r="AA57">
            <v>0</v>
          </cell>
        </row>
        <row r="58">
          <cell r="A58">
            <v>1011863745</v>
          </cell>
          <cell r="B58" t="str">
            <v>YYYYY MEJICO</v>
          </cell>
          <cell r="C58" t="str">
            <v>Miguel</v>
          </cell>
          <cell r="D58">
            <v>0</v>
          </cell>
          <cell r="E58">
            <v>55</v>
          </cell>
          <cell r="F58">
            <v>5200</v>
          </cell>
          <cell r="G58">
            <v>0</v>
          </cell>
          <cell r="H58">
            <v>0</v>
          </cell>
          <cell r="I58">
            <v>0</v>
          </cell>
          <cell r="J58">
            <v>67600</v>
          </cell>
          <cell r="K58">
            <v>51055</v>
          </cell>
          <cell r="L58">
            <v>0</v>
          </cell>
          <cell r="M58">
            <v>51055</v>
          </cell>
          <cell r="N58" t="str">
            <v>México - Reynosa</v>
          </cell>
          <cell r="O58">
            <v>0.15</v>
          </cell>
          <cell r="P58">
            <v>10140</v>
          </cell>
          <cell r="Q58">
            <v>0</v>
          </cell>
          <cell r="R58">
            <v>0.15</v>
          </cell>
          <cell r="S58">
            <v>10140</v>
          </cell>
          <cell r="T58">
            <v>0</v>
          </cell>
          <cell r="U58">
            <v>37975</v>
          </cell>
          <cell r="V58">
            <v>0</v>
          </cell>
          <cell r="W58">
            <v>0</v>
          </cell>
          <cell r="X58">
            <v>58255</v>
          </cell>
          <cell r="Y58">
            <v>86919</v>
          </cell>
          <cell r="Z58">
            <v>109310</v>
          </cell>
          <cell r="AA58">
            <v>154519</v>
          </cell>
        </row>
        <row r="59">
          <cell r="A59" t="str">
            <v>1013566176/1</v>
          </cell>
          <cell r="B59" t="str">
            <v>SEIJO/1</v>
          </cell>
          <cell r="C59" t="str">
            <v>Carlos</v>
          </cell>
          <cell r="D59">
            <v>0</v>
          </cell>
          <cell r="E59">
            <v>63</v>
          </cell>
          <cell r="F59">
            <v>15150</v>
          </cell>
          <cell r="G59">
            <v>0</v>
          </cell>
          <cell r="H59">
            <v>3.5</v>
          </cell>
          <cell r="I59">
            <v>53025</v>
          </cell>
          <cell r="J59">
            <v>249975</v>
          </cell>
          <cell r="K59">
            <v>137104</v>
          </cell>
          <cell r="L59">
            <v>31985</v>
          </cell>
          <cell r="M59">
            <v>169089</v>
          </cell>
          <cell r="N59" t="str">
            <v>Brasil . Rio de Janeiro</v>
          </cell>
          <cell r="O59">
            <v>0.15</v>
          </cell>
          <cell r="P59">
            <v>29543</v>
          </cell>
          <cell r="Q59">
            <v>7954</v>
          </cell>
          <cell r="R59">
            <v>0.1</v>
          </cell>
          <cell r="S59">
            <v>19695</v>
          </cell>
          <cell r="T59">
            <v>0</v>
          </cell>
          <cell r="U59">
            <v>114442</v>
          </cell>
          <cell r="V59">
            <v>0</v>
          </cell>
          <cell r="W59">
            <v>0</v>
          </cell>
          <cell r="X59">
            <v>171634</v>
          </cell>
          <cell r="Y59">
            <v>264053</v>
          </cell>
          <cell r="Z59">
            <v>340723</v>
          </cell>
          <cell r="AA59">
            <v>514028</v>
          </cell>
        </row>
        <row r="60">
          <cell r="A60">
            <v>1011863746</v>
          </cell>
          <cell r="B60" t="str">
            <v>ZZZZZMEJICO</v>
          </cell>
          <cell r="C60" t="str">
            <v>Héctor</v>
          </cell>
          <cell r="D60">
            <v>0</v>
          </cell>
          <cell r="E60">
            <v>59</v>
          </cell>
          <cell r="F60">
            <v>9600</v>
          </cell>
          <cell r="G60">
            <v>0</v>
          </cell>
          <cell r="H60">
            <v>3</v>
          </cell>
          <cell r="I60">
            <v>28800</v>
          </cell>
          <cell r="J60">
            <v>153600</v>
          </cell>
          <cell r="K60">
            <v>90840</v>
          </cell>
          <cell r="L60">
            <v>17873</v>
          </cell>
          <cell r="M60">
            <v>108713</v>
          </cell>
          <cell r="N60" t="str">
            <v>México - Reynosa</v>
          </cell>
          <cell r="O60">
            <v>0.15</v>
          </cell>
          <cell r="P60">
            <v>18720</v>
          </cell>
          <cell r="Q60">
            <v>4320</v>
          </cell>
          <cell r="R60">
            <v>0.15</v>
          </cell>
          <cell r="S60">
            <v>18720</v>
          </cell>
          <cell r="T60">
            <v>0</v>
          </cell>
          <cell r="U60">
            <v>64169</v>
          </cell>
          <cell r="V60">
            <v>0</v>
          </cell>
          <cell r="W60">
            <v>0</v>
          </cell>
          <cell r="X60">
            <v>105929</v>
          </cell>
          <cell r="Y60">
            <v>166457</v>
          </cell>
          <cell r="Z60">
            <v>214642</v>
          </cell>
          <cell r="AA60">
            <v>320057</v>
          </cell>
        </row>
        <row r="61">
          <cell r="A61" t="str">
            <v>1021787741MP</v>
          </cell>
          <cell r="B61" t="str">
            <v>LEBON</v>
          </cell>
          <cell r="C61" t="str">
            <v>GUSTAVO LUIS</v>
          </cell>
          <cell r="D61" t="str">
            <v>Gte. Administración</v>
          </cell>
          <cell r="E61">
            <v>58</v>
          </cell>
          <cell r="F61">
            <v>4900</v>
          </cell>
          <cell r="G61">
            <v>2600</v>
          </cell>
          <cell r="H61">
            <v>2</v>
          </cell>
          <cell r="I61">
            <v>15000</v>
          </cell>
          <cell r="J61">
            <v>112500</v>
          </cell>
          <cell r="K61">
            <v>72806</v>
          </cell>
          <cell r="L61">
            <v>9706</v>
          </cell>
          <cell r="M61">
            <v>82512</v>
          </cell>
          <cell r="N61" t="str">
            <v>México - Reynosa</v>
          </cell>
          <cell r="O61">
            <v>0.15</v>
          </cell>
          <cell r="P61">
            <v>14625</v>
          </cell>
          <cell r="Q61">
            <v>2250</v>
          </cell>
          <cell r="R61">
            <v>0.15</v>
          </cell>
          <cell r="S61">
            <v>14625</v>
          </cell>
          <cell r="T61">
            <v>0</v>
          </cell>
          <cell r="U61">
            <v>47733</v>
          </cell>
          <cell r="V61">
            <v>0</v>
          </cell>
          <cell r="W61">
            <v>0</v>
          </cell>
          <cell r="X61">
            <v>79233</v>
          </cell>
          <cell r="Y61">
            <v>124959</v>
          </cell>
          <cell r="Z61">
            <v>161745</v>
          </cell>
          <cell r="AA61">
            <v>237459</v>
          </cell>
        </row>
        <row r="62">
          <cell r="A62">
            <v>1016868207</v>
          </cell>
          <cell r="B62" t="str">
            <v>MUSRI</v>
          </cell>
          <cell r="C62" t="str">
            <v>Daniel Amado</v>
          </cell>
          <cell r="D62" t="str">
            <v>Gte. Reservorio</v>
          </cell>
          <cell r="E62">
            <v>60</v>
          </cell>
          <cell r="F62">
            <v>8148</v>
          </cell>
          <cell r="G62">
            <v>0</v>
          </cell>
          <cell r="H62">
            <v>4</v>
          </cell>
          <cell r="I62">
            <v>32592</v>
          </cell>
          <cell r="J62">
            <v>138516</v>
          </cell>
          <cell r="K62">
            <v>77734</v>
          </cell>
          <cell r="L62">
            <v>22729</v>
          </cell>
          <cell r="M62">
            <v>100463</v>
          </cell>
          <cell r="N62" t="str">
            <v>Ecuador - Quito</v>
          </cell>
          <cell r="O62">
            <v>0.15</v>
          </cell>
          <cell r="P62">
            <v>15889</v>
          </cell>
          <cell r="Q62">
            <v>4889</v>
          </cell>
          <cell r="R62">
            <v>0.15</v>
          </cell>
          <cell r="S62">
            <v>15889</v>
          </cell>
          <cell r="T62">
            <v>0</v>
          </cell>
          <cell r="U62">
            <v>153582</v>
          </cell>
          <cell r="V62">
            <v>0</v>
          </cell>
          <cell r="W62">
            <v>0</v>
          </cell>
          <cell r="X62">
            <v>190249</v>
          </cell>
          <cell r="Y62">
            <v>298572</v>
          </cell>
          <cell r="Z62">
            <v>290712</v>
          </cell>
          <cell r="AA62">
            <v>437088</v>
          </cell>
        </row>
        <row r="63">
          <cell r="A63">
            <v>1011863743</v>
          </cell>
          <cell r="B63" t="str">
            <v>GARCIA DE LAS LONGAS</v>
          </cell>
          <cell r="C63" t="str">
            <v>Eduardo</v>
          </cell>
          <cell r="D63" t="str">
            <v>Gte Administrativo</v>
          </cell>
          <cell r="E63">
            <v>59</v>
          </cell>
          <cell r="F63">
            <v>9240</v>
          </cell>
          <cell r="G63">
            <v>0</v>
          </cell>
          <cell r="H63">
            <v>2</v>
          </cell>
          <cell r="I63">
            <v>18480</v>
          </cell>
          <cell r="J63">
            <v>138600</v>
          </cell>
          <cell r="K63">
            <v>87927</v>
          </cell>
          <cell r="L63">
            <v>12752</v>
          </cell>
          <cell r="M63">
            <v>100679</v>
          </cell>
          <cell r="N63" t="str">
            <v>México - Reynosa</v>
          </cell>
          <cell r="O63">
            <v>0.15</v>
          </cell>
          <cell r="P63">
            <v>18018</v>
          </cell>
          <cell r="Q63">
            <v>2772</v>
          </cell>
          <cell r="R63">
            <v>0.15</v>
          </cell>
          <cell r="S63">
            <v>18018</v>
          </cell>
          <cell r="T63">
            <v>0</v>
          </cell>
          <cell r="U63">
            <v>63960</v>
          </cell>
          <cell r="V63">
            <v>0</v>
          </cell>
          <cell r="W63">
            <v>0</v>
          </cell>
          <cell r="X63">
            <v>102768</v>
          </cell>
          <cell r="Y63">
            <v>164234</v>
          </cell>
          <cell r="Z63">
            <v>203447</v>
          </cell>
          <cell r="AA63">
            <v>302834</v>
          </cell>
        </row>
        <row r="64">
          <cell r="A64">
            <v>1020007228</v>
          </cell>
          <cell r="B64" t="str">
            <v>CARRO</v>
          </cell>
          <cell r="C64" t="str">
            <v>Carlos Alberto</v>
          </cell>
          <cell r="D64" t="str">
            <v>Jefe de Producción</v>
          </cell>
          <cell r="E64">
            <v>0</v>
          </cell>
          <cell r="F64">
            <v>7620</v>
          </cell>
          <cell r="G64">
            <v>0</v>
          </cell>
          <cell r="H64">
            <v>4</v>
          </cell>
          <cell r="I64">
            <v>30480</v>
          </cell>
          <cell r="J64">
            <v>129540</v>
          </cell>
          <cell r="K64">
            <v>73945</v>
          </cell>
          <cell r="L64">
            <v>20324</v>
          </cell>
          <cell r="M64">
            <v>94269</v>
          </cell>
          <cell r="N64" t="str">
            <v>Venezuela - El Tigre</v>
          </cell>
          <cell r="O64">
            <v>0.15</v>
          </cell>
          <cell r="P64">
            <v>14859</v>
          </cell>
          <cell r="Q64">
            <v>4572</v>
          </cell>
          <cell r="R64">
            <v>0.15</v>
          </cell>
          <cell r="S64">
            <v>14859</v>
          </cell>
          <cell r="T64">
            <v>0</v>
          </cell>
          <cell r="U64">
            <v>147092</v>
          </cell>
          <cell r="V64">
            <v>0</v>
          </cell>
          <cell r="W64">
            <v>0</v>
          </cell>
          <cell r="X64">
            <v>181382</v>
          </cell>
          <cell r="Y64">
            <v>284377</v>
          </cell>
          <cell r="Z64">
            <v>275651</v>
          </cell>
          <cell r="AA64">
            <v>413917</v>
          </cell>
        </row>
        <row r="65">
          <cell r="A65">
            <v>1013789218</v>
          </cell>
          <cell r="B65" t="str">
            <v>ARIAS</v>
          </cell>
          <cell r="C65" t="str">
            <v>Carlos</v>
          </cell>
          <cell r="D65" t="str">
            <v>Coord. Ambiental</v>
          </cell>
          <cell r="E65">
            <v>58</v>
          </cell>
          <cell r="F65">
            <v>7080</v>
          </cell>
          <cell r="G65">
            <v>0</v>
          </cell>
          <cell r="H65">
            <v>3</v>
          </cell>
          <cell r="I65">
            <v>21240</v>
          </cell>
          <cell r="J65">
            <v>113280</v>
          </cell>
          <cell r="K65">
            <v>68821</v>
          </cell>
          <cell r="L65">
            <v>14229</v>
          </cell>
          <cell r="M65">
            <v>83050</v>
          </cell>
          <cell r="N65" t="str">
            <v>Ecuador - Quito</v>
          </cell>
          <cell r="O65">
            <v>0.15</v>
          </cell>
          <cell r="P65">
            <v>13806</v>
          </cell>
          <cell r="Q65">
            <v>3186</v>
          </cell>
          <cell r="R65">
            <v>0.15</v>
          </cell>
          <cell r="S65">
            <v>13806</v>
          </cell>
          <cell r="T65">
            <v>0</v>
          </cell>
          <cell r="U65">
            <v>135087</v>
          </cell>
          <cell r="V65">
            <v>0</v>
          </cell>
          <cell r="W65">
            <v>0</v>
          </cell>
          <cell r="X65">
            <v>165885</v>
          </cell>
          <cell r="Y65">
            <v>259536</v>
          </cell>
          <cell r="Z65">
            <v>248935</v>
          </cell>
          <cell r="AA65">
            <v>372816</v>
          </cell>
        </row>
        <row r="66">
          <cell r="A66">
            <v>1012219406</v>
          </cell>
          <cell r="B66" t="str">
            <v>CASALIS</v>
          </cell>
          <cell r="C66" t="str">
            <v>Daniel Jorge</v>
          </cell>
          <cell r="D66" t="str">
            <v>Lider Equipo</v>
          </cell>
          <cell r="E66">
            <v>0</v>
          </cell>
          <cell r="F66">
            <v>6295.2</v>
          </cell>
          <cell r="G66">
            <v>0</v>
          </cell>
          <cell r="H66">
            <v>4</v>
          </cell>
          <cell r="I66">
            <v>25180.799999999999</v>
          </cell>
          <cell r="J66">
            <v>107018</v>
          </cell>
          <cell r="K66">
            <v>61189</v>
          </cell>
          <cell r="L66">
            <v>17344</v>
          </cell>
          <cell r="M66">
            <v>78533</v>
          </cell>
          <cell r="N66" t="str">
            <v>Ecuador - Quito</v>
          </cell>
          <cell r="O66">
            <v>0.15</v>
          </cell>
          <cell r="P66">
            <v>12276</v>
          </cell>
          <cell r="Q66">
            <v>3777</v>
          </cell>
          <cell r="R66">
            <v>0.15</v>
          </cell>
          <cell r="S66">
            <v>12276</v>
          </cell>
          <cell r="T66">
            <v>0</v>
          </cell>
          <cell r="U66">
            <v>130394</v>
          </cell>
          <cell r="V66">
            <v>0</v>
          </cell>
          <cell r="W66">
            <v>0</v>
          </cell>
          <cell r="X66">
            <v>158723</v>
          </cell>
          <cell r="Y66">
            <v>247830</v>
          </cell>
          <cell r="Z66">
            <v>237256</v>
          </cell>
          <cell r="AA66">
            <v>354848</v>
          </cell>
        </row>
        <row r="67">
          <cell r="A67">
            <v>1008435173</v>
          </cell>
          <cell r="B67" t="str">
            <v>MALFETANA</v>
          </cell>
          <cell r="C67" t="str">
            <v>Angel Omar</v>
          </cell>
          <cell r="D67" t="str">
            <v>Lider Equipo SR.</v>
          </cell>
          <cell r="E67">
            <v>58</v>
          </cell>
          <cell r="F67">
            <v>6120</v>
          </cell>
          <cell r="G67">
            <v>0</v>
          </cell>
          <cell r="H67">
            <v>3</v>
          </cell>
          <cell r="I67">
            <v>18360</v>
          </cell>
          <cell r="J67">
            <v>97920</v>
          </cell>
          <cell r="K67">
            <v>59763</v>
          </cell>
          <cell r="L67">
            <v>13735</v>
          </cell>
          <cell r="M67">
            <v>73498</v>
          </cell>
          <cell r="N67" t="str">
            <v>Ecuador - Quito</v>
          </cell>
          <cell r="O67">
            <v>0.15</v>
          </cell>
          <cell r="P67">
            <v>11934</v>
          </cell>
          <cell r="Q67">
            <v>2754</v>
          </cell>
          <cell r="R67">
            <v>0.15</v>
          </cell>
          <cell r="S67">
            <v>11934</v>
          </cell>
          <cell r="T67">
            <v>0</v>
          </cell>
          <cell r="U67">
            <v>123186</v>
          </cell>
          <cell r="V67">
            <v>0</v>
          </cell>
          <cell r="W67">
            <v>0</v>
          </cell>
          <cell r="X67">
            <v>149808</v>
          </cell>
          <cell r="Y67">
            <v>235466</v>
          </cell>
          <cell r="Z67">
            <v>223306</v>
          </cell>
          <cell r="AA67">
            <v>333386</v>
          </cell>
        </row>
        <row r="68">
          <cell r="A68">
            <v>4009804911</v>
          </cell>
          <cell r="B68" t="str">
            <v>LAMANNA</v>
          </cell>
          <cell r="C68" t="str">
            <v>Darío</v>
          </cell>
          <cell r="D68" t="str">
            <v>Abogado  Sr</v>
          </cell>
          <cell r="E68">
            <v>0</v>
          </cell>
          <cell r="F68">
            <v>5520</v>
          </cell>
          <cell r="G68">
            <v>0</v>
          </cell>
          <cell r="H68">
            <v>2</v>
          </cell>
          <cell r="I68">
            <v>11040</v>
          </cell>
          <cell r="J68">
            <v>82800</v>
          </cell>
          <cell r="K68">
            <v>54047</v>
          </cell>
          <cell r="L68">
            <v>7554</v>
          </cell>
          <cell r="M68">
            <v>61601</v>
          </cell>
          <cell r="N68" t="str">
            <v>Ecuador - Quito</v>
          </cell>
          <cell r="O68">
            <v>0.15</v>
          </cell>
          <cell r="P68">
            <v>10764</v>
          </cell>
          <cell r="Q68">
            <v>1656</v>
          </cell>
          <cell r="R68">
            <v>0.15</v>
          </cell>
          <cell r="S68">
            <v>10764</v>
          </cell>
          <cell r="T68">
            <v>0</v>
          </cell>
          <cell r="U68">
            <v>99078</v>
          </cell>
          <cell r="V68">
            <v>0</v>
          </cell>
          <cell r="W68">
            <v>0</v>
          </cell>
          <cell r="X68">
            <v>122262</v>
          </cell>
          <cell r="Y68">
            <v>189905</v>
          </cell>
          <cell r="Z68">
            <v>183863</v>
          </cell>
          <cell r="AA68">
            <v>272705</v>
          </cell>
        </row>
        <row r="69">
          <cell r="A69" t="str">
            <v>1021787741MIN</v>
          </cell>
          <cell r="B69" t="str">
            <v>LEBON</v>
          </cell>
          <cell r="C69" t="str">
            <v>GUSTAVO LUIS</v>
          </cell>
          <cell r="D69">
            <v>0</v>
          </cell>
          <cell r="E69">
            <v>0</v>
          </cell>
          <cell r="F69">
            <v>4900</v>
          </cell>
          <cell r="G69">
            <v>1100</v>
          </cell>
          <cell r="H69">
            <v>2</v>
          </cell>
          <cell r="I69">
            <v>12000</v>
          </cell>
          <cell r="J69">
            <v>90000</v>
          </cell>
          <cell r="K69">
            <v>58234</v>
          </cell>
          <cell r="L69">
            <v>9097</v>
          </cell>
          <cell r="M69">
            <v>67331</v>
          </cell>
          <cell r="N69" t="str">
            <v>México - Reynosa</v>
          </cell>
          <cell r="O69">
            <v>0.15</v>
          </cell>
          <cell r="P69">
            <v>11700</v>
          </cell>
          <cell r="Q69">
            <v>1800</v>
          </cell>
          <cell r="R69">
            <v>0.15</v>
          </cell>
          <cell r="S69">
            <v>11700</v>
          </cell>
          <cell r="T69">
            <v>0</v>
          </cell>
          <cell r="U69">
            <v>41338</v>
          </cell>
          <cell r="V69">
            <v>0</v>
          </cell>
          <cell r="W69">
            <v>0</v>
          </cell>
          <cell r="X69">
            <v>66538</v>
          </cell>
          <cell r="Y69">
            <v>102137</v>
          </cell>
          <cell r="Z69">
            <v>133869</v>
          </cell>
          <cell r="AA69">
            <v>192137</v>
          </cell>
        </row>
        <row r="70">
          <cell r="A70">
            <v>1018429834</v>
          </cell>
          <cell r="B70" t="str">
            <v>GUIÑAZU</v>
          </cell>
          <cell r="C70" t="str">
            <v>Alfredo Walter</v>
          </cell>
          <cell r="D70" t="str">
            <v>Jefe Perforac.</v>
          </cell>
          <cell r="E70">
            <v>56</v>
          </cell>
          <cell r="F70">
            <v>5280</v>
          </cell>
          <cell r="G70">
            <v>0</v>
          </cell>
          <cell r="H70">
            <v>2</v>
          </cell>
          <cell r="I70">
            <v>10560</v>
          </cell>
          <cell r="J70">
            <v>79200</v>
          </cell>
          <cell r="K70">
            <v>51856</v>
          </cell>
          <cell r="L70">
            <v>7137</v>
          </cell>
          <cell r="M70">
            <v>58993</v>
          </cell>
          <cell r="N70" t="str">
            <v>Ecuador - Quito</v>
          </cell>
          <cell r="O70">
            <v>0.15</v>
          </cell>
          <cell r="P70">
            <v>10296</v>
          </cell>
          <cell r="Q70">
            <v>1584</v>
          </cell>
          <cell r="R70">
            <v>0.15</v>
          </cell>
          <cell r="S70">
            <v>10296</v>
          </cell>
          <cell r="T70">
            <v>0</v>
          </cell>
          <cell r="U70">
            <v>102232</v>
          </cell>
          <cell r="V70">
            <v>0</v>
          </cell>
          <cell r="W70">
            <v>0</v>
          </cell>
          <cell r="X70">
            <v>124408</v>
          </cell>
          <cell r="Y70">
            <v>192794</v>
          </cell>
          <cell r="Z70">
            <v>183401</v>
          </cell>
          <cell r="AA70">
            <v>271994</v>
          </cell>
        </row>
        <row r="71">
          <cell r="A71" t="str">
            <v>1013566776-</v>
          </cell>
          <cell r="B71" t="str">
            <v>SEIJO - TAKE OVER</v>
          </cell>
          <cell r="C71" t="str">
            <v>Carlos</v>
          </cell>
          <cell r="D71">
            <v>0</v>
          </cell>
          <cell r="E71">
            <v>62</v>
          </cell>
          <cell r="F71">
            <v>18500</v>
          </cell>
          <cell r="G71">
            <v>4625</v>
          </cell>
          <cell r="H71">
            <v>4</v>
          </cell>
          <cell r="I71">
            <v>74000</v>
          </cell>
          <cell r="J71">
            <v>374625</v>
          </cell>
          <cell r="K71">
            <v>202011</v>
          </cell>
          <cell r="L71">
            <v>48100</v>
          </cell>
          <cell r="M71">
            <v>250111</v>
          </cell>
          <cell r="N71" t="str">
            <v>Francia - París</v>
          </cell>
          <cell r="O71">
            <v>0.15</v>
          </cell>
          <cell r="P71">
            <v>45094</v>
          </cell>
          <cell r="Q71">
            <v>11100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56194</v>
          </cell>
          <cell r="Y71">
            <v>86452</v>
          </cell>
          <cell r="Z71">
            <v>306305</v>
          </cell>
          <cell r="AA71">
            <v>461077</v>
          </cell>
        </row>
        <row r="72">
          <cell r="A72">
            <v>13</v>
          </cell>
          <cell r="B72" t="str">
            <v>EJEMPLO 3</v>
          </cell>
          <cell r="C72">
            <v>0</v>
          </cell>
          <cell r="D72">
            <v>0</v>
          </cell>
          <cell r="E72">
            <v>0</v>
          </cell>
          <cell r="F72">
            <v>6471</v>
          </cell>
          <cell r="G72">
            <v>0</v>
          </cell>
          <cell r="H72">
            <v>4</v>
          </cell>
          <cell r="I72">
            <v>25884</v>
          </cell>
          <cell r="J72">
            <v>110007</v>
          </cell>
          <cell r="K72">
            <v>62784</v>
          </cell>
          <cell r="L72">
            <v>17793</v>
          </cell>
          <cell r="M72">
            <v>80577</v>
          </cell>
          <cell r="N72" t="str">
            <v>México - Reynosa</v>
          </cell>
          <cell r="O72">
            <v>0.15</v>
          </cell>
          <cell r="P72">
            <v>12618</v>
          </cell>
          <cell r="Q72">
            <v>3883</v>
          </cell>
          <cell r="R72">
            <v>0.15</v>
          </cell>
          <cell r="S72">
            <v>12618</v>
          </cell>
          <cell r="T72">
            <v>0</v>
          </cell>
          <cell r="U72">
            <v>78461</v>
          </cell>
          <cell r="V72">
            <v>0</v>
          </cell>
          <cell r="W72">
            <v>0</v>
          </cell>
          <cell r="X72">
            <v>107580</v>
          </cell>
          <cell r="Y72">
            <v>169304</v>
          </cell>
          <cell r="Z72">
            <v>188157</v>
          </cell>
          <cell r="AA72">
            <v>279311</v>
          </cell>
        </row>
        <row r="73">
          <cell r="A73">
            <v>1021368232</v>
          </cell>
          <cell r="B73" t="str">
            <v>RECIO</v>
          </cell>
          <cell r="C73" t="str">
            <v>Mauricio Nestor</v>
          </cell>
          <cell r="D73" t="str">
            <v>Profesional Sr.</v>
          </cell>
          <cell r="E73">
            <v>0</v>
          </cell>
          <cell r="F73">
            <v>4879.2</v>
          </cell>
          <cell r="G73">
            <v>0</v>
          </cell>
          <cell r="H73">
            <v>1</v>
          </cell>
          <cell r="I73">
            <v>4879.2</v>
          </cell>
          <cell r="J73">
            <v>68309</v>
          </cell>
          <cell r="K73">
            <v>47844</v>
          </cell>
          <cell r="L73">
            <v>3757</v>
          </cell>
          <cell r="M73">
            <v>51601</v>
          </cell>
          <cell r="N73" t="str">
            <v>Ecuador - Quito</v>
          </cell>
          <cell r="O73">
            <v>0.15</v>
          </cell>
          <cell r="P73">
            <v>9514</v>
          </cell>
          <cell r="Q73">
            <v>732</v>
          </cell>
          <cell r="R73">
            <v>0.15</v>
          </cell>
          <cell r="S73">
            <v>9514</v>
          </cell>
          <cell r="T73">
            <v>0</v>
          </cell>
          <cell r="U73">
            <v>93079</v>
          </cell>
          <cell r="V73">
            <v>0</v>
          </cell>
          <cell r="W73">
            <v>0</v>
          </cell>
          <cell r="X73">
            <v>112839</v>
          </cell>
          <cell r="Y73">
            <v>173351</v>
          </cell>
          <cell r="Z73">
            <v>164440</v>
          </cell>
          <cell r="AA73">
            <v>241660</v>
          </cell>
        </row>
        <row r="74">
          <cell r="A74">
            <v>0</v>
          </cell>
          <cell r="B74" t="e">
            <v>#N/A</v>
          </cell>
          <cell r="C74" t="e">
            <v>#N/A</v>
          </cell>
          <cell r="D74">
            <v>0</v>
          </cell>
          <cell r="E74">
            <v>0</v>
          </cell>
          <cell r="F74" t="e">
            <v>#N/A</v>
          </cell>
          <cell r="G74" t="e">
            <v>#N/A</v>
          </cell>
          <cell r="H74">
            <v>0</v>
          </cell>
          <cell r="I74" t="e">
            <v>#N/A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>
            <v>0</v>
          </cell>
          <cell r="O74">
            <v>0</v>
          </cell>
          <cell r="P74" t="e">
            <v>#N/A</v>
          </cell>
          <cell r="Q74" t="e">
            <v>#N/A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 t="e">
            <v>#N/A</v>
          </cell>
          <cell r="W74" t="e">
            <v>#N/A</v>
          </cell>
          <cell r="X74">
            <v>0</v>
          </cell>
          <cell r="Y74">
            <v>0</v>
          </cell>
          <cell r="Z74" t="e">
            <v>#N/A</v>
          </cell>
          <cell r="AA74">
            <v>0</v>
          </cell>
        </row>
        <row r="75">
          <cell r="A75">
            <v>1018084529</v>
          </cell>
          <cell r="B75" t="str">
            <v>CASTILLO</v>
          </cell>
          <cell r="C75" t="str">
            <v>Guillermo</v>
          </cell>
          <cell r="D75" t="str">
            <v>Gerente de Ventas</v>
          </cell>
          <cell r="E75">
            <v>0</v>
          </cell>
          <cell r="F75">
            <v>9000</v>
          </cell>
          <cell r="G75">
            <v>0</v>
          </cell>
          <cell r="H75">
            <v>0</v>
          </cell>
          <cell r="I75">
            <v>0</v>
          </cell>
          <cell r="J75">
            <v>117000</v>
          </cell>
          <cell r="K75">
            <v>85300</v>
          </cell>
          <cell r="L75">
            <v>0</v>
          </cell>
          <cell r="M75">
            <v>85300</v>
          </cell>
          <cell r="N75" t="str">
            <v>Brasil - San Pablo</v>
          </cell>
          <cell r="O75">
            <v>0.15</v>
          </cell>
          <cell r="P75">
            <v>17550</v>
          </cell>
          <cell r="Q75">
            <v>0</v>
          </cell>
          <cell r="R75">
            <v>0.05</v>
          </cell>
          <cell r="S75">
            <v>5850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23400</v>
          </cell>
          <cell r="Y75">
            <v>36745</v>
          </cell>
          <cell r="Z75">
            <v>108700</v>
          </cell>
          <cell r="AA75">
            <v>153745</v>
          </cell>
        </row>
        <row r="76">
          <cell r="A76">
            <v>1017653363</v>
          </cell>
          <cell r="B76" t="str">
            <v>MAS</v>
          </cell>
          <cell r="C76" t="str">
            <v>Gustavo</v>
          </cell>
          <cell r="D76">
            <v>0</v>
          </cell>
          <cell r="E76">
            <v>0</v>
          </cell>
          <cell r="F76">
            <v>14000</v>
          </cell>
          <cell r="G76">
            <v>0</v>
          </cell>
          <cell r="H76">
            <v>5</v>
          </cell>
          <cell r="I76">
            <v>70000</v>
          </cell>
          <cell r="J76">
            <v>252000</v>
          </cell>
          <cell r="K76">
            <v>127173</v>
          </cell>
          <cell r="L76">
            <v>43232</v>
          </cell>
          <cell r="M76">
            <v>170405</v>
          </cell>
          <cell r="N76" t="str">
            <v>Bolivia - Sta. Cruz de la Sierra</v>
          </cell>
          <cell r="O76">
            <v>0.15</v>
          </cell>
          <cell r="P76">
            <v>27300</v>
          </cell>
          <cell r="Q76">
            <v>10500</v>
          </cell>
          <cell r="R76">
            <v>0.15</v>
          </cell>
          <cell r="S76">
            <v>27300</v>
          </cell>
          <cell r="T76">
            <v>0</v>
          </cell>
          <cell r="U76">
            <v>128324</v>
          </cell>
          <cell r="V76">
            <v>0</v>
          </cell>
          <cell r="W76">
            <v>0</v>
          </cell>
          <cell r="X76">
            <v>193424</v>
          </cell>
          <cell r="Y76">
            <v>297576</v>
          </cell>
          <cell r="Z76">
            <v>363829</v>
          </cell>
          <cell r="AA76">
            <v>549576</v>
          </cell>
        </row>
        <row r="77">
          <cell r="A77">
            <v>1012780048</v>
          </cell>
          <cell r="B77" t="str">
            <v>ANGIOLINI</v>
          </cell>
          <cell r="C77" t="str">
            <v>Fernando</v>
          </cell>
          <cell r="D77">
            <v>0</v>
          </cell>
          <cell r="E77">
            <v>0</v>
          </cell>
          <cell r="F77">
            <v>7680</v>
          </cell>
          <cell r="G77">
            <v>0</v>
          </cell>
          <cell r="H77">
            <v>3</v>
          </cell>
          <cell r="I77">
            <v>23040</v>
          </cell>
          <cell r="J77">
            <v>122880</v>
          </cell>
          <cell r="K77">
            <v>73551</v>
          </cell>
          <cell r="L77">
            <v>15332</v>
          </cell>
          <cell r="M77">
            <v>88883</v>
          </cell>
          <cell r="N77" t="str">
            <v>Brasil - Porto Alegre</v>
          </cell>
          <cell r="O77">
            <v>0.15</v>
          </cell>
          <cell r="P77">
            <v>14976</v>
          </cell>
          <cell r="Q77">
            <v>3456</v>
          </cell>
          <cell r="R77">
            <v>0.05</v>
          </cell>
          <cell r="S77">
            <v>4992</v>
          </cell>
          <cell r="T77">
            <v>0</v>
          </cell>
          <cell r="U77">
            <v>37202</v>
          </cell>
          <cell r="V77">
            <v>0</v>
          </cell>
          <cell r="W77">
            <v>0</v>
          </cell>
          <cell r="X77">
            <v>60626</v>
          </cell>
          <cell r="Y77">
            <v>94142</v>
          </cell>
          <cell r="Z77">
            <v>149509</v>
          </cell>
          <cell r="AA77">
            <v>217022</v>
          </cell>
        </row>
        <row r="78">
          <cell r="A78">
            <v>1025647012</v>
          </cell>
          <cell r="B78" t="str">
            <v>BIGGI</v>
          </cell>
          <cell r="C78" t="str">
            <v>Diego</v>
          </cell>
          <cell r="D78">
            <v>0</v>
          </cell>
          <cell r="E78">
            <v>0</v>
          </cell>
          <cell r="F78">
            <v>4900</v>
          </cell>
          <cell r="G78">
            <v>0</v>
          </cell>
          <cell r="H78">
            <v>2</v>
          </cell>
          <cell r="I78">
            <v>9800</v>
          </cell>
          <cell r="J78">
            <v>73500</v>
          </cell>
          <cell r="K78">
            <v>48474</v>
          </cell>
          <cell r="L78">
            <v>7546</v>
          </cell>
          <cell r="M78">
            <v>56020</v>
          </cell>
          <cell r="N78" t="str">
            <v>Venezuela - Caracas</v>
          </cell>
          <cell r="O78">
            <v>0.15</v>
          </cell>
          <cell r="P78">
            <v>9555</v>
          </cell>
          <cell r="Q78">
            <v>1470</v>
          </cell>
          <cell r="R78">
            <v>0.05</v>
          </cell>
          <cell r="S78">
            <v>3185</v>
          </cell>
          <cell r="T78">
            <v>0</v>
          </cell>
          <cell r="U78">
            <v>80485</v>
          </cell>
          <cell r="V78">
            <v>0</v>
          </cell>
          <cell r="W78">
            <v>0</v>
          </cell>
          <cell r="X78">
            <v>94695</v>
          </cell>
          <cell r="Y78">
            <v>146935</v>
          </cell>
          <cell r="Z78">
            <v>150715</v>
          </cell>
          <cell r="AA78">
            <v>220435</v>
          </cell>
        </row>
        <row r="79">
          <cell r="A79">
            <v>14</v>
          </cell>
          <cell r="B79" t="str">
            <v>EJEMPLO 4</v>
          </cell>
          <cell r="C79">
            <v>0</v>
          </cell>
          <cell r="D79">
            <v>0</v>
          </cell>
          <cell r="E79">
            <v>0</v>
          </cell>
          <cell r="F79">
            <v>21053</v>
          </cell>
          <cell r="G79">
            <v>0</v>
          </cell>
          <cell r="H79">
            <v>6</v>
          </cell>
          <cell r="I79">
            <v>126318</v>
          </cell>
          <cell r="J79">
            <v>400007</v>
          </cell>
          <cell r="K79">
            <v>184503</v>
          </cell>
          <cell r="L79">
            <v>82106</v>
          </cell>
          <cell r="M79">
            <v>266609</v>
          </cell>
          <cell r="N79" t="str">
            <v>México - Reynosa</v>
          </cell>
          <cell r="O79">
            <v>0.15</v>
          </cell>
          <cell r="P79">
            <v>41053</v>
          </cell>
          <cell r="Q79">
            <v>18948</v>
          </cell>
          <cell r="R79">
            <v>0.15</v>
          </cell>
          <cell r="S79">
            <v>41053</v>
          </cell>
          <cell r="T79">
            <v>0</v>
          </cell>
          <cell r="U79">
            <v>172119</v>
          </cell>
          <cell r="V79">
            <v>0</v>
          </cell>
          <cell r="W79">
            <v>0</v>
          </cell>
          <cell r="X79">
            <v>273173</v>
          </cell>
          <cell r="Y79">
            <v>420266</v>
          </cell>
          <cell r="Z79">
            <v>539782</v>
          </cell>
          <cell r="AA79">
            <v>820273</v>
          </cell>
        </row>
        <row r="80">
          <cell r="A80">
            <v>1021787741</v>
          </cell>
          <cell r="B80" t="str">
            <v>LEBON</v>
          </cell>
          <cell r="C80" t="str">
            <v>GUSTAVO LUIS</v>
          </cell>
          <cell r="D80" t="str">
            <v>Gerente Operaciones</v>
          </cell>
          <cell r="E80">
            <v>58</v>
          </cell>
          <cell r="F80">
            <v>3465</v>
          </cell>
          <cell r="G80">
            <v>3135</v>
          </cell>
          <cell r="H80">
            <v>2</v>
          </cell>
          <cell r="I80">
            <v>13200</v>
          </cell>
          <cell r="J80">
            <v>99000</v>
          </cell>
          <cell r="K80">
            <v>64073</v>
          </cell>
          <cell r="L80">
            <v>9636</v>
          </cell>
          <cell r="M80">
            <v>73709</v>
          </cell>
          <cell r="N80" t="str">
            <v>México - Reynosa</v>
          </cell>
          <cell r="O80">
            <v>0.15</v>
          </cell>
          <cell r="P80">
            <v>12870</v>
          </cell>
          <cell r="Q80">
            <v>1980</v>
          </cell>
          <cell r="R80">
            <v>0.15</v>
          </cell>
          <cell r="S80">
            <v>12870</v>
          </cell>
          <cell r="T80">
            <v>0</v>
          </cell>
          <cell r="U80">
            <v>44236</v>
          </cell>
          <cell r="V80">
            <v>0</v>
          </cell>
          <cell r="W80">
            <v>0</v>
          </cell>
          <cell r="X80">
            <v>71956</v>
          </cell>
          <cell r="Y80">
            <v>113776</v>
          </cell>
          <cell r="Z80">
            <v>145665</v>
          </cell>
          <cell r="AA80">
            <v>212776</v>
          </cell>
        </row>
        <row r="81">
          <cell r="A81">
            <v>1020007227</v>
          </cell>
          <cell r="B81" t="str">
            <v>CARRO</v>
          </cell>
          <cell r="C81" t="str">
            <v>Carlos</v>
          </cell>
          <cell r="D81" t="str">
            <v>Jefe de Producción</v>
          </cell>
          <cell r="E81">
            <v>0</v>
          </cell>
          <cell r="F81">
            <v>8500</v>
          </cell>
          <cell r="G81">
            <v>1400</v>
          </cell>
          <cell r="H81">
            <v>4</v>
          </cell>
          <cell r="I81">
            <v>39600</v>
          </cell>
          <cell r="J81">
            <v>168300</v>
          </cell>
          <cell r="K81">
            <v>93690</v>
          </cell>
          <cell r="L81">
            <v>24685</v>
          </cell>
          <cell r="M81">
            <v>118375</v>
          </cell>
          <cell r="N81" t="str">
            <v>Venezuela - El Tigre</v>
          </cell>
          <cell r="O81">
            <v>0.15</v>
          </cell>
          <cell r="P81">
            <v>19305</v>
          </cell>
          <cell r="Q81">
            <v>5940</v>
          </cell>
          <cell r="R81">
            <v>0.15</v>
          </cell>
          <cell r="S81">
            <v>19305</v>
          </cell>
          <cell r="T81">
            <v>0</v>
          </cell>
          <cell r="U81">
            <v>119322</v>
          </cell>
          <cell r="V81">
            <v>0</v>
          </cell>
          <cell r="W81">
            <v>0</v>
          </cell>
          <cell r="X81">
            <v>163872</v>
          </cell>
          <cell r="Y81">
            <v>255765</v>
          </cell>
          <cell r="Z81">
            <v>282247</v>
          </cell>
          <cell r="AA81">
            <v>424065</v>
          </cell>
        </row>
        <row r="82">
          <cell r="A82">
            <v>1020007228</v>
          </cell>
          <cell r="B82" t="str">
            <v>CARRO</v>
          </cell>
          <cell r="C82" t="str">
            <v>Carlos Alberto</v>
          </cell>
          <cell r="D82" t="str">
            <v>Jefe de Producción</v>
          </cell>
          <cell r="E82">
            <v>0</v>
          </cell>
          <cell r="F82">
            <v>7620</v>
          </cell>
          <cell r="G82">
            <v>0</v>
          </cell>
          <cell r="H82">
            <v>4</v>
          </cell>
          <cell r="I82">
            <v>30480</v>
          </cell>
          <cell r="J82">
            <v>129540</v>
          </cell>
          <cell r="K82">
            <v>73945</v>
          </cell>
          <cell r="L82">
            <v>20324</v>
          </cell>
          <cell r="M82">
            <v>94269</v>
          </cell>
          <cell r="N82" t="str">
            <v>Venezuela - El Tigre</v>
          </cell>
          <cell r="O82">
            <v>0.15</v>
          </cell>
          <cell r="P82">
            <v>14859</v>
          </cell>
          <cell r="Q82">
            <v>4572</v>
          </cell>
          <cell r="R82">
            <v>0.15</v>
          </cell>
          <cell r="S82">
            <v>14859</v>
          </cell>
          <cell r="T82">
            <v>0</v>
          </cell>
          <cell r="U82">
            <v>147092</v>
          </cell>
          <cell r="V82">
            <v>0</v>
          </cell>
          <cell r="W82">
            <v>0</v>
          </cell>
          <cell r="X82">
            <v>181382</v>
          </cell>
          <cell r="Y82">
            <v>284377</v>
          </cell>
          <cell r="Z82">
            <v>275651</v>
          </cell>
          <cell r="AA82">
            <v>413917</v>
          </cell>
        </row>
        <row r="83">
          <cell r="A83">
            <v>0</v>
          </cell>
          <cell r="B83" t="e">
            <v>#N/A</v>
          </cell>
          <cell r="C83" t="e">
            <v>#N/A</v>
          </cell>
          <cell r="D83">
            <v>0</v>
          </cell>
          <cell r="E83">
            <v>0</v>
          </cell>
          <cell r="F83" t="e">
            <v>#N/A</v>
          </cell>
          <cell r="G83" t="e">
            <v>#N/A</v>
          </cell>
          <cell r="H83">
            <v>0</v>
          </cell>
          <cell r="I83" t="e">
            <v>#N/A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N83">
            <v>0</v>
          </cell>
          <cell r="O83">
            <v>0</v>
          </cell>
          <cell r="P83" t="e">
            <v>#N/A</v>
          </cell>
          <cell r="Q83" t="e">
            <v>#N/A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 t="e">
            <v>#N/A</v>
          </cell>
          <cell r="W83" t="e">
            <v>#N/A</v>
          </cell>
          <cell r="X83">
            <v>0</v>
          </cell>
          <cell r="Y83">
            <v>0</v>
          </cell>
          <cell r="Z83" t="e">
            <v>#N/A</v>
          </cell>
          <cell r="AA83">
            <v>0</v>
          </cell>
        </row>
        <row r="84">
          <cell r="A84">
            <v>0</v>
          </cell>
          <cell r="B84" t="e">
            <v>#N/A</v>
          </cell>
          <cell r="C84" t="e">
            <v>#N/A</v>
          </cell>
          <cell r="D84">
            <v>0</v>
          </cell>
          <cell r="E84">
            <v>0</v>
          </cell>
          <cell r="F84" t="e">
            <v>#N/A</v>
          </cell>
          <cell r="G84" t="e">
            <v>#N/A</v>
          </cell>
          <cell r="H84">
            <v>0</v>
          </cell>
          <cell r="I84" t="e">
            <v>#N/A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>
            <v>0</v>
          </cell>
          <cell r="O84">
            <v>0</v>
          </cell>
          <cell r="P84" t="e">
            <v>#N/A</v>
          </cell>
          <cell r="Q84" t="e">
            <v>#N/A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 t="e">
            <v>#N/A</v>
          </cell>
          <cell r="W84" t="e">
            <v>#N/A</v>
          </cell>
          <cell r="X84">
            <v>0</v>
          </cell>
          <cell r="Y84">
            <v>0</v>
          </cell>
          <cell r="Z84" t="e">
            <v>#N/A</v>
          </cell>
          <cell r="AA84">
            <v>0</v>
          </cell>
        </row>
        <row r="85">
          <cell r="A85">
            <v>0</v>
          </cell>
          <cell r="B85" t="e">
            <v>#N/A</v>
          </cell>
          <cell r="C85" t="e">
            <v>#N/A</v>
          </cell>
          <cell r="D85">
            <v>0</v>
          </cell>
          <cell r="E85">
            <v>0</v>
          </cell>
          <cell r="F85" t="e">
            <v>#N/A</v>
          </cell>
          <cell r="G85" t="e">
            <v>#N/A</v>
          </cell>
          <cell r="H85">
            <v>0</v>
          </cell>
          <cell r="I85" t="e">
            <v>#N/A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  <cell r="N85">
            <v>0</v>
          </cell>
          <cell r="O85">
            <v>0</v>
          </cell>
          <cell r="P85" t="e">
            <v>#N/A</v>
          </cell>
          <cell r="Q85" t="e">
            <v>#N/A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e">
            <v>#N/A</v>
          </cell>
          <cell r="W85" t="e">
            <v>#N/A</v>
          </cell>
          <cell r="X85">
            <v>0</v>
          </cell>
          <cell r="Y85">
            <v>0</v>
          </cell>
          <cell r="Z85" t="e">
            <v>#N/A</v>
          </cell>
          <cell r="AA85">
            <v>0</v>
          </cell>
        </row>
        <row r="86">
          <cell r="A86">
            <v>0</v>
          </cell>
          <cell r="B86" t="e">
            <v>#N/A</v>
          </cell>
          <cell r="C86" t="e">
            <v>#N/A</v>
          </cell>
          <cell r="D86">
            <v>0</v>
          </cell>
          <cell r="E86">
            <v>0</v>
          </cell>
          <cell r="F86" t="e">
            <v>#N/A</v>
          </cell>
          <cell r="G86" t="e">
            <v>#N/A</v>
          </cell>
          <cell r="H86">
            <v>0</v>
          </cell>
          <cell r="I86" t="e">
            <v>#N/A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>
            <v>0</v>
          </cell>
          <cell r="O86">
            <v>0</v>
          </cell>
          <cell r="P86" t="e">
            <v>#N/A</v>
          </cell>
          <cell r="Q86" t="e">
            <v>#N/A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 t="e">
            <v>#N/A</v>
          </cell>
          <cell r="W86" t="e">
            <v>#N/A</v>
          </cell>
          <cell r="X86">
            <v>0</v>
          </cell>
          <cell r="Y86">
            <v>0</v>
          </cell>
          <cell r="Z86" t="e">
            <v>#N/A</v>
          </cell>
          <cell r="AA86">
            <v>0</v>
          </cell>
        </row>
        <row r="87">
          <cell r="A87">
            <v>0</v>
          </cell>
          <cell r="B87" t="e">
            <v>#N/A</v>
          </cell>
          <cell r="C87" t="e">
            <v>#N/A</v>
          </cell>
          <cell r="D87">
            <v>0</v>
          </cell>
          <cell r="E87">
            <v>0</v>
          </cell>
          <cell r="F87" t="e">
            <v>#N/A</v>
          </cell>
          <cell r="G87" t="e">
            <v>#N/A</v>
          </cell>
          <cell r="H87">
            <v>0</v>
          </cell>
          <cell r="I87" t="e">
            <v>#N/A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>
            <v>0</v>
          </cell>
          <cell r="O87">
            <v>0</v>
          </cell>
          <cell r="P87" t="e">
            <v>#N/A</v>
          </cell>
          <cell r="Q87" t="e">
            <v>#N/A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 t="e">
            <v>#N/A</v>
          </cell>
          <cell r="W87" t="e">
            <v>#N/A</v>
          </cell>
          <cell r="X87">
            <v>0</v>
          </cell>
          <cell r="Y87">
            <v>0</v>
          </cell>
          <cell r="Z87" t="e">
            <v>#N/A</v>
          </cell>
          <cell r="AA87">
            <v>0</v>
          </cell>
        </row>
        <row r="88">
          <cell r="A88">
            <v>0</v>
          </cell>
          <cell r="B88" t="e">
            <v>#N/A</v>
          </cell>
          <cell r="C88" t="e">
            <v>#N/A</v>
          </cell>
          <cell r="D88">
            <v>0</v>
          </cell>
          <cell r="E88">
            <v>0</v>
          </cell>
          <cell r="F88" t="e">
            <v>#N/A</v>
          </cell>
          <cell r="G88" t="e">
            <v>#N/A</v>
          </cell>
          <cell r="H88">
            <v>0</v>
          </cell>
          <cell r="I88" t="e">
            <v>#N/A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>
            <v>0</v>
          </cell>
          <cell r="O88">
            <v>0</v>
          </cell>
          <cell r="P88" t="e">
            <v>#N/A</v>
          </cell>
          <cell r="Q88" t="e">
            <v>#N/A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 t="e">
            <v>#N/A</v>
          </cell>
          <cell r="W88" t="e">
            <v>#N/A</v>
          </cell>
          <cell r="X88">
            <v>0</v>
          </cell>
          <cell r="Y88">
            <v>0</v>
          </cell>
          <cell r="Z88" t="e">
            <v>#N/A</v>
          </cell>
          <cell r="AA88">
            <v>0</v>
          </cell>
        </row>
        <row r="89">
          <cell r="A89">
            <v>0</v>
          </cell>
          <cell r="B89" t="e">
            <v>#N/A</v>
          </cell>
          <cell r="C89" t="e">
            <v>#N/A</v>
          </cell>
          <cell r="D89">
            <v>0</v>
          </cell>
          <cell r="E89">
            <v>0</v>
          </cell>
          <cell r="F89" t="e">
            <v>#N/A</v>
          </cell>
          <cell r="G89" t="e">
            <v>#N/A</v>
          </cell>
          <cell r="H89">
            <v>0</v>
          </cell>
          <cell r="I89" t="e">
            <v>#N/A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>
            <v>0</v>
          </cell>
          <cell r="O89">
            <v>0</v>
          </cell>
          <cell r="P89" t="e">
            <v>#N/A</v>
          </cell>
          <cell r="Q89" t="e">
            <v>#N/A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 t="e">
            <v>#N/A</v>
          </cell>
          <cell r="W89" t="e">
            <v>#N/A</v>
          </cell>
          <cell r="X89">
            <v>0</v>
          </cell>
          <cell r="Y89">
            <v>0</v>
          </cell>
          <cell r="Z89" t="e">
            <v>#N/A</v>
          </cell>
          <cell r="AA89">
            <v>0</v>
          </cell>
        </row>
        <row r="90">
          <cell r="A90">
            <v>0</v>
          </cell>
          <cell r="B90" t="e">
            <v>#N/A</v>
          </cell>
          <cell r="C90" t="e">
            <v>#N/A</v>
          </cell>
          <cell r="D90">
            <v>0</v>
          </cell>
          <cell r="E90">
            <v>0</v>
          </cell>
          <cell r="F90" t="e">
            <v>#N/A</v>
          </cell>
          <cell r="G90" t="e">
            <v>#N/A</v>
          </cell>
          <cell r="H90">
            <v>0</v>
          </cell>
          <cell r="I90" t="e">
            <v>#N/A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N90">
            <v>0</v>
          </cell>
          <cell r="O90">
            <v>0</v>
          </cell>
          <cell r="P90" t="e">
            <v>#N/A</v>
          </cell>
          <cell r="Q90" t="e">
            <v>#N/A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e">
            <v>#N/A</v>
          </cell>
          <cell r="W90" t="e">
            <v>#N/A</v>
          </cell>
          <cell r="X90">
            <v>0</v>
          </cell>
          <cell r="Y90">
            <v>0</v>
          </cell>
          <cell r="Z90" t="e">
            <v>#N/A</v>
          </cell>
          <cell r="AA90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es procesos"/>
      <sheetName val="Errores importacion"/>
      <sheetName val="CONVERSORA"/>
      <sheetName val="TRANSPORTE"/>
      <sheetName val="O_Procesar SyS"/>
      <sheetName val="O_Resumen SyS"/>
      <sheetName val="O_Procesar Aux"/>
    </sheetNames>
    <sheetDataSet>
      <sheetData sheetId="0"/>
      <sheetData sheetId="1">
        <row r="29">
          <cell r="B29" t="str">
            <v>Modulo IFRS-1</v>
          </cell>
        </row>
        <row r="30">
          <cell r="B30" t="str">
            <v>Modulo IFRS-2</v>
          </cell>
        </row>
        <row r="31">
          <cell r="B31" t="str">
            <v>Modulo IFRS-3</v>
          </cell>
        </row>
        <row r="32">
          <cell r="B32" t="str">
            <v>Modulo IFRS-4</v>
          </cell>
        </row>
        <row r="33">
          <cell r="B33" t="str">
            <v>Modulo IFRS-5</v>
          </cell>
        </row>
        <row r="34">
          <cell r="B34" t="str">
            <v>Modulo IFRS-6</v>
          </cell>
        </row>
        <row r="35">
          <cell r="B35" t="str">
            <v>Modulo IFRS-7</v>
          </cell>
        </row>
        <row r="36">
          <cell r="B36" t="str">
            <v>Modulo IFRS-Cuentas SyS 1 y 2</v>
          </cell>
        </row>
        <row r="37">
          <cell r="B37" t="str">
            <v>Schema Bilancio IFRS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40-18-P-RI-002"/>
      <sheetName val="Sold. y Gammagraf."/>
      <sheetName val="Aislación"/>
      <sheetName val="Tracing"/>
      <sheetName val="Pintura Ext"/>
      <sheetName val="1240_18_P_RI_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Estructura Actual"/>
      <sheetName val="Resumen"/>
      <sheetName val="Resumen WO"/>
      <sheetName val="Resumen HH102"/>
      <sheetName val="Resumen HH220"/>
      <sheetName val="Datos Básicos"/>
      <sheetName val="Itemizado"/>
      <sheetName val="Organigrama"/>
      <sheetName val="Mod"/>
      <sheetName val="DatosMOD"/>
      <sheetName val="MOI"/>
      <sheetName val="DatosMOI"/>
      <sheetName val="OrgZon"/>
      <sheetName val="DatosZon"/>
      <sheetName val="CSoc"/>
      <sheetName val="GdP"/>
      <sheetName val="Mat"/>
      <sheetName val="Htas"/>
      <sheetName val="Equ"/>
      <sheetName val="CyL"/>
      <sheetName val="DatosEqu"/>
      <sheetName val="Sub"/>
      <sheetName val="Fle"/>
      <sheetName val="Bases"/>
      <sheetName val="GVs"/>
      <sheetName val="Ing"/>
      <sheetName val="CFinanc"/>
      <sheetName val="Seg"/>
      <sheetName val="EPP y Vestuario"/>
      <sheetName val="TARIFAS DINAM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I7" t="str">
            <v>COSTO TOTAL ALQUILER</v>
          </cell>
        </row>
        <row r="8">
          <cell r="H8" t="str">
            <v>Propios</v>
          </cell>
          <cell r="I8" t="str">
            <v>a  3eros.</v>
          </cell>
          <cell r="J8" t="str">
            <v>Propios</v>
          </cell>
        </row>
        <row r="9">
          <cell r="H9">
            <v>1500</v>
          </cell>
          <cell r="J9">
            <v>0</v>
          </cell>
        </row>
        <row r="10">
          <cell r="H10">
            <v>0</v>
          </cell>
          <cell r="I10">
            <v>15000</v>
          </cell>
          <cell r="J10">
            <v>0</v>
          </cell>
        </row>
        <row r="11">
          <cell r="H11">
            <v>1800</v>
          </cell>
          <cell r="I11">
            <v>0</v>
          </cell>
          <cell r="J11">
            <v>0</v>
          </cell>
        </row>
        <row r="12">
          <cell r="H12">
            <v>1800</v>
          </cell>
          <cell r="I12">
            <v>0</v>
          </cell>
          <cell r="J12">
            <v>11250</v>
          </cell>
        </row>
        <row r="13">
          <cell r="I13">
            <v>17500</v>
          </cell>
          <cell r="J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</row>
        <row r="17">
          <cell r="I17">
            <v>0</v>
          </cell>
          <cell r="J17">
            <v>0</v>
          </cell>
        </row>
        <row r="18">
          <cell r="I18">
            <v>0</v>
          </cell>
          <cell r="J18">
            <v>0</v>
          </cell>
        </row>
        <row r="19">
          <cell r="H19">
            <v>120000</v>
          </cell>
          <cell r="I19">
            <v>0</v>
          </cell>
          <cell r="J19">
            <v>2500</v>
          </cell>
        </row>
        <row r="20">
          <cell r="H20">
            <v>42750</v>
          </cell>
          <cell r="I20">
            <v>0</v>
          </cell>
          <cell r="J20">
            <v>890.625</v>
          </cell>
        </row>
        <row r="21">
          <cell r="H21">
            <v>15000</v>
          </cell>
          <cell r="I21">
            <v>0</v>
          </cell>
          <cell r="J21">
            <v>312.5</v>
          </cell>
        </row>
        <row r="22">
          <cell r="H22">
            <v>15000</v>
          </cell>
          <cell r="I22">
            <v>0</v>
          </cell>
          <cell r="J22">
            <v>312.5</v>
          </cell>
        </row>
        <row r="23">
          <cell r="I23">
            <v>0</v>
          </cell>
        </row>
        <row r="24">
          <cell r="I24">
            <v>0</v>
          </cell>
        </row>
        <row r="25">
          <cell r="H25">
            <v>2500</v>
          </cell>
          <cell r="I25">
            <v>0</v>
          </cell>
          <cell r="J25">
            <v>10000</v>
          </cell>
        </row>
        <row r="26">
          <cell r="I26">
            <v>0</v>
          </cell>
          <cell r="J26">
            <v>0</v>
          </cell>
        </row>
        <row r="27">
          <cell r="H27" t="str">
            <v xml:space="preserve">Total Costos Mensuales  </v>
          </cell>
          <cell r="I27">
            <v>32500</v>
          </cell>
          <cell r="J27">
            <v>25265.625</v>
          </cell>
        </row>
        <row r="29">
          <cell r="I29" t="str">
            <v>COSTO TOTAL POR</v>
          </cell>
        </row>
        <row r="30">
          <cell r="H30" t="str">
            <v>Propios</v>
          </cell>
          <cell r="I30" t="str">
            <v xml:space="preserve"> 3eros.</v>
          </cell>
          <cell r="J30" t="str">
            <v>Propios</v>
          </cell>
        </row>
        <row r="31">
          <cell r="I31">
            <v>0</v>
          </cell>
          <cell r="J31">
            <v>0</v>
          </cell>
        </row>
        <row r="32">
          <cell r="I32">
            <v>0</v>
          </cell>
          <cell r="J32">
            <v>0</v>
          </cell>
        </row>
        <row r="33">
          <cell r="I33">
            <v>0</v>
          </cell>
          <cell r="J33">
            <v>0</v>
          </cell>
        </row>
        <row r="34">
          <cell r="I34">
            <v>0</v>
          </cell>
          <cell r="J34">
            <v>0</v>
          </cell>
        </row>
        <row r="35">
          <cell r="I35">
            <v>0</v>
          </cell>
          <cell r="J35">
            <v>0</v>
          </cell>
        </row>
        <row r="36">
          <cell r="I36">
            <v>0</v>
          </cell>
          <cell r="J36">
            <v>0</v>
          </cell>
        </row>
        <row r="37">
          <cell r="I37">
            <v>0</v>
          </cell>
          <cell r="J37">
            <v>0</v>
          </cell>
        </row>
        <row r="38">
          <cell r="I38">
            <v>0</v>
          </cell>
          <cell r="J38">
            <v>0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0</v>
          </cell>
          <cell r="J42">
            <v>0</v>
          </cell>
        </row>
        <row r="43">
          <cell r="I43">
            <v>0</v>
          </cell>
          <cell r="J43">
            <v>0</v>
          </cell>
        </row>
        <row r="44">
          <cell r="I44">
            <v>0</v>
          </cell>
          <cell r="J44">
            <v>0</v>
          </cell>
        </row>
        <row r="45">
          <cell r="I45">
            <v>0</v>
          </cell>
          <cell r="J45">
            <v>0</v>
          </cell>
        </row>
        <row r="47">
          <cell r="H47" t="str">
            <v xml:space="preserve">Subtotal no Amortizables </v>
          </cell>
          <cell r="I47">
            <v>0</v>
          </cell>
          <cell r="J47">
            <v>0</v>
          </cell>
        </row>
        <row r="49">
          <cell r="I49" t="str">
            <v>COSTO TOTAL POR</v>
          </cell>
        </row>
        <row r="50">
          <cell r="H50" t="str">
            <v>Propios</v>
          </cell>
          <cell r="I50" t="str">
            <v xml:space="preserve"> 3eros.</v>
          </cell>
          <cell r="J50" t="str">
            <v>Propios</v>
          </cell>
        </row>
        <row r="51">
          <cell r="I51">
            <v>0</v>
          </cell>
          <cell r="J51">
            <v>0</v>
          </cell>
        </row>
        <row r="52">
          <cell r="I52">
            <v>0</v>
          </cell>
          <cell r="J52">
            <v>0</v>
          </cell>
        </row>
        <row r="53">
          <cell r="H53">
            <v>210000</v>
          </cell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6">
          <cell r="H56" t="str">
            <v>Subtotal Montajes y Desmontajes  $</v>
          </cell>
          <cell r="I56">
            <v>0</v>
          </cell>
          <cell r="J56">
            <v>0</v>
          </cell>
        </row>
        <row r="57">
          <cell r="I57" t="str">
            <v>Terceros</v>
          </cell>
          <cell r="J57" t="str">
            <v>Propios</v>
          </cell>
        </row>
        <row r="58">
          <cell r="I58">
            <v>32500</v>
          </cell>
          <cell r="J58">
            <v>25265.625</v>
          </cell>
        </row>
        <row r="59">
          <cell r="I59" t="str">
            <v>VALOR MENSUAL DE OBRADOR Y CAMPAMENTO $/mes</v>
          </cell>
          <cell r="J59">
            <v>57765.625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u$s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CECO _ SCI _ SCI PESA"/>
    </sheetNames>
    <sheetDataSet>
      <sheetData sheetId="0">
        <row r="2">
          <cell r="A2" t="str">
            <v>AR64ESCG00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AR64ESCG00</v>
          </cell>
        </row>
        <row r="3">
          <cell r="A3" t="str">
            <v>AR64ESCM00</v>
          </cell>
        </row>
        <row r="4">
          <cell r="A4" t="str">
            <v>AR64ESCP00</v>
          </cell>
        </row>
        <row r="5">
          <cell r="A5" t="str">
            <v>AR64ESCP19</v>
          </cell>
        </row>
        <row r="6">
          <cell r="A6" t="str">
            <v>AR64ESCP20</v>
          </cell>
        </row>
        <row r="7">
          <cell r="A7" t="str">
            <v>AR64ESCP21</v>
          </cell>
        </row>
        <row r="8">
          <cell r="A8" t="str">
            <v>AR64ESCP22</v>
          </cell>
        </row>
        <row r="9">
          <cell r="A9" t="str">
            <v>AR64ESCP23</v>
          </cell>
        </row>
        <row r="10">
          <cell r="A10" t="str">
            <v>AR64ESCP24</v>
          </cell>
        </row>
        <row r="11">
          <cell r="A11" t="str">
            <v>AR64ESCP25</v>
          </cell>
        </row>
        <row r="12">
          <cell r="A12" t="str">
            <v>AR64ESCP26</v>
          </cell>
        </row>
        <row r="13">
          <cell r="A13" t="str">
            <v>AR64ESCP27</v>
          </cell>
        </row>
        <row r="14">
          <cell r="A14" t="str">
            <v>AR64ESCP28</v>
          </cell>
        </row>
        <row r="15">
          <cell r="A15" t="str">
            <v>AR64ESCP29</v>
          </cell>
        </row>
        <row r="16">
          <cell r="A16" t="str">
            <v>AR64ESCP30</v>
          </cell>
        </row>
        <row r="17">
          <cell r="A17" t="str">
            <v>AR64ESCP31</v>
          </cell>
        </row>
        <row r="18">
          <cell r="A18" t="str">
            <v>AR64ESCP32</v>
          </cell>
        </row>
        <row r="19">
          <cell r="A19" t="str">
            <v>AR64ESCP33</v>
          </cell>
        </row>
        <row r="20">
          <cell r="A20" t="str">
            <v>AR64ESCP34</v>
          </cell>
        </row>
        <row r="21">
          <cell r="A21" t="str">
            <v>AR64ESCP35</v>
          </cell>
        </row>
        <row r="22">
          <cell r="A22" t="str">
            <v>AR64ESCP36</v>
          </cell>
        </row>
        <row r="23">
          <cell r="A23" t="str">
            <v>AR64ESCP37</v>
          </cell>
        </row>
        <row r="24">
          <cell r="A24" t="str">
            <v>AR64ESCP38</v>
          </cell>
        </row>
        <row r="25">
          <cell r="A25" t="str">
            <v>AR64ESCP39</v>
          </cell>
        </row>
        <row r="26">
          <cell r="A26" t="str">
            <v>AR64ESCP40</v>
          </cell>
        </row>
        <row r="27">
          <cell r="A27" t="str">
            <v>AR64ESCP42</v>
          </cell>
        </row>
        <row r="28">
          <cell r="A28" t="str">
            <v>AR64ESCP43</v>
          </cell>
        </row>
        <row r="29">
          <cell r="A29" t="str">
            <v>AR64ESCP44</v>
          </cell>
        </row>
        <row r="30">
          <cell r="A30" t="str">
            <v>AR64ESCP45</v>
          </cell>
        </row>
        <row r="31">
          <cell r="A31" t="str">
            <v>AR64ESCP46</v>
          </cell>
        </row>
        <row r="32">
          <cell r="A32" t="str">
            <v>AR64ESCP47</v>
          </cell>
        </row>
        <row r="33">
          <cell r="A33" t="str">
            <v>AR64ESCP48</v>
          </cell>
        </row>
        <row r="34">
          <cell r="A34" t="str">
            <v>AR64ESCP49</v>
          </cell>
        </row>
        <row r="35">
          <cell r="A35" t="str">
            <v>AR64ESCP50</v>
          </cell>
        </row>
        <row r="36">
          <cell r="A36" t="str">
            <v>AR64ESCP51</v>
          </cell>
        </row>
        <row r="37">
          <cell r="A37" t="str">
            <v>AR64ESCP52</v>
          </cell>
        </row>
        <row r="38">
          <cell r="A38" t="str">
            <v>AR64ESCP53</v>
          </cell>
        </row>
        <row r="39">
          <cell r="A39" t="str">
            <v>AR64ESCP54</v>
          </cell>
        </row>
        <row r="40">
          <cell r="A40" t="str">
            <v>AR64ESCP55</v>
          </cell>
        </row>
        <row r="41">
          <cell r="A41" t="str">
            <v>AR64ESCP56</v>
          </cell>
        </row>
        <row r="42">
          <cell r="A42" t="str">
            <v>AR64ESCPA2</v>
          </cell>
        </row>
        <row r="43">
          <cell r="A43" t="str">
            <v>AR64ESCPA3</v>
          </cell>
        </row>
        <row r="44">
          <cell r="A44" t="str">
            <v>AR64ESCS00</v>
          </cell>
        </row>
      </sheetData>
      <sheetData sheetId="8">
        <row r="2">
          <cell r="A2" t="str">
            <v>AR64ESCG00</v>
          </cell>
        </row>
      </sheetData>
      <sheetData sheetId="9"/>
      <sheetData sheetId="10"/>
      <sheetData sheetId="1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Solic provisión $ SCI UTE"/>
      <sheetName val="Solic provisión $ SCI UTE PESA"/>
      <sheetName val="Solic provisión $ SCI O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$ GETRAN"/>
      <sheetName val="CECO _ S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AR03ESIG00</v>
          </cell>
        </row>
        <row r="3">
          <cell r="A3" t="str">
            <v>AR03ESIM00</v>
          </cell>
        </row>
        <row r="4">
          <cell r="A4" t="str">
            <v>AR03ESIP00</v>
          </cell>
        </row>
        <row r="5">
          <cell r="A5" t="str">
            <v>AR03ESIP57</v>
          </cell>
        </row>
        <row r="6">
          <cell r="A6" t="str">
            <v>AR03ESIP59</v>
          </cell>
        </row>
        <row r="7">
          <cell r="A7" t="str">
            <v>AR03ESIP60</v>
          </cell>
        </row>
        <row r="8">
          <cell r="A8" t="str">
            <v>AR03ESIP61</v>
          </cell>
        </row>
        <row r="9">
          <cell r="A9" t="str">
            <v>AR03ESIP62</v>
          </cell>
        </row>
        <row r="10">
          <cell r="A10" t="str">
            <v>AR03ESIP63</v>
          </cell>
        </row>
        <row r="11">
          <cell r="A11" t="str">
            <v>AR03ESIP64</v>
          </cell>
        </row>
        <row r="12">
          <cell r="A12" t="str">
            <v>AR03ESIP65</v>
          </cell>
        </row>
        <row r="13">
          <cell r="A13" t="str">
            <v>AR03ESIP66</v>
          </cell>
        </row>
        <row r="14">
          <cell r="A14" t="str">
            <v>AR03ESIP67</v>
          </cell>
        </row>
        <row r="15">
          <cell r="A15" t="str">
            <v>AR03ESIP69</v>
          </cell>
        </row>
        <row r="16">
          <cell r="A16" t="str">
            <v>AR03ESIP70</v>
          </cell>
        </row>
        <row r="17">
          <cell r="A17" t="str">
            <v>AR03ESIP71</v>
          </cell>
        </row>
        <row r="18">
          <cell r="A18" t="str">
            <v>AR03ESIP72</v>
          </cell>
        </row>
        <row r="19">
          <cell r="A19" t="str">
            <v>AR03ESIP73</v>
          </cell>
        </row>
        <row r="20">
          <cell r="A20" t="str">
            <v>AR03ESIP73</v>
          </cell>
        </row>
        <row r="21">
          <cell r="A21" t="str">
            <v>AR03ESIP74</v>
          </cell>
        </row>
        <row r="22">
          <cell r="A22" t="str">
            <v>AR03ESIP76</v>
          </cell>
        </row>
        <row r="23">
          <cell r="A23" t="str">
            <v>AR03ESIP77</v>
          </cell>
        </row>
        <row r="24">
          <cell r="A24" t="str">
            <v>AR03ESIP77</v>
          </cell>
        </row>
        <row r="25">
          <cell r="A25" t="str">
            <v>AR03ESIP78</v>
          </cell>
        </row>
        <row r="26">
          <cell r="A26" t="str">
            <v>AR03ESIP79</v>
          </cell>
        </row>
        <row r="27">
          <cell r="A27" t="str">
            <v>AR03ESIP80</v>
          </cell>
        </row>
        <row r="28">
          <cell r="A28" t="str">
            <v>AR03ESIP81</v>
          </cell>
        </row>
        <row r="29">
          <cell r="A29" t="str">
            <v>AR03ESIP82</v>
          </cell>
        </row>
        <row r="30">
          <cell r="A30" t="str">
            <v>AR03ESIP83</v>
          </cell>
        </row>
        <row r="31">
          <cell r="A31" t="str">
            <v>AR03ESIP84</v>
          </cell>
        </row>
        <row r="32">
          <cell r="A32" t="str">
            <v>AR03ESIP85</v>
          </cell>
        </row>
        <row r="33">
          <cell r="A33" t="str">
            <v>AR03ESIP86</v>
          </cell>
        </row>
        <row r="34">
          <cell r="A34" t="str">
            <v>AR03ESIP87</v>
          </cell>
        </row>
        <row r="35">
          <cell r="A35" t="str">
            <v>AR03ESIP88</v>
          </cell>
        </row>
        <row r="36">
          <cell r="A36" t="str">
            <v>AR03ESIP88</v>
          </cell>
        </row>
        <row r="37">
          <cell r="A37" t="str">
            <v>AR03ESIP90</v>
          </cell>
        </row>
        <row r="38">
          <cell r="A38" t="str">
            <v>AR03ESIP92</v>
          </cell>
        </row>
        <row r="39">
          <cell r="A39" t="str">
            <v>AR03ESIP93</v>
          </cell>
        </row>
        <row r="40">
          <cell r="A40" t="str">
            <v>AR03ESIP94</v>
          </cell>
        </row>
        <row r="41">
          <cell r="A41" t="str">
            <v>AR03ESIP94</v>
          </cell>
        </row>
        <row r="42">
          <cell r="A42" t="str">
            <v>AR03ESIP95</v>
          </cell>
        </row>
        <row r="43">
          <cell r="A43" t="str">
            <v>AR03ESIP96</v>
          </cell>
        </row>
        <row r="44">
          <cell r="A44" t="str">
            <v>AR03ESIS00</v>
          </cell>
        </row>
        <row r="45">
          <cell r="A45" t="str">
            <v>100000225 OC</v>
          </cell>
        </row>
      </sheetData>
      <sheetData sheetId="9" refreshError="1"/>
      <sheetData sheetId="10" refreshError="1"/>
      <sheetData sheetId="1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$ SCI UTE PESA"/>
      <sheetName val="Solic provisión u$s SCI O"/>
      <sheetName val="Solic provisión $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u$s GETRAN"/>
      <sheetName val="Solic provisión $ GETRAN"/>
      <sheetName val="CECO _ SC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AR03ESOG00</v>
          </cell>
        </row>
        <row r="3">
          <cell r="A3" t="str">
            <v>AR03ESOP14</v>
          </cell>
        </row>
        <row r="4">
          <cell r="A4" t="str">
            <v>AR03ESOP01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>
        <row r="6">
          <cell r="D6" t="str">
            <v>N / A</v>
          </cell>
        </row>
        <row r="7">
          <cell r="D7" t="str">
            <v>—</v>
          </cell>
        </row>
        <row r="8">
          <cell r="D8" t="str">
            <v>DFS</v>
          </cell>
        </row>
        <row r="9">
          <cell r="D9" t="str">
            <v>DFSB</v>
          </cell>
        </row>
        <row r="10">
          <cell r="D10" t="str">
            <v>DFSB3</v>
          </cell>
        </row>
        <row r="11">
          <cell r="D11" t="str">
            <v>DFSB3LT</v>
          </cell>
        </row>
        <row r="12">
          <cell r="D12" t="str">
            <v>DFSB3LT3G</v>
          </cell>
        </row>
        <row r="13">
          <cell r="D13" t="str">
            <v>DFSC</v>
          </cell>
        </row>
        <row r="14">
          <cell r="D14" t="str">
            <v>DFSC3</v>
          </cell>
        </row>
        <row r="15">
          <cell r="D15" t="str">
            <v>DFSC3UT</v>
          </cell>
        </row>
        <row r="16">
          <cell r="D16" t="str">
            <v>DFSC3UT3GHL</v>
          </cell>
        </row>
        <row r="17">
          <cell r="D17" t="str">
            <v>DFST</v>
          </cell>
        </row>
        <row r="18">
          <cell r="D18" t="str">
            <v>DFST3</v>
          </cell>
        </row>
        <row r="19">
          <cell r="D19" t="str">
            <v>DFST3G</v>
          </cell>
        </row>
        <row r="20">
          <cell r="D20" t="str">
            <v>DFST3GHL</v>
          </cell>
        </row>
        <row r="21">
          <cell r="D21" t="str">
            <v>DFST3HL</v>
          </cell>
        </row>
        <row r="22">
          <cell r="D22" t="str">
            <v>ESP</v>
          </cell>
        </row>
        <row r="23">
          <cell r="D23" t="str">
            <v>FSB</v>
          </cell>
        </row>
        <row r="24">
          <cell r="D24" t="str">
            <v>FSB1</v>
          </cell>
        </row>
        <row r="25">
          <cell r="D25" t="str">
            <v>FSB3</v>
          </cell>
        </row>
        <row r="26">
          <cell r="D26" t="str">
            <v>FSB3DB</v>
          </cell>
        </row>
        <row r="27">
          <cell r="D27" t="str">
            <v>FSB3G</v>
          </cell>
        </row>
        <row r="28">
          <cell r="D28" t="str">
            <v>FSB3HL</v>
          </cell>
        </row>
        <row r="29">
          <cell r="D29" t="str">
            <v>FSB3HLPFS</v>
          </cell>
        </row>
        <row r="30">
          <cell r="D30" t="str">
            <v>FSB3PFS</v>
          </cell>
        </row>
        <row r="31">
          <cell r="D31" t="str">
            <v>FSB3UT</v>
          </cell>
        </row>
        <row r="32">
          <cell r="D32" t="str">
            <v>FSBHL</v>
          </cell>
        </row>
        <row r="33">
          <cell r="D33" t="str">
            <v>FSBLT3</v>
          </cell>
        </row>
        <row r="34">
          <cell r="D34" t="str">
            <v>FSBLT3PL</v>
          </cell>
        </row>
        <row r="35">
          <cell r="D35" t="str">
            <v>FSBLTG3PL</v>
          </cell>
        </row>
        <row r="36">
          <cell r="D36" t="str">
            <v>FSBUT3PLHL</v>
          </cell>
        </row>
        <row r="37">
          <cell r="D37" t="str">
            <v>FSBUTG3PLHL</v>
          </cell>
        </row>
        <row r="38">
          <cell r="D38" t="str">
            <v>FSBX</v>
          </cell>
        </row>
        <row r="39">
          <cell r="D39" t="str">
            <v>FSBX1</v>
          </cell>
        </row>
        <row r="40">
          <cell r="D40" t="str">
            <v>FSBX3</v>
          </cell>
        </row>
        <row r="41">
          <cell r="D41" t="str">
            <v>FSBLTX3</v>
          </cell>
        </row>
        <row r="42">
          <cell r="D42" t="str">
            <v>FSBLTX3PL</v>
          </cell>
        </row>
        <row r="43">
          <cell r="D43" t="str">
            <v>FSC</v>
          </cell>
        </row>
        <row r="44">
          <cell r="D44" t="str">
            <v>FSC2</v>
          </cell>
        </row>
        <row r="45">
          <cell r="D45" t="str">
            <v>FSC3</v>
          </cell>
        </row>
        <row r="46">
          <cell r="D46" t="str">
            <v>FSCG</v>
          </cell>
        </row>
        <row r="47">
          <cell r="D47" t="str">
            <v>FSCGX</v>
          </cell>
        </row>
        <row r="48">
          <cell r="D48" t="str">
            <v>FSCS2</v>
          </cell>
        </row>
        <row r="49">
          <cell r="D49" t="str">
            <v>FSCUT3PL</v>
          </cell>
        </row>
        <row r="50">
          <cell r="D50" t="str">
            <v>FSCUT3PL2PFS</v>
          </cell>
        </row>
        <row r="51">
          <cell r="D51" t="str">
            <v>FSCUT3PLHL</v>
          </cell>
        </row>
        <row r="52">
          <cell r="D52" t="str">
            <v>FSCUT3PLHLPFS</v>
          </cell>
        </row>
        <row r="53">
          <cell r="D53" t="str">
            <v>FSCUT3PLPFS</v>
          </cell>
        </row>
        <row r="54">
          <cell r="D54" t="str">
            <v>FSCUTG3PL</v>
          </cell>
        </row>
        <row r="55">
          <cell r="D55" t="str">
            <v>FSCUTG3PL2PFS</v>
          </cell>
        </row>
        <row r="56">
          <cell r="D56" t="str">
            <v>FSCUTG3PLHL</v>
          </cell>
        </row>
        <row r="57">
          <cell r="D57" t="str">
            <v>FSCUTG3PLHLPFS</v>
          </cell>
        </row>
        <row r="58">
          <cell r="D58" t="str">
            <v>FSCUTG3PLPFS</v>
          </cell>
        </row>
        <row r="59">
          <cell r="D59" t="str">
            <v>FSCX</v>
          </cell>
        </row>
        <row r="60">
          <cell r="D60" t="str">
            <v>FSCX2</v>
          </cell>
        </row>
        <row r="61">
          <cell r="D61" t="str">
            <v>FSCX3</v>
          </cell>
        </row>
        <row r="62">
          <cell r="D62" t="str">
            <v>FSCX3</v>
          </cell>
        </row>
        <row r="63">
          <cell r="D63" t="str">
            <v>FSCUTX3PL</v>
          </cell>
        </row>
        <row r="64">
          <cell r="D64" t="str">
            <v>FSF</v>
          </cell>
        </row>
        <row r="65">
          <cell r="D65" t="str">
            <v>FSFDB INV</v>
          </cell>
        </row>
        <row r="66">
          <cell r="D66" t="str">
            <v>FSFB</v>
          </cell>
        </row>
        <row r="67">
          <cell r="D67" t="str">
            <v>FSFB3</v>
          </cell>
        </row>
        <row r="68">
          <cell r="D68" t="str">
            <v>FSFBX</v>
          </cell>
        </row>
        <row r="69">
          <cell r="D69" t="str">
            <v>FSFBX3</v>
          </cell>
        </row>
        <row r="70">
          <cell r="D70" t="str">
            <v>FSFCT</v>
          </cell>
        </row>
        <row r="71">
          <cell r="D71" t="str">
            <v>FSFT</v>
          </cell>
        </row>
        <row r="72">
          <cell r="D72" t="str">
            <v>FSFT3</v>
          </cell>
        </row>
        <row r="73">
          <cell r="D73" t="str">
            <v>FSFTDB</v>
          </cell>
        </row>
        <row r="74">
          <cell r="D74" t="str">
            <v>FSFTG</v>
          </cell>
        </row>
        <row r="75">
          <cell r="D75" t="str">
            <v>FSFTS</v>
          </cell>
        </row>
        <row r="76">
          <cell r="D76" t="str">
            <v>FSFTX</v>
          </cell>
        </row>
        <row r="77">
          <cell r="D77" t="str">
            <v>FSFTX3</v>
          </cell>
        </row>
        <row r="78">
          <cell r="D78" t="str">
            <v>FST</v>
          </cell>
        </row>
        <row r="79">
          <cell r="D79" t="str">
            <v>FST C2</v>
          </cell>
        </row>
        <row r="80">
          <cell r="D80" t="str">
            <v>FST DB</v>
          </cell>
        </row>
        <row r="81">
          <cell r="D81" t="str">
            <v>FST G</v>
          </cell>
        </row>
        <row r="82">
          <cell r="D82" t="str">
            <v>FST GX</v>
          </cell>
        </row>
        <row r="83">
          <cell r="D83" t="str">
            <v>FST X</v>
          </cell>
        </row>
        <row r="84">
          <cell r="D84" t="str">
            <v>FST1</v>
          </cell>
        </row>
        <row r="85">
          <cell r="D85" t="str">
            <v>FST3</v>
          </cell>
        </row>
        <row r="86">
          <cell r="D86" t="str">
            <v>FST3 2PFS</v>
          </cell>
        </row>
        <row r="87">
          <cell r="D87" t="str">
            <v>FST3 DB</v>
          </cell>
        </row>
        <row r="88">
          <cell r="D88" t="str">
            <v>FST3 G</v>
          </cell>
        </row>
        <row r="89">
          <cell r="D89" t="str">
            <v>FST3 GHL</v>
          </cell>
        </row>
        <row r="90">
          <cell r="D90" t="str">
            <v>FST3 HL</v>
          </cell>
        </row>
        <row r="91">
          <cell r="D91" t="str">
            <v>FST3 PFS</v>
          </cell>
        </row>
        <row r="92">
          <cell r="D92" t="str">
            <v>FST3 X</v>
          </cell>
        </row>
        <row r="93">
          <cell r="D93" t="str">
            <v>FST3LT</v>
          </cell>
        </row>
        <row r="94">
          <cell r="D94" t="str">
            <v>FST3UT</v>
          </cell>
        </row>
        <row r="95">
          <cell r="D95" t="str">
            <v>FSTLT</v>
          </cell>
        </row>
        <row r="96">
          <cell r="D96" t="str">
            <v>FSTUT</v>
          </cell>
        </row>
        <row r="97">
          <cell r="D97" t="str">
            <v>GSB</v>
          </cell>
        </row>
        <row r="98">
          <cell r="D98" t="str">
            <v>GSB1</v>
          </cell>
        </row>
        <row r="99">
          <cell r="D99" t="str">
            <v>GSB1G</v>
          </cell>
        </row>
        <row r="100">
          <cell r="D100" t="str">
            <v>GSB3</v>
          </cell>
        </row>
        <row r="101">
          <cell r="D101" t="str">
            <v>GSB3DB</v>
          </cell>
        </row>
        <row r="102">
          <cell r="D102" t="str">
            <v>GSB3G</v>
          </cell>
        </row>
        <row r="103">
          <cell r="D103" t="str">
            <v>GSB3LT</v>
          </cell>
        </row>
        <row r="104">
          <cell r="D104" t="str">
            <v>GSB3LTDB</v>
          </cell>
        </row>
        <row r="105">
          <cell r="D105" t="str">
            <v>GSBUT3HL</v>
          </cell>
        </row>
        <row r="106">
          <cell r="D106" t="str">
            <v>GSBUTG3HL</v>
          </cell>
        </row>
        <row r="107">
          <cell r="D107" t="str">
            <v>GSB3LTG</v>
          </cell>
        </row>
        <row r="108">
          <cell r="D108" t="str">
            <v>GSB3LTHLPFS</v>
          </cell>
        </row>
        <row r="109">
          <cell r="D109" t="str">
            <v>GSB3LTHL</v>
          </cell>
        </row>
        <row r="110">
          <cell r="D110" t="str">
            <v>GSBDB</v>
          </cell>
        </row>
        <row r="111">
          <cell r="D111" t="str">
            <v>GSBG</v>
          </cell>
        </row>
        <row r="112">
          <cell r="D112" t="str">
            <v>GSBG1</v>
          </cell>
        </row>
        <row r="113">
          <cell r="D113" t="str">
            <v>GSBX</v>
          </cell>
        </row>
        <row r="114">
          <cell r="D114" t="str">
            <v>GSB1X</v>
          </cell>
        </row>
        <row r="115">
          <cell r="D115" t="str">
            <v>GSB3X</v>
          </cell>
        </row>
        <row r="116">
          <cell r="D116" t="str">
            <v>GSB3LTX</v>
          </cell>
        </row>
        <row r="117">
          <cell r="D117" t="str">
            <v>GSC</v>
          </cell>
        </row>
        <row r="118">
          <cell r="D118" t="str">
            <v>GSC1</v>
          </cell>
        </row>
        <row r="119">
          <cell r="D119" t="str">
            <v>GSC2</v>
          </cell>
        </row>
        <row r="120">
          <cell r="D120" t="str">
            <v>GSC3</v>
          </cell>
        </row>
        <row r="121">
          <cell r="D121" t="str">
            <v>GSC3PFS</v>
          </cell>
        </row>
        <row r="122">
          <cell r="D122" t="str">
            <v>GSC3HLPFS</v>
          </cell>
        </row>
        <row r="123">
          <cell r="D123" t="str">
            <v>GSC3G</v>
          </cell>
        </row>
        <row r="124">
          <cell r="D124" t="str">
            <v>GSC3GPFSVT</v>
          </cell>
        </row>
        <row r="125">
          <cell r="D125" t="str">
            <v>GSC3GHL</v>
          </cell>
        </row>
        <row r="126">
          <cell r="D126" t="str">
            <v>GSC3HL</v>
          </cell>
        </row>
        <row r="127">
          <cell r="D127" t="str">
            <v>GSCG</v>
          </cell>
        </row>
        <row r="128">
          <cell r="D128" t="str">
            <v>GSCGX</v>
          </cell>
        </row>
        <row r="129">
          <cell r="D129" t="str">
            <v>GSCX</v>
          </cell>
        </row>
        <row r="130">
          <cell r="D130" t="str">
            <v>GSCX3</v>
          </cell>
        </row>
        <row r="131">
          <cell r="D131" t="str">
            <v>GSD</v>
          </cell>
        </row>
        <row r="132">
          <cell r="D132" t="str">
            <v>GST</v>
          </cell>
        </row>
        <row r="133">
          <cell r="D133" t="str">
            <v>GST2</v>
          </cell>
        </row>
        <row r="134">
          <cell r="D134" t="str">
            <v>GST3</v>
          </cell>
        </row>
        <row r="135">
          <cell r="D135" t="str">
            <v>GST3X</v>
          </cell>
        </row>
        <row r="136">
          <cell r="D136" t="str">
            <v>GSTC2</v>
          </cell>
        </row>
        <row r="137">
          <cell r="D137" t="str">
            <v>GSTC3</v>
          </cell>
        </row>
        <row r="138">
          <cell r="D138" t="str">
            <v>GSTCX2</v>
          </cell>
        </row>
        <row r="139">
          <cell r="D139" t="str">
            <v>GSTDB</v>
          </cell>
        </row>
        <row r="140">
          <cell r="D140" t="str">
            <v>GSTF</v>
          </cell>
        </row>
        <row r="141">
          <cell r="D141" t="str">
            <v>GSTG</v>
          </cell>
        </row>
        <row r="142">
          <cell r="D142" t="str">
            <v>GSTG2</v>
          </cell>
        </row>
        <row r="143">
          <cell r="D143" t="str">
            <v>GSTG3</v>
          </cell>
        </row>
        <row r="144">
          <cell r="D144" t="str">
            <v>GSTGC2</v>
          </cell>
        </row>
        <row r="145">
          <cell r="D145" t="str">
            <v>GSTGDB</v>
          </cell>
        </row>
        <row r="146">
          <cell r="D146" t="str">
            <v>GSTGX</v>
          </cell>
        </row>
        <row r="147">
          <cell r="D147" t="str">
            <v>GSTX</v>
          </cell>
        </row>
        <row r="148">
          <cell r="D148" t="str">
            <v>GSTX2</v>
          </cell>
        </row>
        <row r="149">
          <cell r="D149" t="str">
            <v>GSTX3</v>
          </cell>
        </row>
        <row r="150">
          <cell r="D150" t="str">
            <v>GSTXC2</v>
          </cell>
        </row>
        <row r="151">
          <cell r="D151" t="str">
            <v>GSTXDB</v>
          </cell>
        </row>
        <row r="152">
          <cell r="D152" t="str">
            <v>HSB</v>
          </cell>
        </row>
        <row r="153">
          <cell r="D153" t="str">
            <v>HSB1</v>
          </cell>
        </row>
        <row r="154">
          <cell r="D154" t="str">
            <v>HSB3HL</v>
          </cell>
        </row>
        <row r="155">
          <cell r="D155" t="str">
            <v>HSB3</v>
          </cell>
        </row>
        <row r="156">
          <cell r="D156" t="str">
            <v>HSBX</v>
          </cell>
        </row>
        <row r="157">
          <cell r="D157" t="str">
            <v>HSC</v>
          </cell>
        </row>
        <row r="158">
          <cell r="D158" t="str">
            <v>HSC3</v>
          </cell>
        </row>
        <row r="159">
          <cell r="D159" t="str">
            <v>HSCG2</v>
          </cell>
        </row>
        <row r="160">
          <cell r="D160" t="str">
            <v>HSCP</v>
          </cell>
        </row>
        <row r="161">
          <cell r="D161" t="str">
            <v>HSCS</v>
          </cell>
        </row>
        <row r="162">
          <cell r="D162" t="str">
            <v>HSCS2</v>
          </cell>
        </row>
        <row r="163">
          <cell r="D163" t="str">
            <v>HSCT2</v>
          </cell>
        </row>
        <row r="164">
          <cell r="D164" t="str">
            <v>HSCT3</v>
          </cell>
        </row>
        <row r="165">
          <cell r="D165" t="str">
            <v>REDA</v>
          </cell>
        </row>
      </sheetData>
      <sheetData sheetId="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 refreshError="1">
        <row r="3">
          <cell r="J3" t="str">
            <v xml:space="preserve">Seleccionar </v>
          </cell>
          <cell r="K3" t="str">
            <v xml:space="preserve">Seleccionar </v>
          </cell>
        </row>
        <row r="4">
          <cell r="K4" t="str">
            <v xml:space="preserve">SI </v>
          </cell>
        </row>
        <row r="5">
          <cell r="K5" t="str">
            <v>NO</v>
          </cell>
        </row>
        <row r="6">
          <cell r="K6" t="str">
            <v xml:space="preserve">a veces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Geofísica</v>
          </cell>
        </row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H9">
            <v>670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98"/>
      <sheetName val="PULL98.xls"/>
      <sheetName val="\\PAMPA_02\Centrilift\Mis docum"/>
    </sheetNames>
    <definedNames>
      <definedName name="VOLV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ANEXO GASTOS"/>
      <sheetName val="XREF"/>
      <sheetName val="Tickmarks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marre de IVA"/>
      <sheetName val="Hoja 1"/>
      <sheetName val="Tickmarks"/>
      <sheetName val="Non-Residents"/>
      <sheetName val="Datos"/>
    </sheetNames>
    <sheetDataSet>
      <sheetData sheetId="0" refreshError="1">
        <row r="2">
          <cell r="S2" t="str">
            <v>Diferencia entre IVA declarado contra contabilidad</v>
          </cell>
        </row>
        <row r="6">
          <cell r="S6">
            <v>-0.48000000000320142</v>
          </cell>
        </row>
        <row r="7">
          <cell r="S7">
            <v>0.35000000000582077</v>
          </cell>
        </row>
        <row r="8">
          <cell r="S8">
            <v>-0.14999999999417923</v>
          </cell>
        </row>
        <row r="9">
          <cell r="S9">
            <v>-8.000000000174623E-2</v>
          </cell>
        </row>
        <row r="10">
          <cell r="S10">
            <v>2.7700000000040745</v>
          </cell>
        </row>
        <row r="11">
          <cell r="S11">
            <v>700.77999999999884</v>
          </cell>
        </row>
        <row r="12">
          <cell r="S12">
            <v>84483.31</v>
          </cell>
        </row>
        <row r="13">
          <cell r="S13">
            <v>101453.42</v>
          </cell>
        </row>
        <row r="14">
          <cell r="S14">
            <v>0</v>
          </cell>
        </row>
        <row r="15">
          <cell r="S15">
            <v>0</v>
          </cell>
        </row>
        <row r="16">
          <cell r="S16">
            <v>0</v>
          </cell>
        </row>
        <row r="17">
          <cell r="S17">
            <v>0</v>
          </cell>
        </row>
        <row r="19">
          <cell r="S19">
            <v>186639.91999999998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os provisionales"/>
      <sheetName val="Pagos Provisionales (2)"/>
      <sheetName val="Infonavit-SAR"/>
      <sheetName val="Seguro Social"/>
      <sheetName val="2% Nóminas"/>
      <sheetName val="Seguros y Fianzas"/>
      <sheetName val="Non-Residents"/>
      <sheetName val="seguros"/>
      <sheetName val="Amarre de IVA"/>
      <sheetName val="Resumen"/>
      <sheetName val="Dep'n fiscal"/>
      <sheetName val="estado de result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/>
      <sheetData sheetId="5"/>
      <sheetData sheetId="6"/>
      <sheetData sheetId="7"/>
      <sheetData sheetId="8">
        <row r="5">
          <cell r="I5" t="str">
            <v>SOLDADORES</v>
          </cell>
        </row>
        <row r="6">
          <cell r="I6" t="str">
            <v>CAÑISTAS</v>
          </cell>
        </row>
        <row r="7">
          <cell r="I7" t="str">
            <v>RETROEXCAVADORA</v>
          </cell>
        </row>
        <row r="8">
          <cell r="I8" t="str">
            <v>LABORATORISTAS</v>
          </cell>
        </row>
        <row r="9">
          <cell r="I9" t="str">
            <v>OPERADORES DE PLANTA KK</v>
          </cell>
        </row>
        <row r="10">
          <cell r="I10" t="str">
            <v>OPERADORES DE PLANTA PC</v>
          </cell>
        </row>
        <row r="11">
          <cell r="I11" t="str">
            <v>OPERADORES DE PRODUCCION</v>
          </cell>
        </row>
        <row r="12">
          <cell r="I12" t="str">
            <v>SOPORTES DE PRODUCCIÓN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26"/>
  <sheetViews>
    <sheetView showGridLines="0" zoomScale="80" zoomScaleNormal="80" workbookViewId="0">
      <selection activeCell="V14" sqref="V14"/>
    </sheetView>
  </sheetViews>
  <sheetFormatPr baseColWidth="10" defaultColWidth="9.140625" defaultRowHeight="16.5"/>
  <cols>
    <col min="1" max="1" width="1.7109375" style="8" customWidth="1"/>
    <col min="2" max="2" width="2.28515625" style="8" customWidth="1"/>
    <col min="3" max="3" width="20.28515625" style="11" bestFit="1" customWidth="1"/>
    <col min="4" max="4" width="10" style="8" customWidth="1"/>
    <col min="5" max="5" width="8.7109375" style="8" bestFit="1" customWidth="1"/>
    <col min="6" max="6" width="8.5703125" style="8" bestFit="1" customWidth="1"/>
    <col min="7" max="7" width="9.85546875" style="8" customWidth="1"/>
    <col min="8" max="8" width="10.7109375" style="8" bestFit="1" customWidth="1"/>
    <col min="9" max="9" width="13.28515625" style="8" customWidth="1"/>
    <col min="10" max="10" width="13.85546875" style="8" customWidth="1"/>
    <col min="11" max="11" width="11.28515625" style="11" customWidth="1"/>
    <col min="12" max="12" width="13" style="11" customWidth="1"/>
    <col min="13" max="13" width="9.5703125" style="8" customWidth="1"/>
    <col min="14" max="14" width="14.7109375" style="8" customWidth="1"/>
    <col min="15" max="15" width="10.7109375" style="8" customWidth="1"/>
    <col min="16" max="16" width="7.28515625" style="8" bestFit="1" customWidth="1"/>
    <col min="17" max="17" width="9.140625" style="8"/>
    <col min="18" max="19" width="7.140625" style="8" customWidth="1"/>
    <col min="20" max="20" width="6.42578125" style="8" bestFit="1" customWidth="1"/>
    <col min="21" max="22" width="6.5703125" style="8" bestFit="1" customWidth="1"/>
    <col min="23" max="23" width="7.140625" style="8" bestFit="1" customWidth="1"/>
    <col min="24" max="24" width="7.7109375" style="8" bestFit="1" customWidth="1"/>
    <col min="25" max="25" width="11.28515625" style="8" bestFit="1" customWidth="1"/>
    <col min="26" max="16384" width="9.140625" style="8"/>
  </cols>
  <sheetData>
    <row r="1" spans="2:25">
      <c r="I1" s="199"/>
      <c r="J1" s="199"/>
    </row>
    <row r="2" spans="2:25" s="33" customFormat="1" ht="55.5" customHeight="1">
      <c r="C2" s="200" t="s">
        <v>84</v>
      </c>
      <c r="D2" s="200"/>
      <c r="E2" s="200"/>
      <c r="F2" s="200"/>
      <c r="G2" s="200"/>
      <c r="H2" s="200"/>
      <c r="I2" s="129">
        <f>+MAX(C16:C26)</f>
        <v>45413</v>
      </c>
      <c r="J2" s="130">
        <f>+LARGE(C16:C26,2)</f>
        <v>45383</v>
      </c>
      <c r="K2" s="131" t="s">
        <v>83</v>
      </c>
      <c r="L2" s="185" t="s">
        <v>112</v>
      </c>
      <c r="N2" s="113" t="s">
        <v>117</v>
      </c>
      <c r="O2" s="228">
        <v>0.02</v>
      </c>
    </row>
    <row r="3" spans="2:25" s="10" customFormat="1" ht="15.75" customHeight="1">
      <c r="B3" s="10">
        <v>1</v>
      </c>
      <c r="C3" s="201" t="s">
        <v>0</v>
      </c>
      <c r="D3" s="201"/>
      <c r="E3" s="201"/>
      <c r="F3" s="201"/>
      <c r="G3" s="201"/>
      <c r="H3" s="26" t="s">
        <v>79</v>
      </c>
      <c r="I3" s="27">
        <f>+VLOOKUP(I$2,$C$12:$Q$26,B3+1,0)</f>
        <v>134410.17124188985</v>
      </c>
      <c r="J3" s="29">
        <f>+VLOOKUP(J$2,$C$12:$K$26,B3+1,0)</f>
        <v>137640.37337472479</v>
      </c>
      <c r="K3" s="31">
        <f>+I3/J3-1</f>
        <v>-2.346842030165619E-2</v>
      </c>
      <c r="L3" s="30">
        <f>+IF(ABS($K$10)&gt;=$O$2,I3,J3)</f>
        <v>134410.17124188985</v>
      </c>
      <c r="M3" s="25"/>
      <c r="N3" s="25"/>
      <c r="O3" s="25"/>
    </row>
    <row r="4" spans="2:25" s="10" customFormat="1" ht="15.75" customHeight="1">
      <c r="B4" s="10">
        <v>2</v>
      </c>
      <c r="C4" s="201" t="s">
        <v>1</v>
      </c>
      <c r="D4" s="201"/>
      <c r="E4" s="201"/>
      <c r="F4" s="201"/>
      <c r="G4" s="201"/>
      <c r="H4" s="26" t="s">
        <v>80</v>
      </c>
      <c r="I4" s="27">
        <f t="shared" ref="I4:I9" si="0">+VLOOKUP(I$2,$C$12:$Q$26,B4+1,0)</f>
        <v>137856.64955715733</v>
      </c>
      <c r="J4" s="29">
        <f t="shared" ref="J4:J9" si="1">+VLOOKUP(J$2,$C$12:$K$26,B4+1,0)</f>
        <v>141169.67891580326</v>
      </c>
      <c r="K4" s="31">
        <f t="shared" ref="K4:K9" si="2">+I4/J4-1</f>
        <v>-2.346842030165619E-2</v>
      </c>
      <c r="L4" s="30">
        <f t="shared" ref="L4:L9" si="3">+IF(ABS($K$10)&gt;=$O$2,I4,J4)</f>
        <v>137856.64955715733</v>
      </c>
    </row>
    <row r="5" spans="2:25" s="10" customFormat="1" ht="15.75" customHeight="1">
      <c r="B5" s="10">
        <v>3</v>
      </c>
      <c r="C5" s="201" t="s">
        <v>2</v>
      </c>
      <c r="D5" s="201"/>
      <c r="E5" s="201"/>
      <c r="F5" s="201"/>
      <c r="G5" s="201"/>
      <c r="H5" s="26" t="s">
        <v>81</v>
      </c>
      <c r="I5" s="27">
        <f t="shared" si="0"/>
        <v>206786.21586250662</v>
      </c>
      <c r="J5" s="29">
        <f t="shared" si="1"/>
        <v>211755.7897373724</v>
      </c>
      <c r="K5" s="31">
        <f t="shared" si="2"/>
        <v>-2.3468420301656079E-2</v>
      </c>
      <c r="L5" s="30">
        <f t="shared" si="3"/>
        <v>206786.21586250662</v>
      </c>
    </row>
    <row r="6" spans="2:25" s="10" customFormat="1" ht="15.75" customHeight="1">
      <c r="B6" s="10">
        <v>4</v>
      </c>
      <c r="C6" s="201" t="s">
        <v>3</v>
      </c>
      <c r="D6" s="201"/>
      <c r="E6" s="201"/>
      <c r="F6" s="201"/>
      <c r="G6" s="201"/>
      <c r="H6" s="26" t="s">
        <v>82</v>
      </c>
      <c r="I6" s="27">
        <f t="shared" si="0"/>
        <v>149051.36187201677</v>
      </c>
      <c r="J6" s="29">
        <f t="shared" si="1"/>
        <v>147163.30418645832</v>
      </c>
      <c r="K6" s="31">
        <f t="shared" si="2"/>
        <v>1.2829677180707044E-2</v>
      </c>
      <c r="L6" s="30">
        <f t="shared" si="3"/>
        <v>149051.36187201677</v>
      </c>
    </row>
    <row r="7" spans="2:25" s="10" customFormat="1" ht="15.75" customHeight="1">
      <c r="B7" s="10">
        <v>5</v>
      </c>
      <c r="C7" s="201" t="s">
        <v>93</v>
      </c>
      <c r="D7" s="201"/>
      <c r="E7" s="201"/>
      <c r="F7" s="201"/>
      <c r="G7" s="201"/>
      <c r="H7" s="123" t="s">
        <v>92</v>
      </c>
      <c r="I7" s="27">
        <f t="shared" si="0"/>
        <v>7388224.8903874587</v>
      </c>
      <c r="J7" s="29">
        <f t="shared" si="1"/>
        <v>7611326.0286851497</v>
      </c>
      <c r="K7" s="31">
        <f>+I7/J7-1</f>
        <v>-2.9311730631020105E-2</v>
      </c>
      <c r="L7" s="30">
        <f t="shared" si="3"/>
        <v>7388224.8903874587</v>
      </c>
    </row>
    <row r="8" spans="2:25" s="10" customFormat="1" ht="15.75" customHeight="1">
      <c r="B8" s="10">
        <v>6</v>
      </c>
      <c r="C8" s="201" t="s">
        <v>94</v>
      </c>
      <c r="D8" s="201"/>
      <c r="E8" s="201"/>
      <c r="F8" s="201"/>
      <c r="G8" s="201"/>
      <c r="H8" s="123" t="s">
        <v>96</v>
      </c>
      <c r="I8" s="27">
        <f t="shared" si="0"/>
        <v>49335.730861902535</v>
      </c>
      <c r="J8" s="29">
        <f t="shared" si="1"/>
        <v>50825.51465670277</v>
      </c>
      <c r="K8" s="31">
        <f t="shared" si="2"/>
        <v>-2.9311730631020105E-2</v>
      </c>
      <c r="L8" s="30">
        <f t="shared" si="3"/>
        <v>49335.730861902535</v>
      </c>
    </row>
    <row r="9" spans="2:25" s="10" customFormat="1" ht="15.75" customHeight="1">
      <c r="B9" s="10">
        <v>7</v>
      </c>
      <c r="C9" s="201" t="s">
        <v>95</v>
      </c>
      <c r="D9" s="201"/>
      <c r="E9" s="201"/>
      <c r="F9" s="201"/>
      <c r="G9" s="201"/>
      <c r="H9" s="123" t="s">
        <v>97</v>
      </c>
      <c r="I9" s="27">
        <f t="shared" si="0"/>
        <v>61507.586620238311</v>
      </c>
      <c r="J9" s="29">
        <f t="shared" si="1"/>
        <v>63364.922149747254</v>
      </c>
      <c r="K9" s="31">
        <f t="shared" si="2"/>
        <v>-2.9311730631019994E-2</v>
      </c>
      <c r="L9" s="30">
        <f t="shared" si="3"/>
        <v>61507.586620238311</v>
      </c>
    </row>
    <row r="10" spans="2:25" s="10" customFormat="1" ht="14.25" customHeight="1">
      <c r="B10" s="10">
        <v>8</v>
      </c>
      <c r="C10" s="12"/>
      <c r="D10" s="12"/>
      <c r="E10" s="12"/>
      <c r="F10" s="12"/>
      <c r="G10" s="12"/>
      <c r="H10" s="13"/>
      <c r="I10" s="28"/>
      <c r="J10" s="28"/>
      <c r="K10" s="32">
        <f>+AVERAGE(K3:K9)</f>
        <v>-2.0787253659617373E-2</v>
      </c>
      <c r="L10" s="22"/>
    </row>
    <row r="11" spans="2:25" s="134" customFormat="1" ht="9" customHeight="1">
      <c r="C11" s="132">
        <v>1</v>
      </c>
      <c r="D11" s="132">
        <v>2</v>
      </c>
      <c r="E11" s="132">
        <v>3</v>
      </c>
      <c r="F11" s="132">
        <v>4</v>
      </c>
      <c r="G11" s="132">
        <v>5</v>
      </c>
      <c r="H11" s="132">
        <v>6</v>
      </c>
      <c r="I11" s="132">
        <v>7</v>
      </c>
      <c r="J11" s="132">
        <v>8</v>
      </c>
      <c r="K11" s="132">
        <v>9</v>
      </c>
      <c r="L11" s="132">
        <v>10</v>
      </c>
      <c r="M11" s="132">
        <v>11</v>
      </c>
      <c r="N11" s="132">
        <v>12</v>
      </c>
      <c r="O11" s="132">
        <v>13</v>
      </c>
      <c r="P11" s="132">
        <v>14</v>
      </c>
      <c r="Q11" s="132">
        <v>15</v>
      </c>
      <c r="R11" s="133"/>
      <c r="S11" s="133"/>
    </row>
    <row r="12" spans="2:25" s="16" customFormat="1" ht="39.75" customHeight="1">
      <c r="C12" s="202" t="s">
        <v>4</v>
      </c>
      <c r="D12" s="202" t="s">
        <v>78</v>
      </c>
      <c r="E12" s="202"/>
      <c r="F12" s="202"/>
      <c r="G12" s="202"/>
      <c r="H12" s="202"/>
      <c r="I12" s="202"/>
      <c r="J12" s="202"/>
      <c r="K12" s="202" t="s">
        <v>90</v>
      </c>
      <c r="L12" s="202"/>
      <c r="M12" s="202"/>
      <c r="N12" s="202"/>
      <c r="O12" s="202"/>
      <c r="P12" s="202"/>
      <c r="Q12" s="202"/>
      <c r="R12" s="198"/>
      <c r="S12" s="198"/>
      <c r="T12" s="198"/>
      <c r="U12" s="198"/>
      <c r="V12" s="198"/>
      <c r="W12" s="198"/>
      <c r="X12" s="198"/>
      <c r="Y12" s="198"/>
    </row>
    <row r="13" spans="2:25" s="9" customFormat="1" ht="28.5" customHeight="1">
      <c r="C13" s="202"/>
      <c r="D13" s="135" t="str">
        <f>+H3</f>
        <v>Ítem1</v>
      </c>
      <c r="E13" s="135" t="str">
        <f>+H4</f>
        <v>Ítem2</v>
      </c>
      <c r="F13" s="135" t="str">
        <f>+H5</f>
        <v>Ítem3</v>
      </c>
      <c r="G13" s="135" t="str">
        <f>+H6</f>
        <v>Ítem4</v>
      </c>
      <c r="H13" s="135" t="str">
        <f>+H7</f>
        <v>Ítem5</v>
      </c>
      <c r="I13" s="135" t="str">
        <f>+H8</f>
        <v>Ítem 6</v>
      </c>
      <c r="J13" s="135" t="str">
        <f>+H9</f>
        <v>Ítem 7</v>
      </c>
      <c r="K13" s="135" t="str">
        <f>+D13</f>
        <v>Ítem1</v>
      </c>
      <c r="L13" s="135" t="str">
        <f>+E13</f>
        <v>Ítem2</v>
      </c>
      <c r="M13" s="135" t="str">
        <f>+F13</f>
        <v>Ítem3</v>
      </c>
      <c r="N13" s="135" t="str">
        <f>+G13</f>
        <v>Ítem4</v>
      </c>
      <c r="O13" s="135" t="str">
        <f>+H7</f>
        <v>Ítem5</v>
      </c>
      <c r="P13" s="135" t="str">
        <f>+H8</f>
        <v>Ítem 6</v>
      </c>
      <c r="Q13" s="135" t="str">
        <f>+H9</f>
        <v>Ítem 7</v>
      </c>
      <c r="R13" s="176"/>
      <c r="S13" s="176"/>
      <c r="T13" s="176"/>
      <c r="U13" s="176"/>
      <c r="V13" s="176"/>
      <c r="W13" s="176"/>
      <c r="X13" s="176"/>
      <c r="Y13" s="198"/>
    </row>
    <row r="14" spans="2:25" s="9" customFormat="1" ht="17.25" customHeight="1">
      <c r="C14" s="34" t="s">
        <v>49</v>
      </c>
      <c r="D14" s="34"/>
      <c r="E14" s="34"/>
      <c r="F14" s="34"/>
      <c r="G14" s="34"/>
      <c r="H14" s="114"/>
      <c r="I14" s="114"/>
      <c r="J14" s="114"/>
      <c r="K14" s="148">
        <v>19500</v>
      </c>
      <c r="L14" s="148">
        <v>20000</v>
      </c>
      <c r="M14" s="148">
        <v>30000</v>
      </c>
      <c r="N14" s="148">
        <v>22000</v>
      </c>
      <c r="O14" s="148">
        <v>2231447</v>
      </c>
      <c r="P14" s="148">
        <v>14901</v>
      </c>
      <c r="Q14" s="148">
        <v>18577</v>
      </c>
      <c r="R14" s="177"/>
      <c r="S14" s="177"/>
      <c r="T14" s="104"/>
      <c r="U14" s="104"/>
      <c r="V14" s="104"/>
      <c r="W14" s="104"/>
      <c r="X14" s="104"/>
      <c r="Y14" s="178"/>
    </row>
    <row r="15" spans="2:25" s="22" customFormat="1" ht="17.25" customHeight="1">
      <c r="C15" s="146" t="s">
        <v>106</v>
      </c>
      <c r="D15" s="146"/>
      <c r="E15" s="146"/>
      <c r="F15" s="146"/>
      <c r="G15" s="146"/>
      <c r="H15" s="146"/>
      <c r="I15" s="146"/>
      <c r="J15" s="146"/>
      <c r="K15" s="148">
        <v>54131</v>
      </c>
      <c r="L15" s="148">
        <v>55519</v>
      </c>
      <c r="M15" s="148">
        <v>83279</v>
      </c>
      <c r="N15" s="148">
        <v>61643</v>
      </c>
      <c r="O15" s="148">
        <v>2985796</v>
      </c>
      <c r="P15" s="148">
        <v>19938</v>
      </c>
      <c r="Q15" s="148">
        <v>24857</v>
      </c>
      <c r="R15" s="177"/>
      <c r="S15" s="177"/>
      <c r="T15" s="104"/>
      <c r="U15" s="104"/>
      <c r="V15" s="104"/>
      <c r="W15" s="104"/>
      <c r="X15" s="104"/>
      <c r="Y15" s="178"/>
    </row>
    <row r="16" spans="2:25" ht="17.25" customHeight="1">
      <c r="C16" s="15">
        <v>45108</v>
      </c>
      <c r="D16" s="14">
        <f>+K16</f>
        <v>44396</v>
      </c>
      <c r="E16" s="14">
        <f>+L16</f>
        <v>45534</v>
      </c>
      <c r="F16" s="14">
        <f>+M16</f>
        <v>68302</v>
      </c>
      <c r="G16" s="14">
        <f>+N16</f>
        <v>46643</v>
      </c>
      <c r="H16" s="14">
        <f>+O14</f>
        <v>2231447</v>
      </c>
      <c r="I16" s="128">
        <f>+P14</f>
        <v>14901</v>
      </c>
      <c r="J16" s="128">
        <f>+Q14</f>
        <v>18577</v>
      </c>
      <c r="K16" s="14">
        <v>44396</v>
      </c>
      <c r="L16" s="14">
        <v>45534</v>
      </c>
      <c r="M16" s="14">
        <v>68302</v>
      </c>
      <c r="N16" s="14">
        <v>46643</v>
      </c>
      <c r="O16" s="14">
        <f>+$O$14*'Seguimiento FA'!J9</f>
        <v>2431033.7361697238</v>
      </c>
      <c r="P16" s="14">
        <f>+$P$14*'Seguimiento FA'!J9</f>
        <v>16233.786284265347</v>
      </c>
      <c r="Q16" s="14">
        <f>+$Q$14*'Seguimiento FA'!J9</f>
        <v>20238.57780033537</v>
      </c>
      <c r="R16" s="179"/>
      <c r="S16" s="179"/>
      <c r="T16" s="179"/>
      <c r="U16" s="179"/>
      <c r="V16" s="179"/>
      <c r="W16" s="179"/>
      <c r="X16" s="179"/>
      <c r="Y16" s="180"/>
    </row>
    <row r="17" spans="3:26" ht="17.25" customHeight="1">
      <c r="C17" s="15">
        <v>45139</v>
      </c>
      <c r="D17" s="23">
        <f>+K17</f>
        <v>47285.12892862461</v>
      </c>
      <c r="E17" s="23">
        <f t="shared" ref="E17:J17" si="4">+L17</f>
        <v>48497.568131922671</v>
      </c>
      <c r="F17" s="23">
        <f t="shared" si="4"/>
        <v>72746.352197884014</v>
      </c>
      <c r="G17" s="23">
        <f t="shared" si="4"/>
        <v>49289.958869601229</v>
      </c>
      <c r="H17" s="23">
        <f t="shared" si="4"/>
        <v>2583113.7039411492</v>
      </c>
      <c r="I17" s="23">
        <f t="shared" si="4"/>
        <v>17249.335208242483</v>
      </c>
      <c r="J17" s="23">
        <f t="shared" si="4"/>
        <v>21504.657416517053</v>
      </c>
      <c r="K17" s="170">
        <f>+$K$14*'Seguimiento FA'!H10</f>
        <v>47285.12892862461</v>
      </c>
      <c r="L17" s="170">
        <f>+$L$14*'Seguimiento FA'!H10</f>
        <v>48497.568131922671</v>
      </c>
      <c r="M17" s="170">
        <f>+$M$14*'Seguimiento FA'!H10</f>
        <v>72746.352197884014</v>
      </c>
      <c r="N17" s="170">
        <f>+$N$14*'Seguimiento FA'!I10</f>
        <v>49289.958869601229</v>
      </c>
      <c r="O17" s="170">
        <f>+$O$14*'Seguimiento FA'!J10</f>
        <v>2583113.7039411492</v>
      </c>
      <c r="P17" s="170">
        <f>+$P$14*'Seguimiento FA'!J10</f>
        <v>17249.335208242483</v>
      </c>
      <c r="Q17" s="170">
        <f>+$Q$14*'Seguimiento FA'!J10</f>
        <v>21504.657416517053</v>
      </c>
      <c r="R17" s="179"/>
      <c r="S17" s="179"/>
      <c r="T17" s="179"/>
      <c r="U17" s="179"/>
      <c r="V17" s="179"/>
      <c r="W17" s="179"/>
      <c r="X17" s="179"/>
      <c r="Y17" s="180"/>
    </row>
    <row r="18" spans="3:26">
      <c r="C18" s="15">
        <v>45170</v>
      </c>
      <c r="D18" s="23">
        <f>+K18</f>
        <v>50170.892823530558</v>
      </c>
      <c r="E18" s="23">
        <f t="shared" ref="E18" si="5">+L18</f>
        <v>51457.325972851853</v>
      </c>
      <c r="F18" s="23">
        <f t="shared" ref="F18" si="6">+M18</f>
        <v>77185.988959277776</v>
      </c>
      <c r="G18" s="23">
        <f t="shared" ref="G18" si="7">+N18</f>
        <v>60830.684450441069</v>
      </c>
      <c r="H18" s="23">
        <f t="shared" ref="H18" si="8">+O18</f>
        <v>2768440.0210213</v>
      </c>
      <c r="I18" s="23">
        <f t="shared" ref="I18" si="9">+P18</f>
        <v>18486.894267817424</v>
      </c>
      <c r="J18" s="23">
        <f t="shared" ref="J18" si="10">+Q18</f>
        <v>23047.515925994518</v>
      </c>
      <c r="K18" s="170">
        <f>+$K$14*'Seguimiento FA'!H11</f>
        <v>50170.892823530558</v>
      </c>
      <c r="L18" s="170">
        <f>+$L$14*'Seguimiento FA'!H11</f>
        <v>51457.325972851853</v>
      </c>
      <c r="M18" s="170">
        <f>+$M$14*'Seguimiento FA'!H11</f>
        <v>77185.988959277776</v>
      </c>
      <c r="N18" s="170">
        <f>+$N$14*'Seguimiento FA'!I11</f>
        <v>60830.684450441069</v>
      </c>
      <c r="O18" s="170">
        <f>+$O$14*'Seguimiento FA'!J11</f>
        <v>2768440.0210213</v>
      </c>
      <c r="P18" s="170">
        <f>+$P$14*'Seguimiento FA'!J11</f>
        <v>18486.894267817424</v>
      </c>
      <c r="Q18" s="170">
        <f>+$Q$14*'Seguimiento FA'!J11</f>
        <v>23047.515925994518</v>
      </c>
      <c r="R18" s="179"/>
      <c r="S18" s="179"/>
      <c r="T18" s="179"/>
      <c r="U18" s="179"/>
      <c r="V18" s="179"/>
      <c r="W18" s="179"/>
      <c r="X18" s="179"/>
      <c r="Y18" s="180"/>
    </row>
    <row r="19" spans="3:26">
      <c r="C19" s="15">
        <v>45200</v>
      </c>
      <c r="D19" s="23">
        <v>54131</v>
      </c>
      <c r="E19" s="23">
        <v>55519</v>
      </c>
      <c r="F19" s="23">
        <v>83279</v>
      </c>
      <c r="G19" s="23">
        <v>61643</v>
      </c>
      <c r="H19" s="23">
        <v>2985796</v>
      </c>
      <c r="I19" s="23">
        <v>19938</v>
      </c>
      <c r="J19" s="23">
        <v>24857</v>
      </c>
      <c r="K19" s="170">
        <f>+$K$14*'Seguimiento FA'!H12</f>
        <v>56503.976143596949</v>
      </c>
      <c r="L19" s="170">
        <f>+$L$14*'Seguimiento FA'!H12</f>
        <v>57952.796044714814</v>
      </c>
      <c r="M19" s="170">
        <f>+$M$14*'Seguimiento FA'!H12</f>
        <v>86929.194067072225</v>
      </c>
      <c r="N19" s="170">
        <f>+$N$14*'Seguimiento FA'!I12</f>
        <v>62090.66443497096</v>
      </c>
      <c r="O19" s="170">
        <f>+$O$14*'Seguimiento FA'!J12</f>
        <v>3084123.0385228521</v>
      </c>
      <c r="P19" s="170">
        <f>+$P$14*'Seguimiento FA'!J12</f>
        <v>20594.940142888907</v>
      </c>
      <c r="Q19" s="170">
        <f>+$Q$14*'Seguimiento FA'!J12</f>
        <v>25675.605867689901</v>
      </c>
      <c r="R19" s="179"/>
      <c r="S19" s="179"/>
      <c r="T19" s="179"/>
      <c r="U19" s="179"/>
      <c r="V19" s="179"/>
      <c r="W19" s="179"/>
      <c r="X19" s="179"/>
      <c r="Y19" s="180"/>
    </row>
    <row r="20" spans="3:26">
      <c r="C20" s="15">
        <v>45231</v>
      </c>
      <c r="D20" s="183">
        <v>57443</v>
      </c>
      <c r="E20" s="183">
        <v>58916</v>
      </c>
      <c r="F20" s="183">
        <v>88375</v>
      </c>
      <c r="G20" s="183">
        <v>62324</v>
      </c>
      <c r="H20" s="183">
        <v>3152214</v>
      </c>
      <c r="I20" s="183">
        <v>21049</v>
      </c>
      <c r="J20" s="183">
        <v>26242</v>
      </c>
      <c r="K20" s="183">
        <f>+$K$15*'Seguimiento FA'!H13</f>
        <v>59851.074568069722</v>
      </c>
      <c r="L20" s="183">
        <f>+$L$15*'Seguimiento FA'!H13</f>
        <v>61385.745856249894</v>
      </c>
      <c r="M20" s="183">
        <f>+$M$15*'Seguimiento FA'!H13</f>
        <v>92079.171619853296</v>
      </c>
      <c r="N20" s="183">
        <f>+$N$15*'Seguimiento FA'!I13</f>
        <v>62822.050746966903</v>
      </c>
      <c r="O20" s="183">
        <f>+$O$15*'Seguimiento FA'!J13</f>
        <v>3293075.7346010515</v>
      </c>
      <c r="P20" s="183">
        <f>+$P$15*'Seguimiento FA'!J13</f>
        <v>21989.896160513232</v>
      </c>
      <c r="Q20" s="183">
        <f>+$Q$15*'Seguimiento FA'!J13</f>
        <v>27415.129344060457</v>
      </c>
      <c r="R20" s="181"/>
      <c r="S20" s="181"/>
      <c r="T20" s="181"/>
      <c r="U20" s="181"/>
      <c r="V20" s="181"/>
      <c r="W20" s="181"/>
      <c r="X20" s="181"/>
      <c r="Y20" s="182"/>
      <c r="Z20" s="161" t="s">
        <v>110</v>
      </c>
    </row>
    <row r="21" spans="3:26">
      <c r="C21" s="15">
        <v>45261</v>
      </c>
      <c r="D21" s="23">
        <f t="shared" ref="D21:D26" si="11">+K21</f>
        <v>64320.924842512126</v>
      </c>
      <c r="E21" s="23">
        <f t="shared" ref="E21" si="12">+L21</f>
        <v>65970.209793490445</v>
      </c>
      <c r="F21" s="23">
        <f t="shared" ref="F21" si="13">+M21</f>
        <v>98955.908813056609</v>
      </c>
      <c r="G21" s="23">
        <f t="shared" ref="G21" si="14">+N21</f>
        <v>65143.717958492591</v>
      </c>
      <c r="H21" s="23">
        <f t="shared" ref="H21" si="15">+O21</f>
        <v>3522514.4761653058</v>
      </c>
      <c r="I21" s="23">
        <f t="shared" ref="I21" si="16">+P21</f>
        <v>23522.000038108388</v>
      </c>
      <c r="J21" s="23">
        <f t="shared" ref="J21" si="17">+Q21</f>
        <v>29325.225947801191</v>
      </c>
      <c r="K21" s="170">
        <f>+$K$15*'Seguimiento FA'!H14</f>
        <v>64320.924842512126</v>
      </c>
      <c r="L21" s="170">
        <f>+$L$15*'Seguimiento FA'!H14</f>
        <v>65970.209793490445</v>
      </c>
      <c r="M21" s="170">
        <f>+$M$15*'Seguimiento FA'!H14</f>
        <v>98955.908813056609</v>
      </c>
      <c r="N21" s="170">
        <f>+$N$15*'Seguimiento FA'!I14</f>
        <v>65143.717958492591</v>
      </c>
      <c r="O21" s="170">
        <f>+$O$15*'Seguimiento FA'!J14</f>
        <v>3522514.4761653058</v>
      </c>
      <c r="P21" s="170">
        <f>+$P$15*'Seguimiento FA'!J14</f>
        <v>23522.000038108388</v>
      </c>
      <c r="Q21" s="170">
        <f>+$Q$15*'Seguimiento FA'!J14</f>
        <v>29325.225947801191</v>
      </c>
      <c r="R21" s="179"/>
      <c r="S21" s="179"/>
      <c r="T21" s="179"/>
      <c r="U21" s="179"/>
      <c r="V21" s="179"/>
      <c r="W21" s="179"/>
      <c r="X21" s="179"/>
      <c r="Y21" s="180"/>
    </row>
    <row r="22" spans="3:26">
      <c r="C22" s="169">
        <v>45292</v>
      </c>
      <c r="D22" s="170">
        <f t="shared" si="11"/>
        <v>79952.272154292586</v>
      </c>
      <c r="E22" s="170">
        <f t="shared" ref="E22" si="18">+L22</f>
        <v>82002.368286825847</v>
      </c>
      <c r="F22" s="170">
        <f t="shared" ref="F22" si="19">+M22</f>
        <v>123004.29093749113</v>
      </c>
      <c r="G22" s="170">
        <f t="shared" ref="G22:H24" si="20">+N22</f>
        <v>128170.01875472539</v>
      </c>
      <c r="H22" s="170">
        <f t="shared" si="20"/>
        <v>4547715.5283395192</v>
      </c>
      <c r="I22" s="170">
        <f t="shared" ref="I22" si="21">+P22</f>
        <v>30367.899281810725</v>
      </c>
      <c r="J22" s="170">
        <f t="shared" ref="J22" si="22">+Q22</f>
        <v>37860.109963284645</v>
      </c>
      <c r="K22" s="170">
        <f>+$K$15*'Seguimiento FA'!H15</f>
        <v>79952.272154292586</v>
      </c>
      <c r="L22" s="170">
        <f>+$L$15*'Seguimiento FA'!H15</f>
        <v>82002.368286825847</v>
      </c>
      <c r="M22" s="170">
        <f>+$M$15*'Seguimiento FA'!H15</f>
        <v>123004.29093749113</v>
      </c>
      <c r="N22" s="170">
        <f>+$N$15*'Seguimiento FA'!I15</f>
        <v>128170.01875472539</v>
      </c>
      <c r="O22" s="170">
        <f>+$O$15*'Seguimiento FA'!J15</f>
        <v>4547715.5283395192</v>
      </c>
      <c r="P22" s="170">
        <f>+$P$15*'Seguimiento FA'!J15</f>
        <v>30367.899281810725</v>
      </c>
      <c r="Q22" s="170">
        <f>+$Q$15*'Seguimiento FA'!J15</f>
        <v>37860.109963284645</v>
      </c>
      <c r="R22" s="179"/>
      <c r="S22" s="179"/>
      <c r="T22" s="179"/>
      <c r="U22" s="179"/>
      <c r="V22" s="179"/>
      <c r="W22" s="179"/>
      <c r="X22" s="179"/>
      <c r="Y22" s="180"/>
    </row>
    <row r="23" spans="3:26">
      <c r="C23" s="169">
        <v>45323</v>
      </c>
      <c r="D23" s="170">
        <f t="shared" si="11"/>
        <v>102003.83258885091</v>
      </c>
      <c r="E23" s="170">
        <f t="shared" ref="E23" si="23">+L23</f>
        <v>104619.36379339776</v>
      </c>
      <c r="F23" s="170">
        <f t="shared" ref="F23" si="24">+M23</f>
        <v>156929.98788433458</v>
      </c>
      <c r="G23" s="170">
        <f t="shared" si="20"/>
        <v>138116.76951145125</v>
      </c>
      <c r="H23" s="170">
        <f t="shared" si="20"/>
        <v>5706553.924909492</v>
      </c>
      <c r="I23" s="170">
        <f t="shared" ref="I23" si="25">+P23</f>
        <v>38106.177433034762</v>
      </c>
      <c r="J23" s="170">
        <f t="shared" ref="J23" si="26">+Q23</f>
        <v>47507.535984198264</v>
      </c>
      <c r="K23" s="170">
        <f>+$K$15*'Seguimiento FA'!H16</f>
        <v>102003.83258885091</v>
      </c>
      <c r="L23" s="170">
        <f>+$L$15*'Seguimiento FA'!H16</f>
        <v>104619.36379339776</v>
      </c>
      <c r="M23" s="170">
        <f>+$M$15*'Seguimiento FA'!H16</f>
        <v>156929.98788433458</v>
      </c>
      <c r="N23" s="170">
        <f>+$N$15*'Seguimiento FA'!I16</f>
        <v>138116.76951145125</v>
      </c>
      <c r="O23" s="170">
        <f>+$O$15*'Seguimiento FA'!J16</f>
        <v>5706553.924909492</v>
      </c>
      <c r="P23" s="170">
        <f>+$P$15*'Seguimiento FA'!J16</f>
        <v>38106.177433034762</v>
      </c>
      <c r="Q23" s="170">
        <f>+$Q$15*'Seguimiento FA'!J16</f>
        <v>47507.535984198264</v>
      </c>
    </row>
    <row r="24" spans="3:26">
      <c r="C24" s="169">
        <v>45352</v>
      </c>
      <c r="D24" s="170">
        <f t="shared" si="11"/>
        <v>103743.53195605359</v>
      </c>
      <c r="E24" s="170">
        <f t="shared" ref="E24" si="27">+L24</f>
        <v>106403.67166075148</v>
      </c>
      <c r="F24" s="170">
        <f t="shared" ref="F24" si="28">+M24</f>
        <v>159606.46575470961</v>
      </c>
      <c r="G24" s="170">
        <f t="shared" si="20"/>
        <v>138432.2981325615</v>
      </c>
      <c r="H24" s="170">
        <f t="shared" si="20"/>
        <v>5231639.9311291669</v>
      </c>
      <c r="I24" s="170">
        <f t="shared" ref="I24" si="29">+P24</f>
        <v>34934.884013125251</v>
      </c>
      <c r="J24" s="170">
        <f t="shared" ref="J24" si="30">+Q24</f>
        <v>43553.837491937724</v>
      </c>
      <c r="K24" s="170">
        <f>+$K$15*'Seguimiento FA'!H17</f>
        <v>103743.53195605359</v>
      </c>
      <c r="L24" s="170">
        <f>+$L$15*'Seguimiento FA'!H17</f>
        <v>106403.67166075148</v>
      </c>
      <c r="M24" s="170">
        <f>+$M$15*'Seguimiento FA'!H17</f>
        <v>159606.46575470961</v>
      </c>
      <c r="N24" s="170">
        <f>+$N$15*'Seguimiento FA'!I17</f>
        <v>138432.2981325615</v>
      </c>
      <c r="O24" s="170">
        <f>+$O$15*'Seguimiento FA'!J17</f>
        <v>5231639.9311291669</v>
      </c>
      <c r="P24" s="170">
        <f>+$P$15*'Seguimiento FA'!J17</f>
        <v>34934.884013125251</v>
      </c>
      <c r="Q24" s="170">
        <f>+$Q$15*'Seguimiento FA'!J17</f>
        <v>43553.837491937724</v>
      </c>
    </row>
    <row r="25" spans="3:26">
      <c r="C25" s="169">
        <v>45383</v>
      </c>
      <c r="D25" s="170">
        <f t="shared" si="11"/>
        <v>137640.37337472479</v>
      </c>
      <c r="E25" s="170">
        <f t="shared" ref="E25" si="31">+L25</f>
        <v>141169.67891580326</v>
      </c>
      <c r="F25" s="170">
        <f t="shared" ref="F25" si="32">+M25</f>
        <v>211755.7897373724</v>
      </c>
      <c r="G25" s="170">
        <f t="shared" ref="G25" si="33">+N25</f>
        <v>147163.30418645832</v>
      </c>
      <c r="H25" s="170">
        <f t="shared" ref="H25" si="34">+O25</f>
        <v>7611326.0286851497</v>
      </c>
      <c r="I25" s="170">
        <f t="shared" ref="I25" si="35">+P25</f>
        <v>50825.51465670277</v>
      </c>
      <c r="J25" s="170">
        <f t="shared" ref="J25" si="36">+Q25</f>
        <v>63364.922149747254</v>
      </c>
      <c r="K25" s="170">
        <f>+$K$15*'Seguimiento FA'!H18</f>
        <v>137640.37337472479</v>
      </c>
      <c r="L25" s="170">
        <f>+$L$15*'Seguimiento FA'!H18</f>
        <v>141169.67891580326</v>
      </c>
      <c r="M25" s="170">
        <f>+$M$15*'Seguimiento FA'!H18</f>
        <v>211755.7897373724</v>
      </c>
      <c r="N25" s="170">
        <f>+$N$15*'Seguimiento FA'!I18</f>
        <v>147163.30418645832</v>
      </c>
      <c r="O25" s="170">
        <f>+$O$15*'Seguimiento FA'!J18</f>
        <v>7611326.0286851497</v>
      </c>
      <c r="P25" s="170">
        <f>+$P$15*'Seguimiento FA'!J18</f>
        <v>50825.51465670277</v>
      </c>
      <c r="Q25" s="170">
        <f>+$Q$15*'Seguimiento FA'!J18</f>
        <v>63364.922149747254</v>
      </c>
    </row>
    <row r="26" spans="3:26">
      <c r="C26" s="169">
        <v>45413</v>
      </c>
      <c r="D26" s="170">
        <f t="shared" si="11"/>
        <v>134410.17124188985</v>
      </c>
      <c r="E26" s="170">
        <f t="shared" ref="E26" si="37">+L26</f>
        <v>137856.64955715733</v>
      </c>
      <c r="F26" s="170">
        <f t="shared" ref="F26" si="38">+M26</f>
        <v>206786.21586250662</v>
      </c>
      <c r="G26" s="170">
        <f t="shared" ref="G26" si="39">+N26</f>
        <v>149051.36187201677</v>
      </c>
      <c r="H26" s="170">
        <f t="shared" ref="H26" si="40">+O26</f>
        <v>7388224.8903874587</v>
      </c>
      <c r="I26" s="170">
        <f t="shared" ref="I26" si="41">+P26</f>
        <v>49335.730861902535</v>
      </c>
      <c r="J26" s="170">
        <f t="shared" ref="J26" si="42">+Q26</f>
        <v>61507.586620238311</v>
      </c>
      <c r="K26" s="170">
        <f>+$K$15*'Seguimiento FA'!H19</f>
        <v>134410.17124188985</v>
      </c>
      <c r="L26" s="170">
        <f>+$L$15*'Seguimiento FA'!H19</f>
        <v>137856.64955715733</v>
      </c>
      <c r="M26" s="170">
        <f>+$M$15*'Seguimiento FA'!H19</f>
        <v>206786.21586250662</v>
      </c>
      <c r="N26" s="170">
        <f>+$N$15*'Seguimiento FA'!I19</f>
        <v>149051.36187201677</v>
      </c>
      <c r="O26" s="170">
        <f>+$O$15*'Seguimiento FA'!J19</f>
        <v>7388224.8903874587</v>
      </c>
      <c r="P26" s="170">
        <f>+$P$15*'Seguimiento FA'!J19</f>
        <v>49335.730861902535</v>
      </c>
      <c r="Q26" s="170">
        <f>+$Q$15*'Seguimiento FA'!J19</f>
        <v>61507.586620238311</v>
      </c>
    </row>
  </sheetData>
  <mergeCells count="14">
    <mergeCell ref="Y12:Y13"/>
    <mergeCell ref="R12:X12"/>
    <mergeCell ref="I1:J1"/>
    <mergeCell ref="C2:H2"/>
    <mergeCell ref="C3:G3"/>
    <mergeCell ref="C4:G4"/>
    <mergeCell ref="C5:G5"/>
    <mergeCell ref="K12:Q12"/>
    <mergeCell ref="C6:G6"/>
    <mergeCell ref="C12:C13"/>
    <mergeCell ref="C7:G7"/>
    <mergeCell ref="C8:G8"/>
    <mergeCell ref="C9:G9"/>
    <mergeCell ref="D12:J12"/>
  </mergeCells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19"/>
  <sheetViews>
    <sheetView showGridLines="0" zoomScale="90" zoomScaleNormal="90" workbookViewId="0">
      <selection activeCell="O19" sqref="O19"/>
    </sheetView>
  </sheetViews>
  <sheetFormatPr baseColWidth="10" defaultRowHeight="15"/>
  <cols>
    <col min="1" max="1" width="5.140625" bestFit="1" customWidth="1"/>
    <col min="2" max="2" width="19.7109375" customWidth="1"/>
    <col min="3" max="3" width="22.7109375" bestFit="1" customWidth="1"/>
    <col min="4" max="4" width="14.140625" customWidth="1"/>
    <col min="5" max="5" width="15.7109375" style="2" customWidth="1"/>
    <col min="6" max="6" width="13" style="2" customWidth="1"/>
    <col min="7" max="7" width="11.85546875" style="2" customWidth="1"/>
    <col min="8" max="8" width="8.5703125" style="2" bestFit="1" customWidth="1"/>
    <col min="9" max="9" width="9.7109375" customWidth="1"/>
    <col min="10" max="10" width="10.140625" style="139" customWidth="1"/>
    <col min="11" max="12" width="7.85546875" bestFit="1" customWidth="1"/>
  </cols>
  <sheetData>
    <row r="1" spans="1:17">
      <c r="B1" s="205" t="s">
        <v>104</v>
      </c>
      <c r="C1" s="205"/>
      <c r="D1" s="145" t="s">
        <v>100</v>
      </c>
      <c r="E1" s="145" t="s">
        <v>101</v>
      </c>
      <c r="F1" s="145" t="s">
        <v>102</v>
      </c>
      <c r="G1" s="145" t="s">
        <v>103</v>
      </c>
    </row>
    <row r="2" spans="1:17">
      <c r="B2" s="203" t="s">
        <v>91</v>
      </c>
      <c r="C2" s="204"/>
      <c r="D2" s="126">
        <v>0.7</v>
      </c>
      <c r="E2" s="126">
        <v>0.15</v>
      </c>
      <c r="F2" s="126">
        <v>0.1</v>
      </c>
      <c r="G2" s="126">
        <v>0.05</v>
      </c>
      <c r="H2" s="138"/>
    </row>
    <row r="3" spans="1:17">
      <c r="B3" s="203" t="s">
        <v>6</v>
      </c>
      <c r="C3" s="204"/>
      <c r="D3" s="126">
        <v>0.12</v>
      </c>
      <c r="E3" s="126">
        <v>0.04</v>
      </c>
      <c r="F3" s="126">
        <v>0.02</v>
      </c>
      <c r="G3" s="126">
        <v>0.82</v>
      </c>
      <c r="H3" s="138"/>
    </row>
    <row r="4" spans="1:17">
      <c r="B4" s="203" t="s">
        <v>5</v>
      </c>
      <c r="C4" s="204"/>
      <c r="D4" s="127">
        <v>0.66</v>
      </c>
      <c r="E4" s="127">
        <v>0.27</v>
      </c>
      <c r="F4" s="127">
        <v>0.04</v>
      </c>
      <c r="G4" s="127">
        <v>0.03</v>
      </c>
      <c r="H4" s="138"/>
    </row>
    <row r="5" spans="1:17" s="6" customFormat="1" ht="86.25" customHeight="1">
      <c r="B5" s="24" t="s">
        <v>4</v>
      </c>
      <c r="C5" s="24" t="s">
        <v>76</v>
      </c>
      <c r="D5" s="142" t="s">
        <v>98</v>
      </c>
      <c r="E5" s="142" t="s">
        <v>77</v>
      </c>
      <c r="F5" s="142" t="s">
        <v>99</v>
      </c>
      <c r="G5" s="142" t="s">
        <v>105</v>
      </c>
      <c r="H5" s="143" t="str">
        <f>+B4</f>
        <v>Ítem 1,2 y 3 PCR</v>
      </c>
      <c r="I5" s="143" t="str">
        <f>+B3</f>
        <v>Ítem 4 PCR</v>
      </c>
      <c r="J5" s="143" t="s">
        <v>91</v>
      </c>
    </row>
    <row r="6" spans="1:17" s="137" customFormat="1" ht="12" customHeight="1">
      <c r="A6" s="137" t="s">
        <v>49</v>
      </c>
      <c r="B6" s="18">
        <v>44986</v>
      </c>
      <c r="C6" s="18"/>
      <c r="D6" s="120"/>
      <c r="E6" s="19">
        <f>+IPIM!B15</f>
        <v>1999.6036244611848</v>
      </c>
      <c r="F6" s="19"/>
      <c r="G6" s="121"/>
      <c r="H6" s="20"/>
      <c r="I6" s="21"/>
      <c r="J6" s="21"/>
    </row>
    <row r="7" spans="1:17">
      <c r="A7" t="s">
        <v>49</v>
      </c>
      <c r="B7" s="18">
        <v>44713</v>
      </c>
      <c r="C7" s="18"/>
      <c r="D7" s="171">
        <v>455093.81172676396</v>
      </c>
      <c r="E7" s="19">
        <f>+IPIM!B7</f>
        <v>1214.824148470205</v>
      </c>
      <c r="F7" s="19">
        <v>125.3</v>
      </c>
      <c r="G7" s="121">
        <v>130</v>
      </c>
      <c r="H7" s="20">
        <f>+$D$4*D7/$D$7+$E$4*E7/$E$7+$F$4*F7/$F$7+$G$4*G7/$G$7</f>
        <v>1</v>
      </c>
      <c r="I7" s="21">
        <f>++$D$3*D7/$D$7+$E$3*E7/$E$7+$F$3*F7/$F$7+$G$3*G7/$G$7</f>
        <v>1</v>
      </c>
      <c r="J7" s="21">
        <f>++$D$2*D7/$D$7+$E$2*E7/$E$7+$F$2*F7/$F$7+$G$2*G7/$G$7</f>
        <v>1</v>
      </c>
    </row>
    <row r="8" spans="1:17">
      <c r="A8" t="s">
        <v>49</v>
      </c>
      <c r="B8" s="18">
        <v>45078</v>
      </c>
      <c r="C8" s="18"/>
      <c r="D8" s="171">
        <v>1006428.1665195873</v>
      </c>
      <c r="E8" s="19">
        <f>+IPIM!$B$17</f>
        <v>2246.4</v>
      </c>
      <c r="F8" s="19">
        <v>217.54900000000001</v>
      </c>
      <c r="G8" s="121">
        <f>+USD!B15</f>
        <v>249</v>
      </c>
      <c r="H8" s="20"/>
      <c r="I8" s="21"/>
      <c r="J8" s="21"/>
    </row>
    <row r="9" spans="1:17">
      <c r="B9" s="115">
        <v>45108</v>
      </c>
      <c r="C9" s="116"/>
      <c r="D9" s="173">
        <v>1108081.9764276384</v>
      </c>
      <c r="E9" s="117">
        <f>+IPIM!B18</f>
        <v>2405.5</v>
      </c>
      <c r="F9" s="118">
        <v>226.905</v>
      </c>
      <c r="G9" s="112">
        <f>+USD!B16</f>
        <v>268</v>
      </c>
      <c r="H9" s="119">
        <f>+$D$4*D9/$D$7+$E$4*E9/$E$7+$F$4*F9/$F$7+$G$4*G9/$G$7</f>
        <v>2.2759112152022607</v>
      </c>
      <c r="I9" s="122">
        <f>++$D$3*D9/$D$7+$E$3*E9/$E$7+$F$3*F9/$F$7+$G$3*G9/$G$7</f>
        <v>2.0980654533915883</v>
      </c>
      <c r="J9" s="124">
        <f>++$D$2*D9/$D$8+$E$2*E9/$E$8+$F$2*F9/$F$8+$G$2*G9/$G$8</f>
        <v>1.0894427410418996</v>
      </c>
    </row>
    <row r="10" spans="1:17">
      <c r="B10" s="7">
        <v>45139</v>
      </c>
      <c r="C10" s="103"/>
      <c r="D10" s="172">
        <v>1178648.2031202717</v>
      </c>
      <c r="E10" s="17">
        <f>+IPIM!B19</f>
        <v>2585.6999999999998</v>
      </c>
      <c r="F10" s="112">
        <v>234.13800000000001</v>
      </c>
      <c r="G10" s="112">
        <f>+USD!B17</f>
        <v>286.5</v>
      </c>
      <c r="H10" s="110">
        <f>+$D$4*D10/$D$7+$E$4*E10/$E$7+$F$4*F10/$F$7+$G$4*G10/$G$7</f>
        <v>2.4248784065961337</v>
      </c>
      <c r="I10" s="111">
        <f>++$D$3*D10/$D$7+$E$3*E10/$E$7+$F$3*F10/$F$7+$G$3*G10/$G$7</f>
        <v>2.2404526758909649</v>
      </c>
      <c r="J10" s="125">
        <f>++$D$2*D10/$D$8+$E$2*E10/$E$8+$F$2*F10/$F$8+$G$2*G10/$G$8</f>
        <v>1.1575958129147361</v>
      </c>
    </row>
    <row r="11" spans="1:17">
      <c r="B11" s="7">
        <v>45170</v>
      </c>
      <c r="C11" s="141"/>
      <c r="D11" s="172">
        <v>1231572.8731397467</v>
      </c>
      <c r="E11" s="17">
        <f>+IPIM!B20</f>
        <v>2767.1062720711398</v>
      </c>
      <c r="F11" s="136">
        <v>273.87299999999999</v>
      </c>
      <c r="G11" s="136">
        <f>+USD!B18</f>
        <v>365.5</v>
      </c>
      <c r="H11" s="110">
        <f>+$D$4*D11/$D$7+$E$4*E11/$E$7+$F$4*F11/$F$7+$G$4*G11/$G$7</f>
        <v>2.5728662986425928</v>
      </c>
      <c r="I11" s="111">
        <f>++$D$3*D11/$D$7+$E$3*E11/$E$7+$F$3*F11/$F$7+$G$3*G11/$G$7</f>
        <v>2.765031111383685</v>
      </c>
      <c r="J11" s="125">
        <f>++$D$2*D11/$D$8+$E$2*E11/$E$8+$F$2*F11/$F$8+$G$2*G11/$G$8</f>
        <v>1.2406478939545953</v>
      </c>
    </row>
    <row r="12" spans="1:17">
      <c r="B12" s="7">
        <v>45200</v>
      </c>
      <c r="C12" s="5"/>
      <c r="D12" s="174">
        <v>1371618.5547156562</v>
      </c>
      <c r="E12" s="17">
        <f>+IPIM!B21</f>
        <v>3284.9</v>
      </c>
      <c r="F12" s="144">
        <v>294.517</v>
      </c>
      <c r="G12" s="144">
        <f>+USD!B19</f>
        <v>365.5</v>
      </c>
      <c r="H12" s="110">
        <f>+$D$4*D12/$D$7+$E$4*E12/$E$7+$F$4*F12/$F$7+$G$4*G12/$G$7</f>
        <v>2.8976398022357408</v>
      </c>
      <c r="I12" s="111">
        <f>++$D$3*D12/$D$7+$E$3*E12/$E$7+$F$3*F12/$F$7+$G$3*G12/$G$7</f>
        <v>2.8223029288623165</v>
      </c>
      <c r="J12" s="125">
        <f>++$D$2*D12/$D$8+$E$2*E12/$E$8+$F$2*F12/$F$8+$G$2*G12/$G$8</f>
        <v>1.3821179882483663</v>
      </c>
    </row>
    <row r="13" spans="1:17">
      <c r="B13" s="7">
        <v>45231</v>
      </c>
      <c r="C13" s="5"/>
      <c r="D13" s="174">
        <v>1534626.5383756394</v>
      </c>
      <c r="E13" s="147">
        <f>+IPIM!B22</f>
        <v>3587.5</v>
      </c>
      <c r="F13" s="147">
        <v>311.91000000000003</v>
      </c>
      <c r="G13" s="147">
        <f>+USD!B20</f>
        <v>365.5</v>
      </c>
      <c r="H13" s="110">
        <f t="shared" ref="H13:H18" si="0">+$D$4*D13/$D$12+$E$4*E13/$E$12+$F$4*F13/$F$12+$G$4*G13/$G$12</f>
        <v>1.1056709569021397</v>
      </c>
      <c r="I13" s="111">
        <f t="shared" ref="I13:I18" si="1">++$D$3*D13/$D$12+$E$3*E13/$E$12+$F$3*F13/$F$12+$G$3*G13/$G$12</f>
        <v>1.0191270825068037</v>
      </c>
      <c r="J13" s="125">
        <f t="shared" ref="J13:J18" si="2">++$D$2*D13/$D$12+$E$2*E13/$E$12+$F$2*F13/$F$12+$G$2*G13/$G$12</f>
        <v>1.1029138409325525</v>
      </c>
    </row>
    <row r="14" spans="1:17">
      <c r="B14" s="7">
        <v>45261</v>
      </c>
      <c r="C14" s="5"/>
      <c r="D14" s="174">
        <v>1658117.4350877474</v>
      </c>
      <c r="E14" s="149">
        <f>+IPIM!B23</f>
        <v>3858.7</v>
      </c>
      <c r="F14" s="149">
        <v>311.91000000000003</v>
      </c>
      <c r="G14" s="149">
        <f>+USD!B21</f>
        <v>376</v>
      </c>
      <c r="H14" s="110">
        <f t="shared" si="0"/>
        <v>1.1882456419152081</v>
      </c>
      <c r="I14" s="111">
        <f t="shared" si="1"/>
        <v>1.0567901944826272</v>
      </c>
      <c r="J14" s="125">
        <f t="shared" si="2"/>
        <v>1.1797572493784927</v>
      </c>
    </row>
    <row r="15" spans="1:17">
      <c r="B15" s="7">
        <v>45292</v>
      </c>
      <c r="C15" s="5"/>
      <c r="D15" s="174">
        <f>+'MO 2023-24'!AP40</f>
        <v>2063151.4592157714</v>
      </c>
      <c r="E15" s="175">
        <f>+IPIM!B24</f>
        <v>4287</v>
      </c>
      <c r="F15" s="175">
        <f>+GO!C21</f>
        <v>482.54</v>
      </c>
      <c r="G15" s="175">
        <f>+USD!B22</f>
        <v>808.45</v>
      </c>
      <c r="H15" s="110">
        <f t="shared" si="0"/>
        <v>1.4770145047069625</v>
      </c>
      <c r="I15" s="111">
        <f t="shared" si="1"/>
        <v>2.0792307115929689</v>
      </c>
      <c r="J15" s="125">
        <f t="shared" si="2"/>
        <v>1.5231166256299893</v>
      </c>
    </row>
    <row r="16" spans="1:17">
      <c r="B16" s="7">
        <v>45323</v>
      </c>
      <c r="C16" s="5"/>
      <c r="D16" s="174">
        <f>+'MO 2023-24'!AT40</f>
        <v>2435035.4738859488</v>
      </c>
      <c r="E16" s="184">
        <f>+IPIM!B25</f>
        <v>6603.4</v>
      </c>
      <c r="F16" s="184">
        <f>+GO!C22</f>
        <v>740.19600000000003</v>
      </c>
      <c r="G16" s="184">
        <f>+USD!B23</f>
        <v>845.5</v>
      </c>
      <c r="H16" s="110">
        <f t="shared" si="0"/>
        <v>1.8843884758983007</v>
      </c>
      <c r="I16" s="111">
        <f t="shared" si="1"/>
        <v>2.2405913000900548</v>
      </c>
      <c r="J16" s="125">
        <f t="shared" si="2"/>
        <v>1.9112336961096781</v>
      </c>
      <c r="Q16" s="6"/>
    </row>
    <row r="17" spans="2:10">
      <c r="B17" s="7">
        <v>45352</v>
      </c>
      <c r="C17" s="5" t="s">
        <v>111</v>
      </c>
      <c r="D17" s="174">
        <f>+'MO 2023-24'!AX40</f>
        <v>2505601.7005785815</v>
      </c>
      <c r="E17" s="186">
        <f>+IPIM!B26</f>
        <v>7788.9</v>
      </c>
      <c r="F17" s="186">
        <f>+GO!C23</f>
        <v>0</v>
      </c>
      <c r="G17" s="186">
        <f>+USD!B24</f>
        <v>861</v>
      </c>
      <c r="H17" s="110">
        <f t="shared" si="0"/>
        <v>1.916527164767944</v>
      </c>
      <c r="I17" s="111">
        <f t="shared" si="1"/>
        <v>2.2457099448852507</v>
      </c>
      <c r="J17" s="125">
        <f t="shared" si="2"/>
        <v>1.7521759460891388</v>
      </c>
    </row>
    <row r="18" spans="2:10">
      <c r="B18" s="7">
        <v>45383</v>
      </c>
      <c r="C18" s="5" t="s">
        <v>114</v>
      </c>
      <c r="D18" s="174">
        <f>+'MO 2023-24'!BB40</f>
        <v>3432937.1401249003</v>
      </c>
      <c r="E18" s="188">
        <f>+IPIM!B27</f>
        <v>8579.9</v>
      </c>
      <c r="F18" s="188">
        <f>+GO!C24</f>
        <v>848.3</v>
      </c>
      <c r="G18" s="188">
        <f>+USD!B25</f>
        <v>858</v>
      </c>
      <c r="H18" s="110">
        <f t="shared" si="0"/>
        <v>2.5427273350709352</v>
      </c>
      <c r="I18" s="111">
        <f t="shared" si="1"/>
        <v>2.3873481853001692</v>
      </c>
      <c r="J18" s="125">
        <f t="shared" si="2"/>
        <v>2.5491781852092874</v>
      </c>
    </row>
    <row r="19" spans="2:10">
      <c r="B19" s="7">
        <v>45413</v>
      </c>
      <c r="C19" s="5" t="s">
        <v>116</v>
      </c>
      <c r="D19" s="174">
        <f>+'MO 2023-24'!BF40</f>
        <v>3216298.8241785164</v>
      </c>
      <c r="E19" s="189">
        <f>+IPIM!B28</f>
        <v>9044.9</v>
      </c>
      <c r="F19" s="189">
        <f>+GO!C25</f>
        <v>883.86400000000003</v>
      </c>
      <c r="G19" s="189">
        <f>+USD!B26</f>
        <v>876.5</v>
      </c>
      <c r="H19" s="110">
        <f t="shared" ref="H19" si="3">+$D$4*D19/$D$12+$E$4*E19/$E$12+$F$4*F19/$F$12+$G$4*G19/$G$12</f>
        <v>2.4830535412589803</v>
      </c>
      <c r="I19" s="111">
        <f t="shared" ref="I19" si="4">++$D$3*D19/$D$12+$E$3*E19/$E$12+$F$3*F19/$F$12+$G$3*G19/$G$12</f>
        <v>2.417977091835517</v>
      </c>
      <c r="J19" s="125">
        <f t="shared" ref="J19" si="5">++$D$2*D19/$D$12+$E$2*E19/$E$12+$F$2*F19/$F$12+$G$2*G19/$G$12</f>
        <v>2.4744573609139602</v>
      </c>
    </row>
  </sheetData>
  <mergeCells count="4">
    <mergeCell ref="B3:C3"/>
    <mergeCell ref="B4:C4"/>
    <mergeCell ref="B2:C2"/>
    <mergeCell ref="B1:C1"/>
  </mergeCells>
  <pageMargins left="0.7" right="0.7" top="0.75" bottom="0.75" header="0.3" footer="0.3"/>
  <pageSetup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4E7E-EE58-4D15-8BBC-728DF6124572}">
  <dimension ref="A1:G14"/>
  <sheetViews>
    <sheetView showGridLines="0" tabSelected="1" topLeftCell="B1" zoomScale="80" zoomScaleNormal="80" workbookViewId="0">
      <selection activeCell="G30" sqref="G30"/>
    </sheetView>
  </sheetViews>
  <sheetFormatPr baseColWidth="10" defaultRowHeight="14.25"/>
  <cols>
    <col min="1" max="1" width="14.85546875" style="151" customWidth="1"/>
    <col min="2" max="2" width="13.28515625" style="152" bestFit="1" customWidth="1"/>
    <col min="3" max="3" width="93.42578125" style="152" customWidth="1"/>
    <col min="4" max="4" width="14" style="152" bestFit="1" customWidth="1"/>
    <col min="5" max="5" width="15.7109375" style="152" customWidth="1"/>
    <col min="6" max="6" width="13.140625" style="152" customWidth="1"/>
    <col min="7" max="7" width="17.140625" style="151" customWidth="1"/>
    <col min="8" max="16384" width="11.42578125" style="151"/>
  </cols>
  <sheetData>
    <row r="1" spans="1:7" ht="4.5" customHeight="1"/>
    <row r="2" spans="1:7">
      <c r="A2" s="214" t="s">
        <v>108</v>
      </c>
      <c r="B2" s="214" t="s">
        <v>85</v>
      </c>
      <c r="C2" s="215" t="s">
        <v>86</v>
      </c>
      <c r="D2" s="215" t="s">
        <v>87</v>
      </c>
      <c r="E2" s="212">
        <v>45383</v>
      </c>
      <c r="F2" s="212">
        <v>45383</v>
      </c>
    </row>
    <row r="3" spans="1:7">
      <c r="A3" s="214"/>
      <c r="B3" s="214"/>
      <c r="C3" s="215"/>
      <c r="D3" s="215"/>
      <c r="E3" s="213"/>
      <c r="F3" s="213"/>
    </row>
    <row r="4" spans="1:7" ht="18" customHeight="1">
      <c r="A4" s="153" t="s">
        <v>109</v>
      </c>
      <c r="B4" s="153">
        <f>1-4.75%-0.973%</f>
        <v>0.94277</v>
      </c>
      <c r="C4" s="153" t="s">
        <v>123</v>
      </c>
      <c r="D4" s="154">
        <f>1.7+2</f>
        <v>3.7</v>
      </c>
      <c r="E4" s="154">
        <v>1</v>
      </c>
      <c r="F4" s="154">
        <v>-1</v>
      </c>
    </row>
    <row r="5" spans="1:7" ht="6" customHeight="1" thickBot="1"/>
    <row r="6" spans="1:7" ht="13.5" customHeight="1" thickBot="1">
      <c r="C6" s="210" t="s">
        <v>113</v>
      </c>
      <c r="D6" s="211"/>
      <c r="E6" s="193">
        <f>148000/2</f>
        <v>74000</v>
      </c>
      <c r="F6" s="155">
        <f>148000/2</f>
        <v>74000</v>
      </c>
    </row>
    <row r="7" spans="1:7" ht="15" thickBot="1">
      <c r="B7" s="190"/>
      <c r="C7" s="157" t="str">
        <f>+C4</f>
        <v>PCR (Sosneado y Mgue)</v>
      </c>
      <c r="D7" s="158"/>
      <c r="E7" s="187">
        <f>+SUM($E$6:$E$6)*E4*D4/B4</f>
        <v>290420.78131463664</v>
      </c>
      <c r="F7" s="187">
        <f>+SUM($E$6:$E$6)*F4*D4/B4</f>
        <v>-290420.78131463664</v>
      </c>
    </row>
    <row r="8" spans="1:7">
      <c r="C8" s="206" t="s">
        <v>88</v>
      </c>
      <c r="D8" s="207"/>
      <c r="E8" s="187">
        <f>+SUMIF(E7:E7,"&gt;0",E7:E7)</f>
        <v>290420.78131463664</v>
      </c>
      <c r="F8" s="187">
        <f>+SUMIF(F7:F7,"&gt;0",F7:F7)</f>
        <v>0</v>
      </c>
    </row>
    <row r="9" spans="1:7" ht="15" thickBot="1">
      <c r="C9" s="208" t="s">
        <v>89</v>
      </c>
      <c r="D9" s="209"/>
      <c r="E9" s="159">
        <f>+SUMIF(E7:E7,"&lt;0",E7:E7)</f>
        <v>0</v>
      </c>
      <c r="F9" s="159">
        <f>+SUMIF(F7:F7,"&lt;0",F7:F7)</f>
        <v>-290420.78131463664</v>
      </c>
    </row>
    <row r="10" spans="1:7" ht="4.5" customHeight="1">
      <c r="E10" s="156"/>
      <c r="F10" s="156"/>
    </row>
    <row r="12" spans="1:7">
      <c r="E12" s="230" t="s">
        <v>122</v>
      </c>
      <c r="F12" s="230" t="s">
        <v>120</v>
      </c>
      <c r="G12" s="230" t="s">
        <v>121</v>
      </c>
    </row>
    <row r="13" spans="1:7">
      <c r="E13" s="153" t="s">
        <v>118</v>
      </c>
      <c r="F13" s="153">
        <v>1.7</v>
      </c>
      <c r="G13" s="229">
        <f>+F13/$D$4*$F$9</f>
        <v>-133436.57519861683</v>
      </c>
    </row>
    <row r="14" spans="1:7">
      <c r="E14" s="153" t="s">
        <v>119</v>
      </c>
      <c r="F14" s="153">
        <v>2</v>
      </c>
      <c r="G14" s="229">
        <f>+F14/$D$4*$F$9</f>
        <v>-156984.20611601978</v>
      </c>
    </row>
  </sheetData>
  <mergeCells count="9">
    <mergeCell ref="C8:D8"/>
    <mergeCell ref="C9:D9"/>
    <mergeCell ref="C6:D6"/>
    <mergeCell ref="F2:F3"/>
    <mergeCell ref="A2:A3"/>
    <mergeCell ref="B2:B3"/>
    <mergeCell ref="C2:C3"/>
    <mergeCell ref="D2:D3"/>
    <mergeCell ref="E2:E3"/>
  </mergeCells>
  <dataValidations count="1">
    <dataValidation type="list" allowBlank="1" showInputMessage="1" showErrorMessage="1" sqref="E4:F4" xr:uid="{F8A8EC9B-6347-45C2-9A7D-B54CD93D19CC}">
      <formula1>"1,-1"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26"/>
  <sheetViews>
    <sheetView showGridLines="0" workbookViewId="0">
      <pane ySplit="2" topLeftCell="A25" activePane="bottomLeft" state="frozen"/>
      <selection pane="bottomLeft" activeCell="A24" sqref="A3:XFD24"/>
    </sheetView>
  </sheetViews>
  <sheetFormatPr baseColWidth="10" defaultRowHeight="15"/>
  <cols>
    <col min="1" max="1" width="25.5703125" style="2" customWidth="1"/>
    <col min="2" max="2" width="21.28515625" style="2" customWidth="1"/>
    <col min="3" max="3" width="19" customWidth="1"/>
  </cols>
  <sheetData>
    <row r="2" spans="1:2" s="192" customFormat="1" ht="42.75" customHeight="1">
      <c r="A2" s="191" t="s">
        <v>4</v>
      </c>
      <c r="B2" s="191" t="s">
        <v>115</v>
      </c>
    </row>
    <row r="3" spans="1:2" hidden="1">
      <c r="A3" s="106">
        <v>44682</v>
      </c>
      <c r="B3" s="105" t="e">
        <f>VLOOKUP(_xlfn.MAXIFS(#REF!,#REF!,#REF!),#REF!,3,0)</f>
        <v>#REF!</v>
      </c>
    </row>
    <row r="4" spans="1:2" hidden="1">
      <c r="A4" s="106">
        <v>44713</v>
      </c>
      <c r="B4" s="105" t="e">
        <f>VLOOKUP(_xlfn.MAXIFS(#REF!,#REF!,#REF!),#REF!,3,0)</f>
        <v>#REF!</v>
      </c>
    </row>
    <row r="5" spans="1:2" hidden="1">
      <c r="A5" s="106">
        <v>44743</v>
      </c>
      <c r="B5" s="105" t="e">
        <f>VLOOKUP(_xlfn.MAXIFS(#REF!,#REF!,#REF!),#REF!,3,0)</f>
        <v>#REF!</v>
      </c>
    </row>
    <row r="6" spans="1:2" hidden="1">
      <c r="A6" s="106">
        <v>44774</v>
      </c>
      <c r="B6" s="105" t="e">
        <f>VLOOKUP(_xlfn.MAXIFS(#REF!,#REF!,#REF!),#REF!,3,0)</f>
        <v>#REF!</v>
      </c>
    </row>
    <row r="7" spans="1:2" hidden="1">
      <c r="A7" s="106">
        <v>44805</v>
      </c>
      <c r="B7" s="105" t="e">
        <f>VLOOKUP(_xlfn.MAXIFS(#REF!,#REF!,#REF!),#REF!,3,0)</f>
        <v>#REF!</v>
      </c>
    </row>
    <row r="8" spans="1:2" hidden="1">
      <c r="A8" s="106">
        <v>44835</v>
      </c>
      <c r="B8" s="105" t="e">
        <f>VLOOKUP(_xlfn.MAXIFS(#REF!,#REF!,#REF!),#REF!,3,0)</f>
        <v>#REF!</v>
      </c>
    </row>
    <row r="9" spans="1:2" hidden="1">
      <c r="A9" s="106">
        <v>44866</v>
      </c>
      <c r="B9" s="105">
        <v>174.25</v>
      </c>
    </row>
    <row r="10" spans="1:2" hidden="1">
      <c r="A10" s="106">
        <v>44896</v>
      </c>
      <c r="B10" s="105">
        <v>183.25</v>
      </c>
    </row>
    <row r="11" spans="1:2" hidden="1">
      <c r="A11" s="106">
        <v>44927</v>
      </c>
      <c r="B11" s="105">
        <v>194</v>
      </c>
    </row>
    <row r="12" spans="1:2" hidden="1">
      <c r="A12" s="106">
        <v>44958</v>
      </c>
      <c r="B12" s="105">
        <v>204</v>
      </c>
    </row>
    <row r="13" spans="1:2" hidden="1">
      <c r="A13" s="106">
        <v>44986</v>
      </c>
      <c r="B13" s="105">
        <v>215.5</v>
      </c>
    </row>
    <row r="14" spans="1:2" hidden="1">
      <c r="A14" s="106">
        <v>45017</v>
      </c>
      <c r="B14" s="105">
        <v>229</v>
      </c>
    </row>
    <row r="15" spans="1:2" hidden="1">
      <c r="A15" s="106">
        <v>45047</v>
      </c>
      <c r="B15" s="105">
        <v>249</v>
      </c>
    </row>
    <row r="16" spans="1:2" hidden="1">
      <c r="A16" s="106">
        <v>45078</v>
      </c>
      <c r="B16" s="105">
        <v>268</v>
      </c>
    </row>
    <row r="17" spans="1:2" hidden="1">
      <c r="A17" s="106">
        <v>45108</v>
      </c>
      <c r="B17" s="105">
        <v>286.5</v>
      </c>
    </row>
    <row r="18" spans="1:2" hidden="1">
      <c r="A18" s="106">
        <v>45139</v>
      </c>
      <c r="B18" s="136">
        <v>365.5</v>
      </c>
    </row>
    <row r="19" spans="1:2" hidden="1">
      <c r="A19" s="106">
        <v>45170</v>
      </c>
      <c r="B19" s="144">
        <v>365.5</v>
      </c>
    </row>
    <row r="20" spans="1:2" hidden="1">
      <c r="A20" s="106">
        <v>45200</v>
      </c>
      <c r="B20" s="147">
        <v>365.5</v>
      </c>
    </row>
    <row r="21" spans="1:2" hidden="1">
      <c r="A21" s="106">
        <v>45231</v>
      </c>
      <c r="B21" s="149">
        <v>376</v>
      </c>
    </row>
    <row r="22" spans="1:2" hidden="1">
      <c r="A22" s="106">
        <v>45261</v>
      </c>
      <c r="B22" s="160">
        <v>808.45</v>
      </c>
    </row>
    <row r="23" spans="1:2" hidden="1">
      <c r="A23" s="106">
        <v>45292</v>
      </c>
      <c r="B23" s="189">
        <v>845.5</v>
      </c>
    </row>
    <row r="24" spans="1:2" hidden="1">
      <c r="A24" s="106">
        <v>45323</v>
      </c>
      <c r="B24" s="189">
        <v>861</v>
      </c>
    </row>
    <row r="25" spans="1:2">
      <c r="A25" s="106">
        <v>45352</v>
      </c>
      <c r="B25" s="189">
        <v>858</v>
      </c>
    </row>
    <row r="26" spans="1:2">
      <c r="A26" s="106">
        <v>45383</v>
      </c>
      <c r="B26" s="189">
        <v>876.5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25"/>
  <sheetViews>
    <sheetView showGridLines="0" workbookViewId="0">
      <selection activeCell="C41" sqref="C41"/>
    </sheetView>
  </sheetViews>
  <sheetFormatPr baseColWidth="10" defaultRowHeight="15"/>
  <cols>
    <col min="2" max="2" width="13.85546875" customWidth="1"/>
    <col min="3" max="3" width="17" customWidth="1"/>
  </cols>
  <sheetData>
    <row r="2" spans="2:4">
      <c r="B2" s="197" t="s">
        <v>4</v>
      </c>
      <c r="C2" s="197" t="s">
        <v>47</v>
      </c>
      <c r="D2" s="168"/>
    </row>
    <row r="3" spans="2:4" hidden="1">
      <c r="B3" s="194">
        <v>44713</v>
      </c>
      <c r="C3" s="168">
        <v>125.3</v>
      </c>
      <c r="D3" s="168" t="s">
        <v>48</v>
      </c>
    </row>
    <row r="4" spans="2:4" hidden="1">
      <c r="B4" s="194">
        <v>44743</v>
      </c>
      <c r="C4" s="168">
        <v>136.37899999999999</v>
      </c>
      <c r="D4" s="168" t="s">
        <v>48</v>
      </c>
    </row>
    <row r="5" spans="2:4" hidden="1">
      <c r="B5" s="194">
        <v>44774</v>
      </c>
      <c r="C5" s="168">
        <v>140.24</v>
      </c>
      <c r="D5" s="168" t="s">
        <v>48</v>
      </c>
    </row>
    <row r="6" spans="2:4" hidden="1">
      <c r="B6" s="194">
        <v>44805</v>
      </c>
      <c r="C6" s="168">
        <v>147.30000000000001</v>
      </c>
      <c r="D6" s="168" t="s">
        <v>48</v>
      </c>
    </row>
    <row r="7" spans="2:4" hidden="1">
      <c r="B7" s="195">
        <v>44835</v>
      </c>
      <c r="C7" s="168">
        <v>159.63300000000001</v>
      </c>
      <c r="D7" s="168" t="s">
        <v>48</v>
      </c>
    </row>
    <row r="8" spans="2:4" hidden="1">
      <c r="B8" s="194">
        <v>44866</v>
      </c>
      <c r="C8" s="168">
        <v>173.57</v>
      </c>
      <c r="D8" s="168" t="s">
        <v>48</v>
      </c>
    </row>
    <row r="9" spans="2:4" hidden="1">
      <c r="B9" s="194">
        <v>44896</v>
      </c>
      <c r="C9" s="168">
        <v>182.4</v>
      </c>
      <c r="D9" s="168" t="s">
        <v>48</v>
      </c>
    </row>
    <row r="10" spans="2:4" hidden="1">
      <c r="B10" s="194">
        <v>44927</v>
      </c>
      <c r="C10" s="168">
        <v>189.767</v>
      </c>
      <c r="D10" s="168" t="s">
        <v>48</v>
      </c>
    </row>
    <row r="11" spans="2:4" hidden="1">
      <c r="B11" s="194">
        <v>44958</v>
      </c>
      <c r="C11" s="168">
        <v>201.19</v>
      </c>
      <c r="D11" s="168" t="s">
        <v>48</v>
      </c>
    </row>
    <row r="12" spans="2:4" hidden="1">
      <c r="B12" s="194">
        <v>44986</v>
      </c>
      <c r="C12" s="168">
        <v>210.81299999999999</v>
      </c>
      <c r="D12" s="168" t="s">
        <v>48</v>
      </c>
    </row>
    <row r="13" spans="2:4" hidden="1">
      <c r="B13" s="194">
        <v>45017</v>
      </c>
      <c r="C13" s="168">
        <v>217.54900000000001</v>
      </c>
      <c r="D13" s="168" t="s">
        <v>48</v>
      </c>
    </row>
    <row r="14" spans="2:4" hidden="1">
      <c r="B14" s="194">
        <v>45047</v>
      </c>
      <c r="C14" s="168">
        <v>226.905</v>
      </c>
      <c r="D14" s="168" t="s">
        <v>48</v>
      </c>
    </row>
    <row r="15" spans="2:4" hidden="1">
      <c r="B15" s="194">
        <v>45078</v>
      </c>
      <c r="C15" s="168">
        <v>234.13800000000001</v>
      </c>
      <c r="D15" s="168" t="s">
        <v>48</v>
      </c>
    </row>
    <row r="16" spans="2:4" hidden="1">
      <c r="B16" s="194">
        <v>45108</v>
      </c>
      <c r="C16" s="168">
        <v>247.35</v>
      </c>
      <c r="D16" s="168" t="s">
        <v>48</v>
      </c>
    </row>
    <row r="17" spans="2:4" hidden="1">
      <c r="B17" s="194">
        <v>45139</v>
      </c>
      <c r="C17" s="168">
        <v>273.87299999999999</v>
      </c>
      <c r="D17" s="168" t="s">
        <v>48</v>
      </c>
    </row>
    <row r="18" spans="2:4" hidden="1">
      <c r="B18" s="194">
        <v>45170</v>
      </c>
      <c r="C18" s="168">
        <v>294.517</v>
      </c>
      <c r="D18" s="168" t="s">
        <v>48</v>
      </c>
    </row>
    <row r="19" spans="2:4" hidden="1">
      <c r="B19" s="194">
        <v>45200</v>
      </c>
      <c r="C19" s="196">
        <v>311.91000000000003</v>
      </c>
      <c r="D19" s="168" t="s">
        <v>107</v>
      </c>
    </row>
    <row r="20" spans="2:4" hidden="1">
      <c r="B20" s="195">
        <v>45231</v>
      </c>
      <c r="C20" s="196">
        <v>339.81599999999997</v>
      </c>
      <c r="D20" s="196" t="s">
        <v>48</v>
      </c>
    </row>
    <row r="21" spans="2:4" hidden="1">
      <c r="B21" s="194">
        <v>45261</v>
      </c>
      <c r="C21" s="196">
        <v>482.54</v>
      </c>
      <c r="D21" s="196" t="s">
        <v>48</v>
      </c>
    </row>
    <row r="22" spans="2:4" hidden="1">
      <c r="B22" s="194">
        <v>45292</v>
      </c>
      <c r="C22" s="196">
        <v>740.19600000000003</v>
      </c>
      <c r="D22" s="196" t="s">
        <v>48</v>
      </c>
    </row>
    <row r="23" spans="2:4" hidden="1">
      <c r="B23" s="194">
        <v>45323</v>
      </c>
      <c r="C23" s="196"/>
      <c r="D23" s="196" t="s">
        <v>48</v>
      </c>
    </row>
    <row r="24" spans="2:4">
      <c r="B24" s="194">
        <v>45352</v>
      </c>
      <c r="C24" s="196">
        <v>848.3</v>
      </c>
      <c r="D24" s="196" t="s">
        <v>48</v>
      </c>
    </row>
    <row r="25" spans="2:4">
      <c r="B25" s="194">
        <v>45383</v>
      </c>
      <c r="C25" s="196">
        <v>883.86400000000003</v>
      </c>
      <c r="D25" s="196" t="s">
        <v>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9"/>
  <sheetViews>
    <sheetView topLeftCell="A4" workbookViewId="0">
      <selection activeCell="K24" sqref="K24"/>
    </sheetView>
  </sheetViews>
  <sheetFormatPr baseColWidth="10" defaultRowHeight="15"/>
  <sheetData>
    <row r="1" spans="1:3">
      <c r="A1" t="s">
        <v>4</v>
      </c>
      <c r="B1" t="s">
        <v>45</v>
      </c>
      <c r="C1" t="s">
        <v>46</v>
      </c>
    </row>
    <row r="2" spans="1:3">
      <c r="A2" s="1">
        <v>44562</v>
      </c>
      <c r="B2" s="3">
        <v>934.33619002336945</v>
      </c>
    </row>
    <row r="3" spans="1:3">
      <c r="A3" s="1">
        <v>44593</v>
      </c>
      <c r="B3" s="3">
        <v>978.60325697028588</v>
      </c>
    </row>
    <row r="4" spans="1:3">
      <c r="A4" s="1">
        <v>44621</v>
      </c>
      <c r="B4" s="3">
        <v>1040.5419938330967</v>
      </c>
    </row>
    <row r="5" spans="1:3">
      <c r="A5" s="1">
        <v>44652</v>
      </c>
      <c r="B5" s="3">
        <v>1101.9533166314045</v>
      </c>
    </row>
    <row r="6" spans="1:3">
      <c r="A6" s="1">
        <v>44682</v>
      </c>
      <c r="B6" s="3">
        <v>1158.9222798841117</v>
      </c>
    </row>
    <row r="7" spans="1:3">
      <c r="A7" s="1">
        <v>44713</v>
      </c>
      <c r="B7" s="3">
        <v>1214.824148470205</v>
      </c>
    </row>
    <row r="8" spans="1:3">
      <c r="A8" s="1">
        <v>44743</v>
      </c>
      <c r="B8" s="3">
        <v>1300.837282675061</v>
      </c>
    </row>
    <row r="9" spans="1:3">
      <c r="A9" s="1">
        <v>44774</v>
      </c>
      <c r="B9" s="4">
        <v>1407.2</v>
      </c>
    </row>
    <row r="10" spans="1:3">
      <c r="A10" s="1">
        <v>44805</v>
      </c>
      <c r="B10" s="4">
        <f>+B9*(100%+6.2%)</f>
        <v>1494.4464</v>
      </c>
    </row>
    <row r="11" spans="1:3">
      <c r="A11" s="1">
        <v>44835</v>
      </c>
      <c r="B11" s="4">
        <v>1555.2267205419</v>
      </c>
    </row>
    <row r="12" spans="1:3">
      <c r="A12" s="1">
        <v>44866</v>
      </c>
      <c r="B12">
        <v>1653.1</v>
      </c>
    </row>
    <row r="13" spans="1:3">
      <c r="A13" s="1">
        <v>44896</v>
      </c>
      <c r="B13" s="4">
        <v>1754.6</v>
      </c>
    </row>
    <row r="14" spans="1:3">
      <c r="A14" s="1">
        <v>44927</v>
      </c>
      <c r="B14" s="4">
        <v>1868.3</v>
      </c>
    </row>
    <row r="15" spans="1:3">
      <c r="A15" s="1">
        <v>44958</v>
      </c>
      <c r="B15" s="3">
        <v>1999.6036244611848</v>
      </c>
    </row>
    <row r="16" spans="1:3">
      <c r="A16" s="1">
        <v>44986</v>
      </c>
      <c r="B16" s="4">
        <v>2100.8000000000002</v>
      </c>
    </row>
    <row r="17" spans="1:2">
      <c r="A17" s="1">
        <v>45017</v>
      </c>
      <c r="B17" s="4">
        <v>2246.4</v>
      </c>
    </row>
    <row r="18" spans="1:2">
      <c r="A18" s="1">
        <v>45047</v>
      </c>
      <c r="B18" s="4">
        <v>2405.5</v>
      </c>
    </row>
    <row r="19" spans="1:2">
      <c r="A19" s="1">
        <v>45078</v>
      </c>
      <c r="B19" s="4">
        <v>2585.6999999999998</v>
      </c>
    </row>
    <row r="20" spans="1:2">
      <c r="A20" s="1">
        <v>45108</v>
      </c>
      <c r="B20" s="140">
        <v>2767.1062720711398</v>
      </c>
    </row>
    <row r="21" spans="1:2">
      <c r="A21" s="1">
        <v>45139</v>
      </c>
      <c r="B21" s="4">
        <v>3284.9</v>
      </c>
    </row>
    <row r="22" spans="1:2">
      <c r="A22" s="1">
        <v>45170</v>
      </c>
      <c r="B22" s="4">
        <v>3587.5</v>
      </c>
    </row>
    <row r="23" spans="1:2">
      <c r="A23" s="1">
        <v>45200</v>
      </c>
      <c r="B23" s="4">
        <v>3858.7</v>
      </c>
    </row>
    <row r="24" spans="1:2">
      <c r="A24" s="1">
        <v>45231</v>
      </c>
      <c r="B24" s="4">
        <v>4287</v>
      </c>
    </row>
    <row r="25" spans="1:2">
      <c r="A25" s="1">
        <v>45261</v>
      </c>
      <c r="B25" s="4">
        <v>6603.4</v>
      </c>
    </row>
    <row r="26" spans="1:2">
      <c r="A26" s="1">
        <v>45292</v>
      </c>
      <c r="B26" s="4">
        <v>7788.9</v>
      </c>
    </row>
    <row r="27" spans="1:2">
      <c r="A27" s="1">
        <v>45323</v>
      </c>
      <c r="B27" s="4">
        <v>8579.9</v>
      </c>
    </row>
    <row r="28" spans="1:2">
      <c r="A28" s="1">
        <v>45352</v>
      </c>
      <c r="B28" s="4">
        <v>9044.9</v>
      </c>
    </row>
    <row r="29" spans="1:2">
      <c r="A29" s="1">
        <v>45383</v>
      </c>
      <c r="B29" s="4">
        <v>9356.9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81C9-B031-47E6-B5FC-B4540F2D0F8E}">
  <dimension ref="B2:BF76"/>
  <sheetViews>
    <sheetView showGridLines="0" showWhiteSpace="0" zoomScaleNormal="100" workbookViewId="0">
      <pane ySplit="6" topLeftCell="A22" activePane="bottomLeft" state="frozen"/>
      <selection pane="bottomLeft" activeCell="AW44" sqref="AW44"/>
    </sheetView>
  </sheetViews>
  <sheetFormatPr baseColWidth="10" defaultColWidth="17.28515625" defaultRowHeight="12.75"/>
  <cols>
    <col min="1" max="1" width="3.5703125" style="35" customWidth="1"/>
    <col min="2" max="2" width="50.140625" style="35" customWidth="1"/>
    <col min="3" max="3" width="32.85546875" style="35" customWidth="1"/>
    <col min="4" max="4" width="14.140625" style="35" customWidth="1"/>
    <col min="5" max="5" width="7.85546875" style="35" bestFit="1" customWidth="1"/>
    <col min="6" max="6" width="17.28515625" style="35"/>
    <col min="7" max="7" width="1.7109375" style="35" customWidth="1"/>
    <col min="8" max="8" width="11" style="35" bestFit="1" customWidth="1"/>
    <col min="9" max="9" width="14.5703125" style="35" bestFit="1" customWidth="1"/>
    <col min="10" max="10" width="17.28515625" style="35"/>
    <col min="11" max="11" width="2.42578125" style="35" customWidth="1"/>
    <col min="12" max="12" width="11" style="35" bestFit="1" customWidth="1"/>
    <col min="13" max="13" width="14.5703125" style="35" bestFit="1" customWidth="1"/>
    <col min="14" max="14" width="17.28515625" style="35"/>
    <col min="15" max="15" width="1.85546875" style="35" customWidth="1"/>
    <col min="16" max="16" width="11" style="35" bestFit="1" customWidth="1"/>
    <col min="17" max="17" width="14.5703125" style="35" bestFit="1" customWidth="1"/>
    <col min="18" max="18" width="17.28515625" style="35"/>
    <col min="19" max="19" width="3.140625" style="35" customWidth="1"/>
    <col min="20" max="20" width="11" style="35" bestFit="1" customWidth="1"/>
    <col min="21" max="21" width="14.5703125" style="35" bestFit="1" customWidth="1"/>
    <col min="22" max="22" width="17.28515625" style="35"/>
    <col min="23" max="23" width="2.42578125" style="35" customWidth="1"/>
    <col min="24" max="24" width="11" style="35" bestFit="1" customWidth="1"/>
    <col min="25" max="25" width="14.5703125" style="35" bestFit="1" customWidth="1"/>
    <col min="26" max="26" width="17.28515625" style="35"/>
    <col min="27" max="27" width="2.42578125" style="35" customWidth="1"/>
    <col min="28" max="28" width="11" style="35" bestFit="1" customWidth="1"/>
    <col min="29" max="29" width="14.5703125" style="35" bestFit="1" customWidth="1"/>
    <col min="30" max="30" width="17.28515625" style="35"/>
    <col min="31" max="31" width="2.42578125" style="35" customWidth="1"/>
    <col min="32" max="32" width="11" style="35" bestFit="1" customWidth="1"/>
    <col min="33" max="33" width="14.5703125" style="35" bestFit="1" customWidth="1"/>
    <col min="34" max="34" width="17.28515625" style="35"/>
    <col min="35" max="35" width="2" style="35" customWidth="1"/>
    <col min="36" max="36" width="11" style="35" bestFit="1" customWidth="1"/>
    <col min="37" max="37" width="14.5703125" style="35" bestFit="1" customWidth="1"/>
    <col min="38" max="38" width="17.28515625" style="35"/>
    <col min="39" max="39" width="5.28515625" style="35" customWidth="1"/>
    <col min="40" max="40" width="11" style="35" bestFit="1" customWidth="1"/>
    <col min="41" max="41" width="14.5703125" style="35" bestFit="1" customWidth="1"/>
    <col min="42" max="42" width="17.28515625" style="35"/>
    <col min="43" max="43" width="3.42578125" style="35" customWidth="1"/>
    <col min="44" max="44" width="11" style="35" bestFit="1" customWidth="1"/>
    <col min="45" max="45" width="14.5703125" style="35" bestFit="1" customWidth="1"/>
    <col min="46" max="46" width="17.28515625" style="35"/>
    <col min="47" max="47" width="1.85546875" style="35" customWidth="1"/>
    <col min="48" max="48" width="11" style="35" bestFit="1" customWidth="1"/>
    <col min="49" max="49" width="14.5703125" style="35" bestFit="1" customWidth="1"/>
    <col min="50" max="50" width="17.28515625" style="35"/>
    <col min="51" max="51" width="2.5703125" style="35" customWidth="1"/>
    <col min="52" max="52" width="11" style="35" bestFit="1" customWidth="1"/>
    <col min="53" max="53" width="14.5703125" style="35" bestFit="1" customWidth="1"/>
    <col min="54" max="54" width="17.28515625" style="35"/>
    <col min="55" max="55" width="2.7109375" style="35" customWidth="1"/>
    <col min="56" max="56" width="11" style="35" bestFit="1" customWidth="1"/>
    <col min="57" max="57" width="14.5703125" style="35" bestFit="1" customWidth="1"/>
    <col min="58" max="16384" width="17.28515625" style="35"/>
  </cols>
  <sheetData>
    <row r="2" spans="2:58">
      <c r="F2" s="36"/>
      <c r="I2" s="37" t="s">
        <v>7</v>
      </c>
      <c r="J2" s="36">
        <v>0</v>
      </c>
      <c r="M2" s="37" t="s">
        <v>7</v>
      </c>
      <c r="N2" s="36">
        <v>0</v>
      </c>
      <c r="Q2" s="37" t="s">
        <v>7</v>
      </c>
      <c r="R2" s="36">
        <f>N3</f>
        <v>0.24999999999999997</v>
      </c>
      <c r="U2" s="37" t="s">
        <v>7</v>
      </c>
      <c r="V2" s="36">
        <f>+R2</f>
        <v>0.24999999999999997</v>
      </c>
      <c r="Y2" s="37" t="s">
        <v>7</v>
      </c>
      <c r="Z2" s="36">
        <f>+V2</f>
        <v>0.24999999999999997</v>
      </c>
      <c r="AC2" s="37" t="s">
        <v>7</v>
      </c>
      <c r="AD2" s="38">
        <f>+Z2+Z3</f>
        <v>0.52500000000000002</v>
      </c>
      <c r="AG2" s="37" t="s">
        <v>7</v>
      </c>
      <c r="AH2" s="38">
        <f>+AD2</f>
        <v>0.52500000000000002</v>
      </c>
      <c r="AK2" s="37" t="s">
        <v>7</v>
      </c>
      <c r="AL2" s="38">
        <f>+AH2</f>
        <v>0.52500000000000002</v>
      </c>
      <c r="AO2" s="37" t="s">
        <v>7</v>
      </c>
      <c r="AP2" s="38">
        <f>+AL2+AL3</f>
        <v>1.081</v>
      </c>
      <c r="AS2" s="37" t="s">
        <v>7</v>
      </c>
      <c r="AT2" s="38">
        <f>+AP2</f>
        <v>1.081</v>
      </c>
      <c r="AW2" s="37" t="s">
        <v>7</v>
      </c>
      <c r="AX2" s="38">
        <f>+AT2</f>
        <v>1.081</v>
      </c>
      <c r="BA2" s="37" t="s">
        <v>7</v>
      </c>
      <c r="BB2" s="38">
        <f>+AX2+AX3+69.1%</f>
        <v>2.875</v>
      </c>
      <c r="BE2" s="37" t="s">
        <v>7</v>
      </c>
      <c r="BF2" s="38">
        <f>+BB2</f>
        <v>2.875</v>
      </c>
    </row>
    <row r="3" spans="2:58">
      <c r="I3" s="37" t="s">
        <v>8</v>
      </c>
      <c r="J3" s="38">
        <v>0.11</v>
      </c>
      <c r="K3" s="38"/>
      <c r="M3" s="37" t="s">
        <v>8</v>
      </c>
      <c r="N3" s="38">
        <f>11%+12%+2%</f>
        <v>0.24999999999999997</v>
      </c>
      <c r="Q3" s="37" t="s">
        <v>8</v>
      </c>
      <c r="R3" s="38">
        <v>0.1</v>
      </c>
      <c r="U3" s="37" t="s">
        <v>8</v>
      </c>
      <c r="V3" s="38">
        <f>10%+R3</f>
        <v>0.2</v>
      </c>
      <c r="Y3" s="37" t="s">
        <v>8</v>
      </c>
      <c r="Z3" s="38">
        <f>7.5%+V3</f>
        <v>0.27500000000000002</v>
      </c>
      <c r="AC3" s="37" t="s">
        <v>8</v>
      </c>
      <c r="AD3" s="38">
        <v>0.15</v>
      </c>
      <c r="AG3" s="37" t="s">
        <v>8</v>
      </c>
      <c r="AH3" s="150">
        <f>10%+15%+13.1%</f>
        <v>0.38100000000000001</v>
      </c>
      <c r="AK3" s="37" t="s">
        <v>8</v>
      </c>
      <c r="AL3" s="150">
        <f>17.5%+10%+15%+13.1%</f>
        <v>0.55600000000000005</v>
      </c>
      <c r="AO3" s="37" t="s">
        <v>8</v>
      </c>
      <c r="AP3" s="150">
        <v>0.47599999999999998</v>
      </c>
      <c r="AS3" s="37" t="s">
        <v>8</v>
      </c>
      <c r="AT3" s="150">
        <f>47.6%+17.5%+52.7%-17.5%</f>
        <v>1.0029999999999999</v>
      </c>
      <c r="AW3" s="37" t="s">
        <v>8</v>
      </c>
      <c r="AX3" s="150">
        <f>47.6%+17.5%+52.7%-17.5%+10%</f>
        <v>1.103</v>
      </c>
      <c r="BA3" s="37" t="s">
        <v>8</v>
      </c>
      <c r="BB3" s="150">
        <v>0.307</v>
      </c>
      <c r="BE3" s="37" t="s">
        <v>8</v>
      </c>
      <c r="BF3" s="150"/>
    </row>
    <row r="5" spans="2:58">
      <c r="F5" s="39">
        <v>45017</v>
      </c>
      <c r="J5" s="39">
        <v>45047</v>
      </c>
      <c r="N5" s="39">
        <v>45078</v>
      </c>
      <c r="R5" s="39">
        <v>45108</v>
      </c>
      <c r="V5" s="39">
        <v>45139</v>
      </c>
      <c r="Z5" s="39">
        <v>45170</v>
      </c>
      <c r="AD5" s="39">
        <v>45200</v>
      </c>
      <c r="AH5" s="39">
        <v>45231</v>
      </c>
      <c r="AL5" s="39">
        <v>45261</v>
      </c>
      <c r="AP5" s="39">
        <v>45292</v>
      </c>
      <c r="AT5" s="39">
        <v>45323</v>
      </c>
      <c r="AX5" s="39">
        <v>45352</v>
      </c>
      <c r="BB5" s="39">
        <v>45383</v>
      </c>
      <c r="BF5" s="39">
        <v>45383</v>
      </c>
    </row>
    <row r="7" spans="2:58">
      <c r="D7" s="40" t="s">
        <v>9</v>
      </c>
      <c r="E7" s="40" t="s">
        <v>10</v>
      </c>
      <c r="F7" s="41" t="s">
        <v>11</v>
      </c>
      <c r="H7" s="40" t="s">
        <v>9</v>
      </c>
      <c r="I7" s="40" t="s">
        <v>10</v>
      </c>
      <c r="J7" s="41" t="s">
        <v>11</v>
      </c>
      <c r="L7" s="40" t="s">
        <v>9</v>
      </c>
      <c r="M7" s="40" t="s">
        <v>10</v>
      </c>
      <c r="N7" s="41" t="s">
        <v>11</v>
      </c>
      <c r="P7" s="40" t="s">
        <v>9</v>
      </c>
      <c r="Q7" s="40" t="s">
        <v>10</v>
      </c>
      <c r="R7" s="41" t="s">
        <v>11</v>
      </c>
      <c r="T7" s="40" t="s">
        <v>9</v>
      </c>
      <c r="U7" s="40" t="s">
        <v>10</v>
      </c>
      <c r="V7" s="41" t="s">
        <v>11</v>
      </c>
      <c r="X7" s="40" t="s">
        <v>9</v>
      </c>
      <c r="Y7" s="40" t="s">
        <v>10</v>
      </c>
      <c r="Z7" s="41" t="s">
        <v>11</v>
      </c>
      <c r="AB7" s="40" t="s">
        <v>9</v>
      </c>
      <c r="AC7" s="40" t="s">
        <v>10</v>
      </c>
      <c r="AD7" s="41" t="s">
        <v>11</v>
      </c>
      <c r="AF7" s="40" t="s">
        <v>9</v>
      </c>
      <c r="AG7" s="40" t="s">
        <v>10</v>
      </c>
      <c r="AH7" s="41" t="s">
        <v>11</v>
      </c>
      <c r="AJ7" s="40" t="s">
        <v>9</v>
      </c>
      <c r="AK7" s="40" t="s">
        <v>10</v>
      </c>
      <c r="AL7" s="41" t="s">
        <v>11</v>
      </c>
      <c r="AN7" s="40" t="s">
        <v>9</v>
      </c>
      <c r="AO7" s="40" t="s">
        <v>10</v>
      </c>
      <c r="AP7" s="41" t="s">
        <v>11</v>
      </c>
      <c r="AR7" s="40" t="s">
        <v>9</v>
      </c>
      <c r="AS7" s="40" t="s">
        <v>10</v>
      </c>
      <c r="AT7" s="41" t="s">
        <v>11</v>
      </c>
      <c r="AV7" s="40" t="s">
        <v>9</v>
      </c>
      <c r="AW7" s="40" t="s">
        <v>10</v>
      </c>
      <c r="AX7" s="41" t="s">
        <v>11</v>
      </c>
      <c r="AZ7" s="40" t="s">
        <v>9</v>
      </c>
      <c r="BA7" s="40" t="s">
        <v>10</v>
      </c>
      <c r="BB7" s="41" t="s">
        <v>11</v>
      </c>
      <c r="BD7" s="40" t="s">
        <v>9</v>
      </c>
      <c r="BE7" s="40" t="s">
        <v>10</v>
      </c>
      <c r="BF7" s="41" t="s">
        <v>11</v>
      </c>
    </row>
    <row r="8" spans="2:58">
      <c r="B8" s="216" t="s">
        <v>12</v>
      </c>
      <c r="C8" s="42" t="s">
        <v>13</v>
      </c>
      <c r="D8" s="43" t="s">
        <v>14</v>
      </c>
      <c r="E8" s="43"/>
      <c r="F8" s="44">
        <v>110241.60000000001</v>
      </c>
      <c r="H8" s="43" t="s">
        <v>14</v>
      </c>
      <c r="I8" s="43"/>
      <c r="J8" s="44">
        <f>$F$8*(1+J$2)</f>
        <v>110241.60000000001</v>
      </c>
      <c r="L8" s="43" t="s">
        <v>14</v>
      </c>
      <c r="M8" s="43"/>
      <c r="N8" s="44">
        <f>$F$8*(1+N$2)</f>
        <v>110241.60000000001</v>
      </c>
      <c r="P8" s="43" t="s">
        <v>14</v>
      </c>
      <c r="Q8" s="43"/>
      <c r="R8" s="44">
        <f>$F$8*(1+R$2)</f>
        <v>137802</v>
      </c>
      <c r="T8" s="43" t="s">
        <v>14</v>
      </c>
      <c r="U8" s="43"/>
      <c r="V8" s="44">
        <f>$F$8*(1+V$2)</f>
        <v>137802</v>
      </c>
      <c r="X8" s="43" t="s">
        <v>14</v>
      </c>
      <c r="Y8" s="43"/>
      <c r="Z8" s="44">
        <f>$F$8*(1+Z$2)</f>
        <v>137802</v>
      </c>
      <c r="AB8" s="43" t="s">
        <v>14</v>
      </c>
      <c r="AC8" s="43"/>
      <c r="AD8" s="44">
        <f>$F$8*(1+AD$2)</f>
        <v>168118.44</v>
      </c>
      <c r="AF8" s="43" t="s">
        <v>14</v>
      </c>
      <c r="AG8" s="43"/>
      <c r="AH8" s="44">
        <f>$F$8*(1+AH$2)</f>
        <v>168118.44</v>
      </c>
      <c r="AJ8" s="43" t="s">
        <v>14</v>
      </c>
      <c r="AK8" s="43"/>
      <c r="AL8" s="44">
        <f>$F$8*(1+AL$2)</f>
        <v>168118.44</v>
      </c>
      <c r="AN8" s="43" t="s">
        <v>14</v>
      </c>
      <c r="AO8" s="43"/>
      <c r="AP8" s="44">
        <f>$F$8*(1+AP$2)</f>
        <v>229412.7696</v>
      </c>
      <c r="AR8" s="43" t="s">
        <v>14</v>
      </c>
      <c r="AS8" s="43"/>
      <c r="AT8" s="44">
        <f>$F$8*(1+AT$2)</f>
        <v>229412.7696</v>
      </c>
      <c r="AV8" s="43" t="s">
        <v>14</v>
      </c>
      <c r="AW8" s="43"/>
      <c r="AX8" s="44">
        <f>$F$8*(1+AX$2)</f>
        <v>229412.7696</v>
      </c>
      <c r="AZ8" s="43" t="s">
        <v>14</v>
      </c>
      <c r="BA8" s="43"/>
      <c r="BB8" s="44">
        <f>$F$8*(1+BB$2)</f>
        <v>427186.2</v>
      </c>
      <c r="BD8" s="43" t="s">
        <v>14</v>
      </c>
      <c r="BE8" s="43"/>
      <c r="BF8" s="44">
        <f>$F$8*(1+BF$2)</f>
        <v>427186.2</v>
      </c>
    </row>
    <row r="9" spans="2:58">
      <c r="B9" s="217"/>
      <c r="C9" s="45" t="s">
        <v>15</v>
      </c>
      <c r="D9" s="46" t="s">
        <v>16</v>
      </c>
      <c r="E9" s="47">
        <v>0.05</v>
      </c>
      <c r="F9" s="48">
        <f>(F8+F10)*E9</f>
        <v>9921.7440000000006</v>
      </c>
      <c r="H9" s="46" t="s">
        <v>16</v>
      </c>
      <c r="I9" s="47">
        <v>0.05</v>
      </c>
      <c r="J9" s="48">
        <f>(J8+J10)*I9</f>
        <v>9921.7440000000006</v>
      </c>
      <c r="L9" s="46" t="s">
        <v>16</v>
      </c>
      <c r="M9" s="47">
        <v>0.05</v>
      </c>
      <c r="N9" s="48">
        <f>(N8+N10)*M9</f>
        <v>9921.7440000000006</v>
      </c>
      <c r="P9" s="46" t="s">
        <v>16</v>
      </c>
      <c r="Q9" s="47">
        <v>0.05</v>
      </c>
      <c r="R9" s="48">
        <f>(R8+R10)*Q9</f>
        <v>12402.18</v>
      </c>
      <c r="T9" s="46" t="s">
        <v>16</v>
      </c>
      <c r="U9" s="47">
        <v>0.05</v>
      </c>
      <c r="V9" s="48">
        <f>(V8+V10)*U9</f>
        <v>12402.18</v>
      </c>
      <c r="X9" s="46" t="s">
        <v>16</v>
      </c>
      <c r="Y9" s="47">
        <v>0.05</v>
      </c>
      <c r="Z9" s="48">
        <f>(Z8+Z10)*Y9</f>
        <v>12402.18</v>
      </c>
      <c r="AB9" s="46" t="s">
        <v>16</v>
      </c>
      <c r="AC9" s="47">
        <v>0.05</v>
      </c>
      <c r="AD9" s="48">
        <f>(AD8+AD10)*AC9</f>
        <v>15130.659600000003</v>
      </c>
      <c r="AF9" s="46" t="s">
        <v>16</v>
      </c>
      <c r="AG9" s="47">
        <v>0.05</v>
      </c>
      <c r="AH9" s="48">
        <f>(AH8+AH10)*AG9</f>
        <v>15130.659600000003</v>
      </c>
      <c r="AJ9" s="46" t="s">
        <v>16</v>
      </c>
      <c r="AK9" s="47">
        <v>0.05</v>
      </c>
      <c r="AL9" s="48">
        <f>(AL8+AL10)*AK9</f>
        <v>15130.659600000003</v>
      </c>
      <c r="AN9" s="46" t="s">
        <v>16</v>
      </c>
      <c r="AO9" s="47">
        <v>0.05</v>
      </c>
      <c r="AP9" s="48">
        <f>(AP8+AP10)*AO9</f>
        <v>20647.149264000003</v>
      </c>
      <c r="AR9" s="46" t="s">
        <v>16</v>
      </c>
      <c r="AS9" s="47">
        <v>0.05</v>
      </c>
      <c r="AT9" s="48">
        <f>(AT8+AT10)*AS9</f>
        <v>20647.149264000003</v>
      </c>
      <c r="AV9" s="46" t="s">
        <v>16</v>
      </c>
      <c r="AW9" s="47">
        <v>0.05</v>
      </c>
      <c r="AX9" s="48">
        <f>(AX8+AX10)*AW9</f>
        <v>20647.149264000003</v>
      </c>
      <c r="AZ9" s="46" t="s">
        <v>16</v>
      </c>
      <c r="BA9" s="47">
        <v>0.05</v>
      </c>
      <c r="BB9" s="48">
        <f>(BB8+BB10)*BA9</f>
        <v>38446.758000000002</v>
      </c>
      <c r="BD9" s="46" t="s">
        <v>16</v>
      </c>
      <c r="BE9" s="47">
        <v>0.05</v>
      </c>
      <c r="BF9" s="48">
        <f>(BF8+BF10)*BE9</f>
        <v>38446.758000000002</v>
      </c>
    </row>
    <row r="10" spans="2:58">
      <c r="B10" s="217"/>
      <c r="C10" s="45" t="s">
        <v>17</v>
      </c>
      <c r="D10" s="48">
        <f>F8</f>
        <v>110241.60000000001</v>
      </c>
      <c r="E10" s="47">
        <v>0.8</v>
      </c>
      <c r="F10" s="48">
        <f>D10*E10</f>
        <v>88193.280000000013</v>
      </c>
      <c r="H10" s="48">
        <f>(J8)</f>
        <v>110241.60000000001</v>
      </c>
      <c r="I10" s="47">
        <v>0.8</v>
      </c>
      <c r="J10" s="48">
        <f t="shared" ref="J10:J22" si="0">H10*I10</f>
        <v>88193.280000000013</v>
      </c>
      <c r="L10" s="48">
        <f>(N8)</f>
        <v>110241.60000000001</v>
      </c>
      <c r="M10" s="47">
        <v>0.8</v>
      </c>
      <c r="N10" s="48">
        <f t="shared" ref="N10:N22" si="1">L10*M10</f>
        <v>88193.280000000013</v>
      </c>
      <c r="P10" s="48">
        <f>(R8)</f>
        <v>137802</v>
      </c>
      <c r="Q10" s="47">
        <v>0.8</v>
      </c>
      <c r="R10" s="48">
        <f t="shared" ref="R10:R22" si="2">P10*Q10</f>
        <v>110241.60000000001</v>
      </c>
      <c r="T10" s="48">
        <f>(V8)</f>
        <v>137802</v>
      </c>
      <c r="U10" s="47">
        <v>0.8</v>
      </c>
      <c r="V10" s="48">
        <f t="shared" ref="V10:V22" si="3">T10*U10</f>
        <v>110241.60000000001</v>
      </c>
      <c r="X10" s="48">
        <f>(Z8)</f>
        <v>137802</v>
      </c>
      <c r="Y10" s="47">
        <v>0.8</v>
      </c>
      <c r="Z10" s="48">
        <f t="shared" ref="Z10:Z22" si="4">X10*Y10</f>
        <v>110241.60000000001</v>
      </c>
      <c r="AB10" s="48">
        <f>(AD8)</f>
        <v>168118.44</v>
      </c>
      <c r="AC10" s="47">
        <v>0.8</v>
      </c>
      <c r="AD10" s="48">
        <f t="shared" ref="AD10:AD22" si="5">AB10*AC10</f>
        <v>134494.75200000001</v>
      </c>
      <c r="AF10" s="48">
        <f>(AH8)</f>
        <v>168118.44</v>
      </c>
      <c r="AG10" s="47">
        <v>0.8</v>
      </c>
      <c r="AH10" s="48">
        <f t="shared" ref="AH10:AH22" si="6">AF10*AG10</f>
        <v>134494.75200000001</v>
      </c>
      <c r="AJ10" s="48">
        <f>(AL8)</f>
        <v>168118.44</v>
      </c>
      <c r="AK10" s="47">
        <v>0.8</v>
      </c>
      <c r="AL10" s="48">
        <f t="shared" ref="AL10:AL22" si="7">AJ10*AK10</f>
        <v>134494.75200000001</v>
      </c>
      <c r="AN10" s="48">
        <f>(AP8)</f>
        <v>229412.7696</v>
      </c>
      <c r="AO10" s="47">
        <v>0.8</v>
      </c>
      <c r="AP10" s="48">
        <f t="shared" ref="AP10:AP22" si="8">AN10*AO10</f>
        <v>183530.21568000002</v>
      </c>
      <c r="AR10" s="48">
        <f>(AT8)</f>
        <v>229412.7696</v>
      </c>
      <c r="AS10" s="47">
        <v>0.8</v>
      </c>
      <c r="AT10" s="48">
        <f t="shared" ref="AT10:AT22" si="9">AR10*AS10</f>
        <v>183530.21568000002</v>
      </c>
      <c r="AV10" s="48">
        <f>(AX8)</f>
        <v>229412.7696</v>
      </c>
      <c r="AW10" s="47">
        <v>0.8</v>
      </c>
      <c r="AX10" s="48">
        <f t="shared" ref="AX10:AX22" si="10">AV10*AW10</f>
        <v>183530.21568000002</v>
      </c>
      <c r="AZ10" s="48">
        <f>(BB8)</f>
        <v>427186.2</v>
      </c>
      <c r="BA10" s="47">
        <v>0.8</v>
      </c>
      <c r="BB10" s="48">
        <f t="shared" ref="BB10:BB22" si="11">AZ10*BA10</f>
        <v>341748.96</v>
      </c>
      <c r="BD10" s="48">
        <f>(BF8)</f>
        <v>427186.2</v>
      </c>
      <c r="BE10" s="47">
        <v>0.8</v>
      </c>
      <c r="BF10" s="48">
        <f t="shared" ref="BF10:BF22" si="12">BD10*BE10</f>
        <v>341748.96</v>
      </c>
    </row>
    <row r="11" spans="2:58">
      <c r="B11" s="217"/>
      <c r="C11" s="45" t="s">
        <v>18</v>
      </c>
      <c r="D11" s="48">
        <f>F27/180*(68/60-1)</f>
        <v>209.88073066666661</v>
      </c>
      <c r="E11" s="46">
        <v>0</v>
      </c>
      <c r="F11" s="48">
        <f t="shared" ref="F11:F24" si="13">D11*E11</f>
        <v>0</v>
      </c>
      <c r="H11" s="48">
        <f>J27/180*(68/60-1)</f>
        <v>209.88073066666661</v>
      </c>
      <c r="I11" s="46">
        <v>0</v>
      </c>
      <c r="J11" s="48">
        <f t="shared" si="0"/>
        <v>0</v>
      </c>
      <c r="L11" s="48">
        <f>N27/180*(68/60-1)</f>
        <v>209.88073066666661</v>
      </c>
      <c r="M11" s="46">
        <v>0</v>
      </c>
      <c r="N11" s="48">
        <f t="shared" si="1"/>
        <v>0</v>
      </c>
      <c r="P11" s="48">
        <f>R27/180*(68/60-1)</f>
        <v>262.35091333333327</v>
      </c>
      <c r="Q11" s="46">
        <v>0</v>
      </c>
      <c r="R11" s="48">
        <f t="shared" si="2"/>
        <v>0</v>
      </c>
      <c r="T11" s="48">
        <f>V27/180*(68/60-1)</f>
        <v>262.35091333333327</v>
      </c>
      <c r="U11" s="46">
        <v>0</v>
      </c>
      <c r="V11" s="48">
        <f t="shared" si="3"/>
        <v>0</v>
      </c>
      <c r="X11" s="48">
        <f>Z27/180*(68/60-1)</f>
        <v>262.35091333333327</v>
      </c>
      <c r="Y11" s="46">
        <v>0</v>
      </c>
      <c r="Z11" s="48">
        <f t="shared" si="4"/>
        <v>0</v>
      </c>
      <c r="AB11" s="48">
        <f>AD27/180*(68/60-1)</f>
        <v>320.06811426666661</v>
      </c>
      <c r="AC11" s="46">
        <v>0</v>
      </c>
      <c r="AD11" s="48">
        <f t="shared" si="5"/>
        <v>0</v>
      </c>
      <c r="AF11" s="48">
        <f>AH27/180*(68/60-1)</f>
        <v>320.06811426666661</v>
      </c>
      <c r="AG11" s="46">
        <v>0</v>
      </c>
      <c r="AH11" s="48">
        <f t="shared" si="6"/>
        <v>0</v>
      </c>
      <c r="AJ11" s="48">
        <f>AL27/180*(68/60-1)</f>
        <v>320.06811426666661</v>
      </c>
      <c r="AK11" s="46">
        <v>0</v>
      </c>
      <c r="AL11" s="48">
        <f t="shared" si="7"/>
        <v>0</v>
      </c>
      <c r="AN11" s="48">
        <f>AP27/180*(68/60-1)</f>
        <v>436.76180051733326</v>
      </c>
      <c r="AO11" s="46">
        <v>0</v>
      </c>
      <c r="AP11" s="48">
        <f t="shared" si="8"/>
        <v>0</v>
      </c>
      <c r="AR11" s="48">
        <f>AT27/180*(68/60-1)</f>
        <v>436.76180051733326</v>
      </c>
      <c r="AS11" s="46">
        <v>0</v>
      </c>
      <c r="AT11" s="48">
        <f t="shared" si="9"/>
        <v>0</v>
      </c>
      <c r="AV11" s="48">
        <f>AX27/180*(68/60-1)</f>
        <v>436.76180051733326</v>
      </c>
      <c r="AW11" s="46">
        <v>0</v>
      </c>
      <c r="AX11" s="48">
        <f t="shared" si="10"/>
        <v>0</v>
      </c>
      <c r="AZ11" s="48">
        <f>BB27/180*(68/60-1)</f>
        <v>813.28783133333332</v>
      </c>
      <c r="BA11" s="46">
        <v>0</v>
      </c>
      <c r="BB11" s="48">
        <f t="shared" si="11"/>
        <v>0</v>
      </c>
      <c r="BD11" s="48">
        <f>BF27/180*(68/60-1)</f>
        <v>813.28783133333332</v>
      </c>
      <c r="BE11" s="46">
        <v>0</v>
      </c>
      <c r="BF11" s="48">
        <f t="shared" si="12"/>
        <v>0</v>
      </c>
    </row>
    <row r="12" spans="2:58">
      <c r="B12" s="217"/>
      <c r="C12" s="45" t="s">
        <v>19</v>
      </c>
      <c r="D12" s="48">
        <v>948.17160000000001</v>
      </c>
      <c r="E12" s="49">
        <v>0</v>
      </c>
      <c r="F12" s="48">
        <f t="shared" si="13"/>
        <v>0</v>
      </c>
      <c r="H12" s="48">
        <f>$D$12*(1+J$2)</f>
        <v>948.17160000000001</v>
      </c>
      <c r="I12" s="49">
        <v>0</v>
      </c>
      <c r="J12" s="48">
        <f t="shared" si="0"/>
        <v>0</v>
      </c>
      <c r="L12" s="48">
        <f>$D$12*(1+N$2)</f>
        <v>948.17160000000001</v>
      </c>
      <c r="M12" s="49">
        <v>0</v>
      </c>
      <c r="N12" s="48">
        <f t="shared" si="1"/>
        <v>0</v>
      </c>
      <c r="P12" s="48">
        <f>$D$12*(1+R$2)</f>
        <v>1185.2145</v>
      </c>
      <c r="Q12" s="49">
        <v>0</v>
      </c>
      <c r="R12" s="48">
        <f t="shared" si="2"/>
        <v>0</v>
      </c>
      <c r="T12" s="48">
        <f>$D$12*(1+V$2)</f>
        <v>1185.2145</v>
      </c>
      <c r="U12" s="49">
        <v>0</v>
      </c>
      <c r="V12" s="48">
        <f t="shared" si="3"/>
        <v>0</v>
      </c>
      <c r="X12" s="48">
        <f>$D$12*(1+Z$2)</f>
        <v>1185.2145</v>
      </c>
      <c r="Y12" s="49">
        <v>0</v>
      </c>
      <c r="Z12" s="48">
        <f t="shared" si="4"/>
        <v>0</v>
      </c>
      <c r="AB12" s="48">
        <f>$D$12*(1+AD$2)</f>
        <v>1445.9616899999999</v>
      </c>
      <c r="AC12" s="49">
        <v>0</v>
      </c>
      <c r="AD12" s="48">
        <f t="shared" si="5"/>
        <v>0</v>
      </c>
      <c r="AF12" s="48">
        <f>$D$12*(1+AH$2)</f>
        <v>1445.9616899999999</v>
      </c>
      <c r="AG12" s="49">
        <v>0</v>
      </c>
      <c r="AH12" s="48">
        <f t="shared" si="6"/>
        <v>0</v>
      </c>
      <c r="AJ12" s="48">
        <f>$D$12*(1+AL$2)</f>
        <v>1445.9616899999999</v>
      </c>
      <c r="AK12" s="49">
        <v>0</v>
      </c>
      <c r="AL12" s="48">
        <f t="shared" si="7"/>
        <v>0</v>
      </c>
      <c r="AN12" s="48">
        <f>$D$12*(1+AP$2)</f>
        <v>1973.1450996000001</v>
      </c>
      <c r="AO12" s="49">
        <v>0</v>
      </c>
      <c r="AP12" s="48">
        <f t="shared" si="8"/>
        <v>0</v>
      </c>
      <c r="AR12" s="48">
        <f>$D$12*(1+AT$2)</f>
        <v>1973.1450996000001</v>
      </c>
      <c r="AS12" s="49">
        <v>0</v>
      </c>
      <c r="AT12" s="48">
        <f t="shared" si="9"/>
        <v>0</v>
      </c>
      <c r="AV12" s="48">
        <f>$D$12*(1+AX$2)</f>
        <v>1973.1450996000001</v>
      </c>
      <c r="AW12" s="49">
        <v>0</v>
      </c>
      <c r="AX12" s="48">
        <f t="shared" si="10"/>
        <v>0</v>
      </c>
      <c r="AZ12" s="48">
        <f>$D$12*(1+BB$2)</f>
        <v>3674.1649499999999</v>
      </c>
      <c r="BA12" s="49">
        <v>0</v>
      </c>
      <c r="BB12" s="48">
        <f t="shared" si="11"/>
        <v>0</v>
      </c>
      <c r="BD12" s="48">
        <f>$D$12*(1+BF$2)</f>
        <v>3674.1649499999999</v>
      </c>
      <c r="BE12" s="49">
        <v>0</v>
      </c>
      <c r="BF12" s="48">
        <f t="shared" si="12"/>
        <v>0</v>
      </c>
    </row>
    <row r="13" spans="2:58">
      <c r="B13" s="217"/>
      <c r="C13" s="45" t="s">
        <v>20</v>
      </c>
      <c r="D13" s="48">
        <f>D12*1.35</f>
        <v>1280.0316600000001</v>
      </c>
      <c r="E13" s="49">
        <v>0</v>
      </c>
      <c r="F13" s="48">
        <f t="shared" si="13"/>
        <v>0</v>
      </c>
      <c r="H13" s="48">
        <f>H12*1.35</f>
        <v>1280.0316600000001</v>
      </c>
      <c r="I13" s="49">
        <v>0</v>
      </c>
      <c r="J13" s="48">
        <f t="shared" si="0"/>
        <v>0</v>
      </c>
      <c r="L13" s="48">
        <f>L12*1.35</f>
        <v>1280.0316600000001</v>
      </c>
      <c r="M13" s="49">
        <v>0</v>
      </c>
      <c r="N13" s="48">
        <f t="shared" si="1"/>
        <v>0</v>
      </c>
      <c r="P13" s="48">
        <f>P12*1.35</f>
        <v>1600.0395750000002</v>
      </c>
      <c r="Q13" s="49">
        <v>0</v>
      </c>
      <c r="R13" s="48">
        <f t="shared" si="2"/>
        <v>0</v>
      </c>
      <c r="T13" s="48">
        <f>T12*1.35</f>
        <v>1600.0395750000002</v>
      </c>
      <c r="U13" s="49">
        <v>0</v>
      </c>
      <c r="V13" s="48">
        <f t="shared" si="3"/>
        <v>0</v>
      </c>
      <c r="X13" s="48">
        <f>X12*1.35</f>
        <v>1600.0395750000002</v>
      </c>
      <c r="Y13" s="49">
        <v>0</v>
      </c>
      <c r="Z13" s="48">
        <f t="shared" si="4"/>
        <v>0</v>
      </c>
      <c r="AB13" s="48">
        <f>AB12*1.35</f>
        <v>1952.0482815</v>
      </c>
      <c r="AC13" s="49">
        <v>0</v>
      </c>
      <c r="AD13" s="48">
        <f t="shared" si="5"/>
        <v>0</v>
      </c>
      <c r="AF13" s="48">
        <f>AF12*1.35</f>
        <v>1952.0482815</v>
      </c>
      <c r="AG13" s="49">
        <v>0</v>
      </c>
      <c r="AH13" s="48">
        <f t="shared" si="6"/>
        <v>0</v>
      </c>
      <c r="AJ13" s="48">
        <f>AJ12*1.35</f>
        <v>1952.0482815</v>
      </c>
      <c r="AK13" s="49">
        <v>0</v>
      </c>
      <c r="AL13" s="48">
        <f t="shared" si="7"/>
        <v>0</v>
      </c>
      <c r="AN13" s="48">
        <f>AN12*1.35</f>
        <v>2663.7458844600005</v>
      </c>
      <c r="AO13" s="49">
        <v>0</v>
      </c>
      <c r="AP13" s="48">
        <f t="shared" si="8"/>
        <v>0</v>
      </c>
      <c r="AR13" s="48">
        <f>AR12*1.35</f>
        <v>2663.7458844600005</v>
      </c>
      <c r="AS13" s="49">
        <v>0</v>
      </c>
      <c r="AT13" s="48">
        <f t="shared" si="9"/>
        <v>0</v>
      </c>
      <c r="AV13" s="48">
        <f>AV12*1.35</f>
        <v>2663.7458844600005</v>
      </c>
      <c r="AW13" s="49">
        <v>0</v>
      </c>
      <c r="AX13" s="48">
        <f t="shared" si="10"/>
        <v>0</v>
      </c>
      <c r="AZ13" s="48">
        <f>AZ12*1.35</f>
        <v>4960.1226825000003</v>
      </c>
      <c r="BA13" s="49">
        <v>0</v>
      </c>
      <c r="BB13" s="48">
        <f t="shared" si="11"/>
        <v>0</v>
      </c>
      <c r="BD13" s="48">
        <f>BD12*1.35</f>
        <v>4960.1226825000003</v>
      </c>
      <c r="BE13" s="49">
        <v>0</v>
      </c>
      <c r="BF13" s="48">
        <f t="shared" si="12"/>
        <v>0</v>
      </c>
    </row>
    <row r="14" spans="2:58">
      <c r="B14" s="217"/>
      <c r="C14" s="45" t="s">
        <v>21</v>
      </c>
      <c r="D14" s="48">
        <v>948.17160000000001</v>
      </c>
      <c r="E14" s="50">
        <v>14</v>
      </c>
      <c r="F14" s="48">
        <f t="shared" si="13"/>
        <v>13274.402400000001</v>
      </c>
      <c r="H14" s="48">
        <f>$D$14*(1+J$2)</f>
        <v>948.17160000000001</v>
      </c>
      <c r="I14" s="50">
        <v>14</v>
      </c>
      <c r="J14" s="48">
        <f t="shared" si="0"/>
        <v>13274.402400000001</v>
      </c>
      <c r="L14" s="48">
        <f>$D$14*(1+N$2)</f>
        <v>948.17160000000001</v>
      </c>
      <c r="M14" s="50">
        <v>14</v>
      </c>
      <c r="N14" s="48">
        <f t="shared" si="1"/>
        <v>13274.402400000001</v>
      </c>
      <c r="P14" s="48">
        <f>$D$14*(1+R$2)</f>
        <v>1185.2145</v>
      </c>
      <c r="Q14" s="50">
        <v>14</v>
      </c>
      <c r="R14" s="48">
        <f t="shared" si="2"/>
        <v>16593.003000000001</v>
      </c>
      <c r="T14" s="48">
        <f>$D$14*(1+V$2)</f>
        <v>1185.2145</v>
      </c>
      <c r="U14" s="50">
        <v>14</v>
      </c>
      <c r="V14" s="48">
        <f t="shared" si="3"/>
        <v>16593.003000000001</v>
      </c>
      <c r="X14" s="48">
        <f>$D$14*(1+Z$2)</f>
        <v>1185.2145</v>
      </c>
      <c r="Y14" s="50">
        <v>14</v>
      </c>
      <c r="Z14" s="48">
        <f t="shared" si="4"/>
        <v>16593.003000000001</v>
      </c>
      <c r="AB14" s="48">
        <f>$D$14*(1+AD$2)</f>
        <v>1445.9616899999999</v>
      </c>
      <c r="AC14" s="50">
        <v>14</v>
      </c>
      <c r="AD14" s="48">
        <f t="shared" si="5"/>
        <v>20243.463659999998</v>
      </c>
      <c r="AF14" s="48">
        <f>$D$14*(1+AH$2)</f>
        <v>1445.9616899999999</v>
      </c>
      <c r="AG14" s="50">
        <v>14</v>
      </c>
      <c r="AH14" s="48">
        <f t="shared" si="6"/>
        <v>20243.463659999998</v>
      </c>
      <c r="AJ14" s="48">
        <f>$D$14*(1+AL$2)</f>
        <v>1445.9616899999999</v>
      </c>
      <c r="AK14" s="50">
        <v>14</v>
      </c>
      <c r="AL14" s="48">
        <f t="shared" si="7"/>
        <v>20243.463659999998</v>
      </c>
      <c r="AN14" s="48">
        <f>$D$14*(1+AP$2)</f>
        <v>1973.1450996000001</v>
      </c>
      <c r="AO14" s="50">
        <v>14</v>
      </c>
      <c r="AP14" s="48">
        <f t="shared" si="8"/>
        <v>27624.031394400001</v>
      </c>
      <c r="AR14" s="48">
        <f>$D$14*(1+AT$2)</f>
        <v>1973.1450996000001</v>
      </c>
      <c r="AS14" s="50">
        <v>14</v>
      </c>
      <c r="AT14" s="48">
        <f t="shared" si="9"/>
        <v>27624.031394400001</v>
      </c>
      <c r="AV14" s="48">
        <f>$D$14*(1+AX$2)</f>
        <v>1973.1450996000001</v>
      </c>
      <c r="AW14" s="50">
        <v>14</v>
      </c>
      <c r="AX14" s="48">
        <f t="shared" si="10"/>
        <v>27624.031394400001</v>
      </c>
      <c r="AZ14" s="48">
        <f>$D$14*(1+BB$2)</f>
        <v>3674.1649499999999</v>
      </c>
      <c r="BA14" s="50">
        <v>14</v>
      </c>
      <c r="BB14" s="48">
        <f t="shared" si="11"/>
        <v>51438.309300000001</v>
      </c>
      <c r="BD14" s="48">
        <f>$D$14*(1+BF$2)</f>
        <v>3674.1649499999999</v>
      </c>
      <c r="BE14" s="50">
        <v>14</v>
      </c>
      <c r="BF14" s="48">
        <f t="shared" si="12"/>
        <v>51438.309300000001</v>
      </c>
    </row>
    <row r="15" spans="2:58">
      <c r="B15" s="217"/>
      <c r="C15" s="45" t="s">
        <v>22</v>
      </c>
      <c r="D15" s="48">
        <v>39551.520000000004</v>
      </c>
      <c r="E15" s="50">
        <v>1</v>
      </c>
      <c r="F15" s="48">
        <f t="shared" si="13"/>
        <v>39551.520000000004</v>
      </c>
      <c r="H15" s="48">
        <f>$D$15*(1+J$2)</f>
        <v>39551.520000000004</v>
      </c>
      <c r="I15" s="50">
        <v>1</v>
      </c>
      <c r="J15" s="48">
        <f t="shared" si="0"/>
        <v>39551.520000000004</v>
      </c>
      <c r="L15" s="48">
        <f>$D$15*(1+N$2)</f>
        <v>39551.520000000004</v>
      </c>
      <c r="M15" s="50">
        <v>1</v>
      </c>
      <c r="N15" s="48">
        <f t="shared" si="1"/>
        <v>39551.520000000004</v>
      </c>
      <c r="P15" s="48">
        <f>$D$15*(1+R$2)</f>
        <v>49439.400000000009</v>
      </c>
      <c r="Q15" s="50">
        <v>1</v>
      </c>
      <c r="R15" s="48">
        <f t="shared" si="2"/>
        <v>49439.400000000009</v>
      </c>
      <c r="T15" s="48">
        <f>$D$15*(1+V$2)</f>
        <v>49439.400000000009</v>
      </c>
      <c r="U15" s="50">
        <v>1</v>
      </c>
      <c r="V15" s="48">
        <f t="shared" si="3"/>
        <v>49439.400000000009</v>
      </c>
      <c r="X15" s="48">
        <f>$D$15*(1+Z$2)</f>
        <v>49439.400000000009</v>
      </c>
      <c r="Y15" s="50">
        <v>1</v>
      </c>
      <c r="Z15" s="48">
        <f t="shared" si="4"/>
        <v>49439.400000000009</v>
      </c>
      <c r="AB15" s="48">
        <f>$D$15*(1+AD$2)</f>
        <v>60316.067999999999</v>
      </c>
      <c r="AC15" s="50">
        <v>1</v>
      </c>
      <c r="AD15" s="48">
        <f t="shared" si="5"/>
        <v>60316.067999999999</v>
      </c>
      <c r="AF15" s="48">
        <f>$D$15*(1+AH$2)</f>
        <v>60316.067999999999</v>
      </c>
      <c r="AG15" s="50">
        <v>1</v>
      </c>
      <c r="AH15" s="48">
        <f t="shared" si="6"/>
        <v>60316.067999999999</v>
      </c>
      <c r="AJ15" s="48">
        <f>$D$15*(1+AL$2)</f>
        <v>60316.067999999999</v>
      </c>
      <c r="AK15" s="50">
        <v>1</v>
      </c>
      <c r="AL15" s="48">
        <f t="shared" si="7"/>
        <v>60316.067999999999</v>
      </c>
      <c r="AN15" s="48">
        <f>$D$15*(1+AP$2)</f>
        <v>82306.71312</v>
      </c>
      <c r="AO15" s="50">
        <v>1</v>
      </c>
      <c r="AP15" s="48">
        <f t="shared" si="8"/>
        <v>82306.71312</v>
      </c>
      <c r="AR15" s="48">
        <f>$D$15*(1+AT$2)</f>
        <v>82306.71312</v>
      </c>
      <c r="AS15" s="50">
        <v>1</v>
      </c>
      <c r="AT15" s="48">
        <f t="shared" si="9"/>
        <v>82306.71312</v>
      </c>
      <c r="AV15" s="48">
        <f>$D$15*(1+AX$2)</f>
        <v>82306.71312</v>
      </c>
      <c r="AW15" s="50">
        <v>1</v>
      </c>
      <c r="AX15" s="48">
        <f t="shared" si="10"/>
        <v>82306.71312</v>
      </c>
      <c r="AZ15" s="48">
        <f>$D$15*(1+BB$2)</f>
        <v>153262.14000000001</v>
      </c>
      <c r="BA15" s="50">
        <v>1</v>
      </c>
      <c r="BB15" s="48">
        <f t="shared" si="11"/>
        <v>153262.14000000001</v>
      </c>
      <c r="BD15" s="48">
        <f>$D$15*(1+BF$2)</f>
        <v>153262.14000000001</v>
      </c>
      <c r="BE15" s="50">
        <v>1</v>
      </c>
      <c r="BF15" s="48">
        <f t="shared" si="12"/>
        <v>153262.14000000001</v>
      </c>
    </row>
    <row r="16" spans="2:58">
      <c r="B16" s="217"/>
      <c r="C16" s="45" t="s">
        <v>23</v>
      </c>
      <c r="D16" s="48">
        <v>22156.44</v>
      </c>
      <c r="E16" s="50">
        <v>1</v>
      </c>
      <c r="F16" s="48">
        <f t="shared" si="13"/>
        <v>22156.44</v>
      </c>
      <c r="H16" s="48">
        <f>$D$16*(1+J$2)</f>
        <v>22156.44</v>
      </c>
      <c r="I16" s="50">
        <v>1</v>
      </c>
      <c r="J16" s="48">
        <f t="shared" si="0"/>
        <v>22156.44</v>
      </c>
      <c r="L16" s="48">
        <f>$D$16*(1+N$2)</f>
        <v>22156.44</v>
      </c>
      <c r="M16" s="50">
        <v>1</v>
      </c>
      <c r="N16" s="48">
        <f t="shared" si="1"/>
        <v>22156.44</v>
      </c>
      <c r="P16" s="48">
        <f>$D$16*(1+R$2)</f>
        <v>27695.55</v>
      </c>
      <c r="Q16" s="50">
        <v>1</v>
      </c>
      <c r="R16" s="48">
        <f t="shared" si="2"/>
        <v>27695.55</v>
      </c>
      <c r="T16" s="48">
        <f>$D$16*(1+V$2)</f>
        <v>27695.55</v>
      </c>
      <c r="U16" s="50">
        <v>1</v>
      </c>
      <c r="V16" s="48">
        <f t="shared" si="3"/>
        <v>27695.55</v>
      </c>
      <c r="X16" s="48">
        <f>$D$16*(1+Z$2)</f>
        <v>27695.55</v>
      </c>
      <c r="Y16" s="50">
        <v>1</v>
      </c>
      <c r="Z16" s="48">
        <f t="shared" si="4"/>
        <v>27695.55</v>
      </c>
      <c r="AB16" s="48">
        <f>$D$16*(1+AD$2)</f>
        <v>33788.570999999996</v>
      </c>
      <c r="AC16" s="50">
        <v>1</v>
      </c>
      <c r="AD16" s="48">
        <f t="shared" si="5"/>
        <v>33788.570999999996</v>
      </c>
      <c r="AF16" s="48">
        <f>$D$16*(1+AH$2)</f>
        <v>33788.570999999996</v>
      </c>
      <c r="AG16" s="50">
        <v>1</v>
      </c>
      <c r="AH16" s="48">
        <f t="shared" si="6"/>
        <v>33788.570999999996</v>
      </c>
      <c r="AJ16" s="48">
        <f>$D$16*(1+AL$2)</f>
        <v>33788.570999999996</v>
      </c>
      <c r="AK16" s="50">
        <v>1</v>
      </c>
      <c r="AL16" s="48">
        <f t="shared" si="7"/>
        <v>33788.570999999996</v>
      </c>
      <c r="AN16" s="48">
        <f>$D$16*(1+AP$2)</f>
        <v>46107.551639999998</v>
      </c>
      <c r="AO16" s="50">
        <v>1</v>
      </c>
      <c r="AP16" s="48">
        <f t="shared" si="8"/>
        <v>46107.551639999998</v>
      </c>
      <c r="AR16" s="48">
        <f>$D$16*(1+AT$2)</f>
        <v>46107.551639999998</v>
      </c>
      <c r="AS16" s="50">
        <v>1</v>
      </c>
      <c r="AT16" s="48">
        <f t="shared" si="9"/>
        <v>46107.551639999998</v>
      </c>
      <c r="AV16" s="48">
        <f>$D$16*(1+AX$2)</f>
        <v>46107.551639999998</v>
      </c>
      <c r="AW16" s="50">
        <v>1</v>
      </c>
      <c r="AX16" s="48">
        <f t="shared" si="10"/>
        <v>46107.551639999998</v>
      </c>
      <c r="AZ16" s="48">
        <f>$D$16*(1+BB$2)</f>
        <v>85856.205000000002</v>
      </c>
      <c r="BA16" s="50">
        <v>1</v>
      </c>
      <c r="BB16" s="48">
        <f t="shared" si="11"/>
        <v>85856.205000000002</v>
      </c>
      <c r="BD16" s="48">
        <f>$D$16*(1+BF$2)</f>
        <v>85856.205000000002</v>
      </c>
      <c r="BE16" s="50">
        <v>1</v>
      </c>
      <c r="BF16" s="48">
        <f t="shared" si="12"/>
        <v>85856.205000000002</v>
      </c>
    </row>
    <row r="17" spans="2:58">
      <c r="B17" s="217"/>
      <c r="C17" s="45" t="s">
        <v>24</v>
      </c>
      <c r="D17" s="48">
        <v>22157.490600000001</v>
      </c>
      <c r="E17" s="50"/>
      <c r="F17" s="48">
        <f t="shared" si="13"/>
        <v>0</v>
      </c>
      <c r="H17" s="48">
        <f>$D$17*(1+J$2)</f>
        <v>22157.490600000001</v>
      </c>
      <c r="I17" s="50"/>
      <c r="J17" s="48">
        <f t="shared" si="0"/>
        <v>0</v>
      </c>
      <c r="L17" s="48">
        <f>$D$17*(1+N$2)</f>
        <v>22157.490600000001</v>
      </c>
      <c r="M17" s="50"/>
      <c r="N17" s="48">
        <f t="shared" si="1"/>
        <v>0</v>
      </c>
      <c r="P17" s="48">
        <f>$D$17*(1+R$2)</f>
        <v>27696.863250000002</v>
      </c>
      <c r="Q17" s="50"/>
      <c r="R17" s="48">
        <f t="shared" si="2"/>
        <v>0</v>
      </c>
      <c r="T17" s="48">
        <f>$D$17*(1+V$2)</f>
        <v>27696.863250000002</v>
      </c>
      <c r="U17" s="50"/>
      <c r="V17" s="48">
        <f t="shared" si="3"/>
        <v>0</v>
      </c>
      <c r="X17" s="48">
        <f>$D$17*(1+Z$2)</f>
        <v>27696.863250000002</v>
      </c>
      <c r="Y17" s="50"/>
      <c r="Z17" s="48">
        <f t="shared" si="4"/>
        <v>0</v>
      </c>
      <c r="AB17" s="48">
        <f>$D$17*(1+AD$2)</f>
        <v>33790.173165</v>
      </c>
      <c r="AC17" s="50"/>
      <c r="AD17" s="48">
        <f t="shared" si="5"/>
        <v>0</v>
      </c>
      <c r="AF17" s="48">
        <f>$D$17*(1+AH$2)</f>
        <v>33790.173165</v>
      </c>
      <c r="AG17" s="50"/>
      <c r="AH17" s="48">
        <f t="shared" si="6"/>
        <v>0</v>
      </c>
      <c r="AJ17" s="48">
        <f>$D$17*(1+AL$2)</f>
        <v>33790.173165</v>
      </c>
      <c r="AK17" s="50"/>
      <c r="AL17" s="48">
        <f t="shared" si="7"/>
        <v>0</v>
      </c>
      <c r="AN17" s="48">
        <f>$D$17*(1+AP$2)</f>
        <v>46109.737938600003</v>
      </c>
      <c r="AO17" s="50"/>
      <c r="AP17" s="48">
        <f t="shared" si="8"/>
        <v>0</v>
      </c>
      <c r="AR17" s="48">
        <f>$D$17*(1+AT$2)</f>
        <v>46109.737938600003</v>
      </c>
      <c r="AS17" s="50"/>
      <c r="AT17" s="48">
        <f t="shared" si="9"/>
        <v>0</v>
      </c>
      <c r="AV17" s="48">
        <f>$D$17*(1+AX$2)</f>
        <v>46109.737938600003</v>
      </c>
      <c r="AW17" s="50"/>
      <c r="AX17" s="48">
        <f t="shared" si="10"/>
        <v>0</v>
      </c>
      <c r="AZ17" s="48">
        <f>$D$17*(1+BB$2)</f>
        <v>85860.276075000002</v>
      </c>
      <c r="BA17" s="50"/>
      <c r="BB17" s="48">
        <f t="shared" si="11"/>
        <v>0</v>
      </c>
      <c r="BD17" s="48">
        <f>$D$17*(1+BF$2)</f>
        <v>85860.276075000002</v>
      </c>
      <c r="BE17" s="50"/>
      <c r="BF17" s="48">
        <f t="shared" si="12"/>
        <v>0</v>
      </c>
    </row>
    <row r="18" spans="2:58">
      <c r="B18" s="217"/>
      <c r="C18" s="45" t="s">
        <v>25</v>
      </c>
      <c r="D18" s="51">
        <v>121452.38593199999</v>
      </c>
      <c r="E18" s="52">
        <f>1/12</f>
        <v>8.3333333333333329E-2</v>
      </c>
      <c r="F18" s="48">
        <f t="shared" si="13"/>
        <v>10121.032160999999</v>
      </c>
      <c r="H18" s="48">
        <f>$D$18*(1+J$2)</f>
        <v>121452.38593199999</v>
      </c>
      <c r="I18" s="52">
        <f>1/12</f>
        <v>8.3333333333333329E-2</v>
      </c>
      <c r="J18" s="48">
        <f t="shared" si="0"/>
        <v>10121.032160999999</v>
      </c>
      <c r="L18" s="48">
        <f>$D$18*(1+N$2)</f>
        <v>121452.38593199999</v>
      </c>
      <c r="M18" s="52">
        <f>1/12</f>
        <v>8.3333333333333329E-2</v>
      </c>
      <c r="N18" s="48">
        <f t="shared" si="1"/>
        <v>10121.032160999999</v>
      </c>
      <c r="P18" s="48">
        <f>$D$18*(1+R$2)</f>
        <v>151815.48241499998</v>
      </c>
      <c r="Q18" s="52">
        <f>1/12</f>
        <v>8.3333333333333329E-2</v>
      </c>
      <c r="R18" s="48">
        <f t="shared" si="2"/>
        <v>12651.290201249998</v>
      </c>
      <c r="T18" s="48">
        <f>$D$18*(1+V$2)</f>
        <v>151815.48241499998</v>
      </c>
      <c r="U18" s="52">
        <f>1/12</f>
        <v>8.3333333333333329E-2</v>
      </c>
      <c r="V18" s="48">
        <f t="shared" si="3"/>
        <v>12651.290201249998</v>
      </c>
      <c r="X18" s="48">
        <f>$D$18*(1+Z$2)</f>
        <v>151815.48241499998</v>
      </c>
      <c r="Y18" s="52">
        <f>1/12</f>
        <v>8.3333333333333329E-2</v>
      </c>
      <c r="Z18" s="48">
        <f t="shared" si="4"/>
        <v>12651.290201249998</v>
      </c>
      <c r="AB18" s="48">
        <f>$D$18*(1+AD$2)</f>
        <v>185214.88854629998</v>
      </c>
      <c r="AC18" s="52">
        <f>1/12</f>
        <v>8.3333333333333329E-2</v>
      </c>
      <c r="AD18" s="48">
        <f t="shared" si="5"/>
        <v>15434.574045524998</v>
      </c>
      <c r="AF18" s="48">
        <f>$D$18*(1+AH$2)</f>
        <v>185214.88854629998</v>
      </c>
      <c r="AG18" s="52">
        <f>1/12</f>
        <v>8.3333333333333329E-2</v>
      </c>
      <c r="AH18" s="48">
        <f t="shared" si="6"/>
        <v>15434.574045524998</v>
      </c>
      <c r="AJ18" s="48">
        <f>$D$18*(1+AL$2)</f>
        <v>185214.88854629998</v>
      </c>
      <c r="AK18" s="52">
        <f>1/12</f>
        <v>8.3333333333333329E-2</v>
      </c>
      <c r="AL18" s="48">
        <f t="shared" si="7"/>
        <v>15434.574045524998</v>
      </c>
      <c r="AN18" s="48">
        <f>$D$18*(1+AP$2)</f>
        <v>252742.41512449196</v>
      </c>
      <c r="AO18" s="52">
        <f>1/12</f>
        <v>8.3333333333333329E-2</v>
      </c>
      <c r="AP18" s="48">
        <f t="shared" si="8"/>
        <v>21061.867927040996</v>
      </c>
      <c r="AR18" s="48">
        <f>$D$18*(1+AT$2)</f>
        <v>252742.41512449196</v>
      </c>
      <c r="AS18" s="52">
        <f>1/12</f>
        <v>8.3333333333333329E-2</v>
      </c>
      <c r="AT18" s="48">
        <f t="shared" si="9"/>
        <v>21061.867927040996</v>
      </c>
      <c r="AV18" s="48">
        <f>$D$18*(1+AX$2)</f>
        <v>252742.41512449196</v>
      </c>
      <c r="AW18" s="52">
        <f>1/12</f>
        <v>8.3333333333333329E-2</v>
      </c>
      <c r="AX18" s="48">
        <f t="shared" si="10"/>
        <v>21061.867927040996</v>
      </c>
      <c r="AZ18" s="48">
        <f>$D$18*(1+BB$2)</f>
        <v>470627.99548649997</v>
      </c>
      <c r="BA18" s="52">
        <f>1/12</f>
        <v>8.3333333333333329E-2</v>
      </c>
      <c r="BB18" s="48">
        <f t="shared" si="11"/>
        <v>39218.999623874995</v>
      </c>
      <c r="BD18" s="48">
        <f>$D$18*(1+BF$2)</f>
        <v>470627.99548649997</v>
      </c>
      <c r="BE18" s="52">
        <f>1/12</f>
        <v>8.3333333333333329E-2</v>
      </c>
      <c r="BF18" s="48">
        <f t="shared" si="12"/>
        <v>39218.999623874995</v>
      </c>
    </row>
    <row r="19" spans="2:58">
      <c r="B19" s="217"/>
      <c r="C19" s="45" t="s">
        <v>26</v>
      </c>
      <c r="D19" s="48">
        <v>3457.3577280000004</v>
      </c>
      <c r="E19" s="46">
        <v>10</v>
      </c>
      <c r="F19" s="48">
        <f t="shared" si="13"/>
        <v>34573.577280000005</v>
      </c>
      <c r="H19" s="48">
        <f>$D$19*(1+J$2)</f>
        <v>3457.3577280000004</v>
      </c>
      <c r="I19" s="46">
        <v>10</v>
      </c>
      <c r="J19" s="48">
        <f t="shared" si="0"/>
        <v>34573.577280000005</v>
      </c>
      <c r="L19" s="48">
        <f>$D$19*(1+N$2)</f>
        <v>3457.3577280000004</v>
      </c>
      <c r="M19" s="46">
        <v>10</v>
      </c>
      <c r="N19" s="48">
        <f t="shared" si="1"/>
        <v>34573.577280000005</v>
      </c>
      <c r="P19" s="48">
        <f>$D$19*(1+R$2)</f>
        <v>4321.6971600000006</v>
      </c>
      <c r="Q19" s="46">
        <v>10</v>
      </c>
      <c r="R19" s="48">
        <f t="shared" si="2"/>
        <v>43216.971600000004</v>
      </c>
      <c r="T19" s="48">
        <f>$D$19*(1+V$2)</f>
        <v>4321.6971600000006</v>
      </c>
      <c r="U19" s="46">
        <v>10</v>
      </c>
      <c r="V19" s="48">
        <f t="shared" si="3"/>
        <v>43216.971600000004</v>
      </c>
      <c r="X19" s="48">
        <f>$D$19*(1+Z$2)</f>
        <v>4321.6971600000006</v>
      </c>
      <c r="Y19" s="46">
        <v>10</v>
      </c>
      <c r="Z19" s="48">
        <f t="shared" si="4"/>
        <v>43216.971600000004</v>
      </c>
      <c r="AB19" s="48">
        <f>$D$19*(1+AD$2)</f>
        <v>5272.4705352000001</v>
      </c>
      <c r="AC19" s="46">
        <v>10</v>
      </c>
      <c r="AD19" s="48">
        <f t="shared" si="5"/>
        <v>52724.705352000004</v>
      </c>
      <c r="AF19" s="48">
        <f>$D$19*(1+AH$2)</f>
        <v>5272.4705352000001</v>
      </c>
      <c r="AG19" s="46">
        <v>10</v>
      </c>
      <c r="AH19" s="48">
        <f t="shared" si="6"/>
        <v>52724.705352000004</v>
      </c>
      <c r="AJ19" s="48">
        <f>$D$19*(1+AL$2)</f>
        <v>5272.4705352000001</v>
      </c>
      <c r="AK19" s="46">
        <v>10</v>
      </c>
      <c r="AL19" s="48">
        <f t="shared" si="7"/>
        <v>52724.705352000004</v>
      </c>
      <c r="AN19" s="48">
        <f>$D$19*(1+AP$2)</f>
        <v>7194.7614319680006</v>
      </c>
      <c r="AO19" s="46">
        <v>10</v>
      </c>
      <c r="AP19" s="48">
        <f t="shared" si="8"/>
        <v>71947.614319680011</v>
      </c>
      <c r="AR19" s="48">
        <f>$D$19*(1+AT$2)</f>
        <v>7194.7614319680006</v>
      </c>
      <c r="AS19" s="46">
        <v>10</v>
      </c>
      <c r="AT19" s="48">
        <f t="shared" si="9"/>
        <v>71947.614319680011</v>
      </c>
      <c r="AV19" s="48">
        <f>$D$19*(1+AX$2)</f>
        <v>7194.7614319680006</v>
      </c>
      <c r="AW19" s="46">
        <v>10</v>
      </c>
      <c r="AX19" s="48">
        <f t="shared" si="10"/>
        <v>71947.614319680011</v>
      </c>
      <c r="AZ19" s="48">
        <f>$D$19*(1+BB$2)</f>
        <v>13397.261196000001</v>
      </c>
      <c r="BA19" s="46">
        <v>10</v>
      </c>
      <c r="BB19" s="48">
        <f t="shared" si="11"/>
        <v>133972.61196000001</v>
      </c>
      <c r="BD19" s="48">
        <f>$D$19*(1+BF$2)</f>
        <v>13397.261196000001</v>
      </c>
      <c r="BE19" s="46">
        <v>10</v>
      </c>
      <c r="BF19" s="48">
        <f t="shared" si="12"/>
        <v>133972.61196000001</v>
      </c>
    </row>
    <row r="20" spans="2:58">
      <c r="B20" s="217"/>
      <c r="C20" s="45" t="s">
        <v>27</v>
      </c>
      <c r="D20" s="48">
        <f>F27/180*1.5</f>
        <v>2361.1582199999998</v>
      </c>
      <c r="E20" s="46">
        <f>21*2.5</f>
        <v>52.5</v>
      </c>
      <c r="F20" s="48">
        <f t="shared" si="13"/>
        <v>123960.80654999999</v>
      </c>
      <c r="H20" s="48">
        <f>J27/180*1.5</f>
        <v>2361.1582199999998</v>
      </c>
      <c r="I20" s="46">
        <f>21*2.5</f>
        <v>52.5</v>
      </c>
      <c r="J20" s="48">
        <f t="shared" si="0"/>
        <v>123960.80654999999</v>
      </c>
      <c r="L20" s="48">
        <f>N27/180*1.5</f>
        <v>2361.1582199999998</v>
      </c>
      <c r="M20" s="46">
        <f>21*2.5</f>
        <v>52.5</v>
      </c>
      <c r="N20" s="48">
        <f t="shared" si="1"/>
        <v>123960.80654999999</v>
      </c>
      <c r="P20" s="48">
        <f>R27/180*1.5</f>
        <v>2951.4477750000001</v>
      </c>
      <c r="Q20" s="46">
        <f>21*2.5</f>
        <v>52.5</v>
      </c>
      <c r="R20" s="48">
        <f t="shared" si="2"/>
        <v>154951.0081875</v>
      </c>
      <c r="T20" s="48">
        <f>V27/180*1.5</f>
        <v>2951.4477750000001</v>
      </c>
      <c r="U20" s="46">
        <f>21*2.5</f>
        <v>52.5</v>
      </c>
      <c r="V20" s="48">
        <f t="shared" si="3"/>
        <v>154951.0081875</v>
      </c>
      <c r="X20" s="48">
        <f>Z27/180*1.5</f>
        <v>2951.4477750000001</v>
      </c>
      <c r="Y20" s="46">
        <f>21*2.5</f>
        <v>52.5</v>
      </c>
      <c r="Z20" s="48">
        <f t="shared" si="4"/>
        <v>154951.0081875</v>
      </c>
      <c r="AB20" s="48">
        <f>AD27/180*1.5</f>
        <v>3600.7662855000003</v>
      </c>
      <c r="AC20" s="46">
        <f>21*2.5</f>
        <v>52.5</v>
      </c>
      <c r="AD20" s="48">
        <f t="shared" si="5"/>
        <v>189040.22998875001</v>
      </c>
      <c r="AF20" s="48">
        <f>AH27/180*1.5</f>
        <v>3600.7662855000003</v>
      </c>
      <c r="AG20" s="46">
        <f>21*2.5</f>
        <v>52.5</v>
      </c>
      <c r="AH20" s="48">
        <f t="shared" si="6"/>
        <v>189040.22998875001</v>
      </c>
      <c r="AJ20" s="48">
        <f>AL27/180*1.5</f>
        <v>3600.7662855000003</v>
      </c>
      <c r="AK20" s="46">
        <f>21*2.5</f>
        <v>52.5</v>
      </c>
      <c r="AL20" s="48">
        <f t="shared" si="7"/>
        <v>189040.22998875001</v>
      </c>
      <c r="AN20" s="48">
        <f>AP27/180*1.5</f>
        <v>4913.5702558200001</v>
      </c>
      <c r="AO20" s="46">
        <f>21*2.5</f>
        <v>52.5</v>
      </c>
      <c r="AP20" s="48">
        <f t="shared" si="8"/>
        <v>257962.43843055001</v>
      </c>
      <c r="AR20" s="48">
        <f>AT27/180*1.5</f>
        <v>4913.5702558200001</v>
      </c>
      <c r="AS20" s="46">
        <f>21*2.5</f>
        <v>52.5</v>
      </c>
      <c r="AT20" s="48">
        <f t="shared" si="9"/>
        <v>257962.43843055001</v>
      </c>
      <c r="AV20" s="48">
        <f>AX27/180*1.5</f>
        <v>4913.5702558200001</v>
      </c>
      <c r="AW20" s="46">
        <f>21*2.5</f>
        <v>52.5</v>
      </c>
      <c r="AX20" s="48">
        <f t="shared" si="10"/>
        <v>257962.43843055001</v>
      </c>
      <c r="AZ20" s="48">
        <f>BB27/180*1.5</f>
        <v>9149.4881025000013</v>
      </c>
      <c r="BA20" s="46">
        <f>21*2.5</f>
        <v>52.5</v>
      </c>
      <c r="BB20" s="48">
        <f t="shared" si="11"/>
        <v>480348.12538125005</v>
      </c>
      <c r="BD20" s="48">
        <f>BF27/180*1.5</f>
        <v>9149.4881025000013</v>
      </c>
      <c r="BE20" s="46">
        <f>21*2.5</f>
        <v>52.5</v>
      </c>
      <c r="BF20" s="48">
        <f t="shared" si="12"/>
        <v>480348.12538125005</v>
      </c>
    </row>
    <row r="21" spans="2:58">
      <c r="B21" s="217"/>
      <c r="C21" s="45" t="s">
        <v>28</v>
      </c>
      <c r="D21" s="48">
        <f>F27/180*68/60*1.5</f>
        <v>2675.9793159999999</v>
      </c>
      <c r="E21" s="46">
        <v>0</v>
      </c>
      <c r="F21" s="48">
        <f t="shared" si="13"/>
        <v>0</v>
      </c>
      <c r="H21" s="48">
        <f>J27/180*68/60*1.5</f>
        <v>2675.9793159999999</v>
      </c>
      <c r="I21" s="46">
        <v>0</v>
      </c>
      <c r="J21" s="48">
        <f t="shared" si="0"/>
        <v>0</v>
      </c>
      <c r="L21" s="48">
        <f>N27/180*68/60*1.5</f>
        <v>2675.9793159999999</v>
      </c>
      <c r="M21" s="46">
        <v>0</v>
      </c>
      <c r="N21" s="48">
        <f t="shared" si="1"/>
        <v>0</v>
      </c>
      <c r="P21" s="48">
        <f>R27/180*68/60*1.5</f>
        <v>3344.9741450000001</v>
      </c>
      <c r="Q21" s="46">
        <v>0</v>
      </c>
      <c r="R21" s="48">
        <f t="shared" si="2"/>
        <v>0</v>
      </c>
      <c r="T21" s="48">
        <f>V27/180*68/60*1.5</f>
        <v>3344.9741450000001</v>
      </c>
      <c r="U21" s="46">
        <v>0</v>
      </c>
      <c r="V21" s="48">
        <f t="shared" si="3"/>
        <v>0</v>
      </c>
      <c r="X21" s="48">
        <f>Z27/180*68/60*1.5</f>
        <v>3344.9741450000001</v>
      </c>
      <c r="Y21" s="46">
        <v>0</v>
      </c>
      <c r="Z21" s="48">
        <f t="shared" si="4"/>
        <v>0</v>
      </c>
      <c r="AB21" s="48">
        <f>AD27/180*68/60*1.5</f>
        <v>4080.8684569000006</v>
      </c>
      <c r="AC21" s="46">
        <v>0</v>
      </c>
      <c r="AD21" s="48">
        <f t="shared" si="5"/>
        <v>0</v>
      </c>
      <c r="AF21" s="48">
        <f>AH27/180*68/60*1.5</f>
        <v>4080.8684569000006</v>
      </c>
      <c r="AG21" s="46">
        <v>0</v>
      </c>
      <c r="AH21" s="48">
        <f t="shared" si="6"/>
        <v>0</v>
      </c>
      <c r="AJ21" s="48">
        <f>AL27/180*68/60*1.5</f>
        <v>4080.8684569000006</v>
      </c>
      <c r="AK21" s="46">
        <v>0</v>
      </c>
      <c r="AL21" s="48">
        <f t="shared" si="7"/>
        <v>0</v>
      </c>
      <c r="AN21" s="48">
        <f>AP27/180*68/60*1.5</f>
        <v>5568.7129565960004</v>
      </c>
      <c r="AO21" s="46">
        <v>0</v>
      </c>
      <c r="AP21" s="48">
        <f t="shared" si="8"/>
        <v>0</v>
      </c>
      <c r="AR21" s="48">
        <f>AT27/180*68/60*1.5</f>
        <v>5568.7129565960004</v>
      </c>
      <c r="AS21" s="46">
        <v>0</v>
      </c>
      <c r="AT21" s="48">
        <f t="shared" si="9"/>
        <v>0</v>
      </c>
      <c r="AV21" s="48">
        <f>AX27/180*68/60*1.5</f>
        <v>5568.7129565960004</v>
      </c>
      <c r="AW21" s="46">
        <v>0</v>
      </c>
      <c r="AX21" s="48">
        <f t="shared" si="10"/>
        <v>0</v>
      </c>
      <c r="AZ21" s="48">
        <f>BB27/180*68/60*1.5</f>
        <v>10369.419849500002</v>
      </c>
      <c r="BA21" s="46">
        <v>0</v>
      </c>
      <c r="BB21" s="48">
        <f t="shared" si="11"/>
        <v>0</v>
      </c>
      <c r="BD21" s="48">
        <f>BF27/180*68/60*1.5</f>
        <v>10369.419849500002</v>
      </c>
      <c r="BE21" s="46">
        <v>0</v>
      </c>
      <c r="BF21" s="48">
        <f t="shared" si="12"/>
        <v>0</v>
      </c>
    </row>
    <row r="22" spans="2:58">
      <c r="B22" s="217"/>
      <c r="C22" s="45" t="s">
        <v>29</v>
      </c>
      <c r="D22" s="48">
        <f>F27/180*2</f>
        <v>3148.2109599999999</v>
      </c>
      <c r="E22" s="46">
        <v>0</v>
      </c>
      <c r="F22" s="48">
        <f t="shared" si="13"/>
        <v>0</v>
      </c>
      <c r="H22" s="48">
        <f>J27/180*2</f>
        <v>3148.2109599999999</v>
      </c>
      <c r="I22" s="46">
        <v>0</v>
      </c>
      <c r="J22" s="48">
        <f t="shared" si="0"/>
        <v>0</v>
      </c>
      <c r="L22" s="48">
        <f>N27/180*2</f>
        <v>3148.2109599999999</v>
      </c>
      <c r="M22" s="46">
        <v>0</v>
      </c>
      <c r="N22" s="48">
        <f t="shared" si="1"/>
        <v>0</v>
      </c>
      <c r="P22" s="48">
        <f>R27/180*2</f>
        <v>3935.2637</v>
      </c>
      <c r="Q22" s="46">
        <v>0</v>
      </c>
      <c r="R22" s="48">
        <f t="shared" si="2"/>
        <v>0</v>
      </c>
      <c r="T22" s="48">
        <f>V27/180*2</f>
        <v>3935.2637</v>
      </c>
      <c r="U22" s="46">
        <v>0</v>
      </c>
      <c r="V22" s="48">
        <f t="shared" si="3"/>
        <v>0</v>
      </c>
      <c r="X22" s="48">
        <f>Z27/180*2</f>
        <v>3935.2637</v>
      </c>
      <c r="Y22" s="46">
        <v>0</v>
      </c>
      <c r="Z22" s="48">
        <f t="shared" si="4"/>
        <v>0</v>
      </c>
      <c r="AB22" s="48">
        <f>AD27/180*2</f>
        <v>4801.0217140000004</v>
      </c>
      <c r="AC22" s="46">
        <v>0</v>
      </c>
      <c r="AD22" s="48">
        <f t="shared" si="5"/>
        <v>0</v>
      </c>
      <c r="AF22" s="48">
        <f>AH27/180*2</f>
        <v>4801.0217140000004</v>
      </c>
      <c r="AG22" s="46">
        <v>0</v>
      </c>
      <c r="AH22" s="48">
        <f t="shared" si="6"/>
        <v>0</v>
      </c>
      <c r="AJ22" s="48">
        <f>AL27/180*2</f>
        <v>4801.0217140000004</v>
      </c>
      <c r="AK22" s="46">
        <v>0</v>
      </c>
      <c r="AL22" s="48">
        <f t="shared" si="7"/>
        <v>0</v>
      </c>
      <c r="AN22" s="48">
        <f>AP27/180*2</f>
        <v>6551.4270077600004</v>
      </c>
      <c r="AO22" s="46">
        <v>0</v>
      </c>
      <c r="AP22" s="48">
        <f t="shared" si="8"/>
        <v>0</v>
      </c>
      <c r="AR22" s="48">
        <f>AT27/180*2</f>
        <v>6551.4270077600004</v>
      </c>
      <c r="AS22" s="46">
        <v>0</v>
      </c>
      <c r="AT22" s="48">
        <f t="shared" si="9"/>
        <v>0</v>
      </c>
      <c r="AV22" s="48">
        <f>AX27/180*2</f>
        <v>6551.4270077600004</v>
      </c>
      <c r="AW22" s="46">
        <v>0</v>
      </c>
      <c r="AX22" s="48">
        <f t="shared" si="10"/>
        <v>0</v>
      </c>
      <c r="AZ22" s="48">
        <f>BB27/180*2</f>
        <v>12199.317470000002</v>
      </c>
      <c r="BA22" s="46">
        <v>0</v>
      </c>
      <c r="BB22" s="48">
        <f t="shared" si="11"/>
        <v>0</v>
      </c>
      <c r="BD22" s="48">
        <f>BF27/180*2</f>
        <v>12199.317470000002</v>
      </c>
      <c r="BE22" s="46">
        <v>0</v>
      </c>
      <c r="BF22" s="48">
        <f t="shared" si="12"/>
        <v>0</v>
      </c>
    </row>
    <row r="23" spans="2:58">
      <c r="B23" s="217"/>
      <c r="C23" s="45" t="s">
        <v>30</v>
      </c>
      <c r="D23" s="47">
        <v>0.1</v>
      </c>
      <c r="E23" s="46"/>
      <c r="F23" s="48">
        <f t="shared" si="13"/>
        <v>0</v>
      </c>
      <c r="H23" s="47">
        <v>0.1</v>
      </c>
      <c r="I23" s="46"/>
      <c r="J23" s="48">
        <f>SUM(J8:J11,J14:J17,J20:J22)/30*H23*I23</f>
        <v>0</v>
      </c>
      <c r="L23" s="47">
        <v>0.1</v>
      </c>
      <c r="M23" s="46"/>
      <c r="N23" s="48">
        <f>SUM(N8:N11,N14:N17,N20:N22)/30*L23*M23</f>
        <v>0</v>
      </c>
      <c r="P23" s="47">
        <v>0.1</v>
      </c>
      <c r="Q23" s="46"/>
      <c r="R23" s="48">
        <f>SUM(R8:R11,R14:R17,R20:R22)/30*P23*Q23</f>
        <v>0</v>
      </c>
      <c r="T23" s="47">
        <v>0.1</v>
      </c>
      <c r="U23" s="46"/>
      <c r="V23" s="48">
        <f>SUM(V8:V11,V14:V17,V20:V22)/30*T23*U23</f>
        <v>0</v>
      </c>
      <c r="X23" s="47">
        <v>0.1</v>
      </c>
      <c r="Y23" s="46"/>
      <c r="Z23" s="48">
        <f>SUM(Z8:Z11,Z14:Z17,Z20:Z22)/30*X23*Y23</f>
        <v>0</v>
      </c>
      <c r="AB23" s="47">
        <v>0.1</v>
      </c>
      <c r="AC23" s="46"/>
      <c r="AD23" s="48">
        <f>SUM(AD8:AD11,AD14:AD17,AD20:AD22)/30*AB23*AC23</f>
        <v>0</v>
      </c>
      <c r="AF23" s="47">
        <v>0.1</v>
      </c>
      <c r="AG23" s="46"/>
      <c r="AH23" s="48">
        <f>SUM(AH8:AH11,AH14:AH17,AH20:AH22)/30*AF23*AG23</f>
        <v>0</v>
      </c>
      <c r="AJ23" s="47">
        <v>0.1</v>
      </c>
      <c r="AK23" s="46"/>
      <c r="AL23" s="48">
        <f>SUM(AL8:AL11,AL14:AL17,AL20:AL22)/30*AJ23*AK23</f>
        <v>0</v>
      </c>
      <c r="AN23" s="47">
        <v>0.1</v>
      </c>
      <c r="AO23" s="46"/>
      <c r="AP23" s="48">
        <f>SUM(AP8:AP11,AP14:AP17,AP20:AP22)/30*AN23*AO23</f>
        <v>0</v>
      </c>
      <c r="AR23" s="47">
        <v>0.1</v>
      </c>
      <c r="AS23" s="46"/>
      <c r="AT23" s="48">
        <f>SUM(AT8:AT11,AT14:AT17,AT20:AT22)/30*AR23*AS23</f>
        <v>0</v>
      </c>
      <c r="AV23" s="47">
        <v>0.1</v>
      </c>
      <c r="AW23" s="46"/>
      <c r="AX23" s="48">
        <f>SUM(AX8:AX11,AX14:AX17,AX20:AX22)/30*AV23*AW23</f>
        <v>0</v>
      </c>
      <c r="AZ23" s="47">
        <v>0.1</v>
      </c>
      <c r="BA23" s="46"/>
      <c r="BB23" s="48">
        <f>SUM(BB8:BB11,BB14:BB17,BB20:BB22)/30*AZ23*BA23</f>
        <v>0</v>
      </c>
      <c r="BD23" s="47">
        <v>0.1</v>
      </c>
      <c r="BE23" s="46"/>
      <c r="BF23" s="48">
        <f>SUM(BF8:BF11,BF14:BF17,BF20:BF22)/30*BD23*BE23</f>
        <v>0</v>
      </c>
    </row>
    <row r="24" spans="2:58">
      <c r="B24" s="217"/>
      <c r="C24" s="53" t="s">
        <v>31</v>
      </c>
      <c r="D24" s="54">
        <f>SUM(F8:F23)</f>
        <v>451994.40239100001</v>
      </c>
      <c r="E24" s="55">
        <v>0.06</v>
      </c>
      <c r="F24" s="48">
        <f t="shared" si="13"/>
        <v>27119.664143459999</v>
      </c>
      <c r="H24" s="54">
        <f>SUM(J8:J23)</f>
        <v>451994.40239100001</v>
      </c>
      <c r="I24" s="55">
        <v>0.06</v>
      </c>
      <c r="J24" s="54">
        <f>H24*I24</f>
        <v>27119.664143459999</v>
      </c>
      <c r="L24" s="54">
        <f>SUM(N8:N23)</f>
        <v>451994.40239100001</v>
      </c>
      <c r="M24" s="55">
        <v>0.06</v>
      </c>
      <c r="N24" s="54">
        <f>L24*M24</f>
        <v>27119.664143459999</v>
      </c>
      <c r="P24" s="54">
        <f>SUM(R8:R23)</f>
        <v>564993.00298875</v>
      </c>
      <c r="Q24" s="55">
        <v>0.06</v>
      </c>
      <c r="R24" s="54">
        <f>P24*Q24</f>
        <v>33899.580179324999</v>
      </c>
      <c r="T24" s="54">
        <f>SUM(V8:V23)</f>
        <v>564993.00298875</v>
      </c>
      <c r="U24" s="55">
        <v>0.06</v>
      </c>
      <c r="V24" s="54">
        <f>T24*U24</f>
        <v>33899.580179324999</v>
      </c>
      <c r="X24" s="54">
        <f>SUM(Z8:Z23)</f>
        <v>564993.00298875</v>
      </c>
      <c r="Y24" s="55">
        <v>0.06</v>
      </c>
      <c r="Z24" s="54">
        <f>X24*Y24</f>
        <v>33899.580179324999</v>
      </c>
      <c r="AB24" s="54">
        <f>SUM(AD8:AD23)</f>
        <v>689291.46364627499</v>
      </c>
      <c r="AC24" s="55">
        <v>0.06</v>
      </c>
      <c r="AD24" s="54">
        <f>AB24*AC24</f>
        <v>41357.487818776499</v>
      </c>
      <c r="AF24" s="54">
        <f>SUM(AH8:AH23)</f>
        <v>689291.46364627499</v>
      </c>
      <c r="AG24" s="55">
        <v>0.06</v>
      </c>
      <c r="AH24" s="54">
        <f>AF24*AG24</f>
        <v>41357.487818776499</v>
      </c>
      <c r="AJ24" s="54">
        <f>SUM(AL8:AL23)</f>
        <v>689291.46364627499</v>
      </c>
      <c r="AK24" s="55">
        <v>0.06</v>
      </c>
      <c r="AL24" s="54">
        <f>AJ24*AK24</f>
        <v>41357.487818776499</v>
      </c>
      <c r="AN24" s="54">
        <f>SUM(AP8:AP23)</f>
        <v>940600.3513756711</v>
      </c>
      <c r="AO24" s="55">
        <v>0.06</v>
      </c>
      <c r="AP24" s="54">
        <f>AN24*AO24</f>
        <v>56436.021082540261</v>
      </c>
      <c r="AR24" s="54">
        <f>SUM(AT8:AT23)</f>
        <v>940600.3513756711</v>
      </c>
      <c r="AS24" s="55">
        <v>0.06</v>
      </c>
      <c r="AT24" s="54">
        <f>AR24*AS24</f>
        <v>56436.021082540261</v>
      </c>
      <c r="AV24" s="54">
        <f>SUM(AX8:AX23)</f>
        <v>940600.3513756711</v>
      </c>
      <c r="AW24" s="55">
        <v>0.06</v>
      </c>
      <c r="AX24" s="54">
        <f>AV24*AW24</f>
        <v>56436.021082540261</v>
      </c>
      <c r="AZ24" s="54">
        <f>SUM(BB8:BB23)</f>
        <v>1751478.3092651251</v>
      </c>
      <c r="BA24" s="55">
        <v>0.06</v>
      </c>
      <c r="BB24" s="54">
        <f>AZ24*BA24</f>
        <v>105088.6985559075</v>
      </c>
      <c r="BD24" s="54">
        <f>SUM(BF8:BF23)</f>
        <v>1751478.3092651251</v>
      </c>
      <c r="BE24" s="55">
        <v>0.06</v>
      </c>
      <c r="BF24" s="54">
        <f>BD24*BE24</f>
        <v>105088.6985559075</v>
      </c>
    </row>
    <row r="25" spans="2:58">
      <c r="B25" s="218"/>
      <c r="C25" s="56" t="s">
        <v>32</v>
      </c>
      <c r="D25" s="57"/>
      <c r="E25" s="57"/>
      <c r="F25" s="58">
        <f>SUM(F8:F24)</f>
        <v>479114.06653446</v>
      </c>
      <c r="H25" s="57"/>
      <c r="I25" s="57"/>
      <c r="J25" s="58">
        <f>SUM(J8:J24)</f>
        <v>479114.06653446</v>
      </c>
      <c r="L25" s="57"/>
      <c r="M25" s="57"/>
      <c r="N25" s="58">
        <f>SUM(N8:N24)</f>
        <v>479114.06653446</v>
      </c>
      <c r="O25" s="108" t="e">
        <f>+N25/B25</f>
        <v>#DIV/0!</v>
      </c>
      <c r="P25" s="57"/>
      <c r="Q25" s="57"/>
      <c r="R25" s="58">
        <f>SUM(R8:R24)</f>
        <v>598892.58316807495</v>
      </c>
      <c r="S25" s="108">
        <f>+R25/F25</f>
        <v>1.25</v>
      </c>
      <c r="T25" s="57"/>
      <c r="U25" s="57"/>
      <c r="V25" s="58">
        <f>SUM(V8:V24)</f>
        <v>598892.58316807495</v>
      </c>
      <c r="X25" s="57"/>
      <c r="Y25" s="57"/>
      <c r="Z25" s="58">
        <f>SUM(Z8:Z24)</f>
        <v>598892.58316807495</v>
      </c>
      <c r="AB25" s="57"/>
      <c r="AC25" s="57"/>
      <c r="AD25" s="58">
        <f>SUM(AD8:AD24)</f>
        <v>730648.9514650515</v>
      </c>
      <c r="AE25" s="109"/>
      <c r="AF25" s="57"/>
      <c r="AG25" s="57"/>
      <c r="AH25" s="58">
        <f>SUM(AH8:AH24)</f>
        <v>730648.9514650515</v>
      </c>
      <c r="AJ25" s="57"/>
      <c r="AK25" s="57"/>
      <c r="AL25" s="58">
        <f>SUM(AL8:AL24)</f>
        <v>730648.9514650515</v>
      </c>
      <c r="AN25" s="57"/>
      <c r="AO25" s="57"/>
      <c r="AP25" s="58">
        <f>SUM(AP8:AP24)</f>
        <v>997036.37245821138</v>
      </c>
      <c r="AQ25" s="162"/>
      <c r="AR25" s="57"/>
      <c r="AS25" s="57"/>
      <c r="AT25" s="58">
        <f>SUM(AT8:AT24)</f>
        <v>997036.37245821138</v>
      </c>
      <c r="AV25" s="57"/>
      <c r="AW25" s="57"/>
      <c r="AX25" s="58">
        <f>SUM(AX8:AX24)</f>
        <v>997036.37245821138</v>
      </c>
      <c r="AZ25" s="57"/>
      <c r="BA25" s="57"/>
      <c r="BB25" s="58">
        <f>SUM(BB8:BB24)</f>
        <v>1856567.0078210325</v>
      </c>
      <c r="BD25" s="57"/>
      <c r="BE25" s="57"/>
      <c r="BF25" s="58">
        <f>SUM(BF8:BF24)</f>
        <v>1856567.0078210325</v>
      </c>
    </row>
    <row r="26" spans="2:58">
      <c r="D26" s="59"/>
      <c r="E26" s="59"/>
      <c r="F26" s="60"/>
      <c r="H26" s="59"/>
      <c r="I26" s="59"/>
      <c r="J26" s="60"/>
      <c r="L26" s="59"/>
      <c r="M26" s="59"/>
      <c r="N26" s="60"/>
      <c r="P26" s="59"/>
      <c r="Q26" s="59"/>
      <c r="R26" s="60"/>
      <c r="T26" s="59"/>
      <c r="U26" s="59"/>
      <c r="V26" s="60"/>
      <c r="X26" s="59"/>
      <c r="Y26" s="59"/>
      <c r="Z26" s="60"/>
      <c r="AB26" s="59"/>
      <c r="AC26" s="59"/>
      <c r="AD26" s="60"/>
      <c r="AF26" s="59"/>
      <c r="AG26" s="59"/>
      <c r="AH26" s="60"/>
      <c r="AJ26" s="59"/>
      <c r="AK26" s="59"/>
      <c r="AL26" s="60"/>
      <c r="AN26" s="59"/>
      <c r="AO26" s="59"/>
      <c r="AP26" s="60"/>
      <c r="AR26" s="59"/>
      <c r="AS26" s="59"/>
      <c r="AT26" s="60"/>
      <c r="AV26" s="59"/>
      <c r="AW26" s="59"/>
      <c r="AX26" s="60"/>
      <c r="AZ26" s="59"/>
      <c r="BA26" s="59"/>
      <c r="BB26" s="60"/>
      <c r="BD26" s="59"/>
      <c r="BE26" s="59"/>
      <c r="BF26" s="60"/>
    </row>
    <row r="27" spans="2:58" ht="25.5">
      <c r="C27" s="61" t="s">
        <v>33</v>
      </c>
      <c r="D27" s="62"/>
      <c r="E27" s="62"/>
      <c r="F27" s="63">
        <f>F8+F10+F9+F14+F15+F16+F17</f>
        <v>283338.98639999999</v>
      </c>
      <c r="H27" s="62"/>
      <c r="I27" s="62"/>
      <c r="J27" s="63">
        <f>J8+J10+J9+J14+J15+J16+J17</f>
        <v>283338.98639999999</v>
      </c>
      <c r="L27" s="62"/>
      <c r="M27" s="62"/>
      <c r="N27" s="63">
        <f>N8+N10+N9+N14+N15+N16+N17</f>
        <v>283338.98639999999</v>
      </c>
      <c r="P27" s="62"/>
      <c r="Q27" s="62"/>
      <c r="R27" s="63">
        <f>R8+R10+R9+R14+R15+R16+R17</f>
        <v>354173.73300000001</v>
      </c>
      <c r="T27" s="62"/>
      <c r="U27" s="62"/>
      <c r="V27" s="63">
        <f>V8+V10+V9+V14+V15+V16+V17</f>
        <v>354173.73300000001</v>
      </c>
      <c r="X27" s="62"/>
      <c r="Y27" s="62"/>
      <c r="Z27" s="63">
        <f>Z8+Z10+Z9+Z14+Z15+Z16+Z17</f>
        <v>354173.73300000001</v>
      </c>
      <c r="AB27" s="62"/>
      <c r="AC27" s="62"/>
      <c r="AD27" s="63">
        <f>AD8+AD10+AD9+AD14+AD15+AD16+AD17</f>
        <v>432091.95426000003</v>
      </c>
      <c r="AF27" s="62"/>
      <c r="AG27" s="62"/>
      <c r="AH27" s="63">
        <f>AH8+AH10+AH9+AH14+AH15+AH16+AH17</f>
        <v>432091.95426000003</v>
      </c>
      <c r="AJ27" s="62"/>
      <c r="AK27" s="62"/>
      <c r="AL27" s="63">
        <f>AL8+AL10+AL9+AL14+AL15+AL16+AL17</f>
        <v>432091.95426000003</v>
      </c>
      <c r="AN27" s="62"/>
      <c r="AO27" s="62"/>
      <c r="AP27" s="63">
        <f>AP8+AP10+AP9+AP14+AP15+AP16+AP17</f>
        <v>589628.43069840001</v>
      </c>
      <c r="AR27" s="62"/>
      <c r="AS27" s="62"/>
      <c r="AT27" s="63">
        <f>AT8+AT10+AT9+AT14+AT15+AT16+AT17</f>
        <v>589628.43069840001</v>
      </c>
      <c r="AV27" s="62"/>
      <c r="AW27" s="62"/>
      <c r="AX27" s="63">
        <f>AX8+AX10+AX9+AX14+AX15+AX16+AX17</f>
        <v>589628.43069840001</v>
      </c>
      <c r="AZ27" s="62"/>
      <c r="BA27" s="62"/>
      <c r="BB27" s="63">
        <f>BB8+BB10+BB9+BB14+BB15+BB16+BB17</f>
        <v>1097938.5723000001</v>
      </c>
      <c r="BD27" s="62"/>
      <c r="BE27" s="62"/>
      <c r="BF27" s="63">
        <f>BF8+BF10+BF9+BF14+BF15+BF16+BF17</f>
        <v>1097938.5723000001</v>
      </c>
    </row>
    <row r="28" spans="2:58">
      <c r="D28" s="59"/>
      <c r="E28" s="59"/>
      <c r="H28" s="59"/>
      <c r="I28" s="59"/>
      <c r="L28" s="59"/>
      <c r="M28" s="59"/>
      <c r="P28" s="59"/>
      <c r="Q28" s="59"/>
      <c r="T28" s="59"/>
      <c r="U28" s="59"/>
      <c r="X28" s="59"/>
      <c r="Y28" s="59"/>
      <c r="AB28" s="59"/>
      <c r="AC28" s="59"/>
      <c r="AF28" s="59"/>
      <c r="AG28" s="59"/>
      <c r="AJ28" s="59"/>
      <c r="AK28" s="59"/>
      <c r="AN28" s="59"/>
      <c r="AO28" s="59"/>
      <c r="AR28" s="59"/>
      <c r="AS28" s="59"/>
      <c r="AV28" s="59"/>
      <c r="AW28" s="59"/>
      <c r="AZ28" s="59"/>
      <c r="BA28" s="59"/>
      <c r="BD28" s="59"/>
      <c r="BE28" s="59"/>
    </row>
    <row r="29" spans="2:58">
      <c r="B29" s="216" t="s">
        <v>34</v>
      </c>
      <c r="C29" s="42" t="s">
        <v>35</v>
      </c>
      <c r="D29" s="44">
        <v>2939.64</v>
      </c>
      <c r="E29" s="43">
        <f>21*2</f>
        <v>42</v>
      </c>
      <c r="F29" s="44">
        <f>D29*E29</f>
        <v>123464.87999999999</v>
      </c>
      <c r="H29" s="44">
        <f>$D$29*(1+J$2)</f>
        <v>2939.64</v>
      </c>
      <c r="I29" s="43">
        <f>21*2</f>
        <v>42</v>
      </c>
      <c r="J29" s="44">
        <f>H29*I29</f>
        <v>123464.87999999999</v>
      </c>
      <c r="L29" s="44">
        <f>$D$29*(1+N$2)</f>
        <v>2939.64</v>
      </c>
      <c r="M29" s="43">
        <f>21*2</f>
        <v>42</v>
      </c>
      <c r="N29" s="44">
        <f>L29*M29</f>
        <v>123464.87999999999</v>
      </c>
      <c r="P29" s="44">
        <f>$D$29*(1+R$2)</f>
        <v>3674.5499999999997</v>
      </c>
      <c r="Q29" s="43">
        <f>21*2</f>
        <v>42</v>
      </c>
      <c r="R29" s="44">
        <f>P29*Q29</f>
        <v>154331.09999999998</v>
      </c>
      <c r="T29" s="44">
        <f>$D$29*(1+V$2)</f>
        <v>3674.5499999999997</v>
      </c>
      <c r="U29" s="43">
        <f>21*2</f>
        <v>42</v>
      </c>
      <c r="V29" s="44">
        <f>T29*U29</f>
        <v>154331.09999999998</v>
      </c>
      <c r="X29" s="44">
        <f>$D$29*(1+Z$2)</f>
        <v>3674.5499999999997</v>
      </c>
      <c r="Y29" s="43">
        <f>21*2</f>
        <v>42</v>
      </c>
      <c r="Z29" s="44">
        <f>X29*Y29</f>
        <v>154331.09999999998</v>
      </c>
      <c r="AB29" s="44">
        <f>$D$29*(1+AD$2)</f>
        <v>4482.9509999999991</v>
      </c>
      <c r="AC29" s="43">
        <f>21*2</f>
        <v>42</v>
      </c>
      <c r="AD29" s="44">
        <f>AB29*AC29</f>
        <v>188283.94199999995</v>
      </c>
      <c r="AF29" s="44">
        <f>$D$29*(1+AH$2)</f>
        <v>4482.9509999999991</v>
      </c>
      <c r="AG29" s="43">
        <f>21*2</f>
        <v>42</v>
      </c>
      <c r="AH29" s="44">
        <f>AF29*AG29</f>
        <v>188283.94199999995</v>
      </c>
      <c r="AJ29" s="44">
        <f>$D$29*(1+AL$2)</f>
        <v>4482.9509999999991</v>
      </c>
      <c r="AK29" s="43">
        <f>21*2</f>
        <v>42</v>
      </c>
      <c r="AL29" s="44">
        <f>AJ29*AK29</f>
        <v>188283.94199999995</v>
      </c>
      <c r="AN29" s="44">
        <f>$D$29*(1+AP$2)</f>
        <v>6117.39084</v>
      </c>
      <c r="AO29" s="43">
        <f>21*2</f>
        <v>42</v>
      </c>
      <c r="AP29" s="44">
        <f>AN29*AO29</f>
        <v>256930.41528000002</v>
      </c>
      <c r="AR29" s="44">
        <f>$D$29*(1+AT$2)</f>
        <v>6117.39084</v>
      </c>
      <c r="AS29" s="43">
        <f>21*2</f>
        <v>42</v>
      </c>
      <c r="AT29" s="44">
        <f>AR29*AS29</f>
        <v>256930.41528000002</v>
      </c>
      <c r="AV29" s="44">
        <f>$D$29*(1+AX$2)</f>
        <v>6117.39084</v>
      </c>
      <c r="AW29" s="43">
        <f>21*2</f>
        <v>42</v>
      </c>
      <c r="AX29" s="44">
        <f>AV29*AW29</f>
        <v>256930.41528000002</v>
      </c>
      <c r="AZ29" s="44">
        <f>$D$29*(1+BB$2)</f>
        <v>11391.105</v>
      </c>
      <c r="BA29" s="43">
        <f>21*2</f>
        <v>42</v>
      </c>
      <c r="BB29" s="44">
        <f>AZ29*BA29</f>
        <v>478426.41</v>
      </c>
      <c r="BD29" s="44">
        <f>$D$29*(1+BF$2)</f>
        <v>11391.105</v>
      </c>
      <c r="BE29" s="43">
        <f>21*2</f>
        <v>42</v>
      </c>
      <c r="BF29" s="44">
        <f>BD29*BE29</f>
        <v>478426.41</v>
      </c>
    </row>
    <row r="30" spans="2:58">
      <c r="B30" s="219"/>
      <c r="C30" s="45" t="s">
        <v>36</v>
      </c>
      <c r="D30" s="54"/>
      <c r="E30" s="64"/>
      <c r="F30" s="54">
        <f t="shared" ref="F30:F32" si="14">D30*E30</f>
        <v>0</v>
      </c>
      <c r="H30" s="54">
        <f>$F$25</f>
        <v>479114.06653446</v>
      </c>
      <c r="I30" s="65">
        <f>J$3</f>
        <v>0.11</v>
      </c>
      <c r="J30" s="48">
        <f t="shared" ref="J30:J31" si="15">H30*I30</f>
        <v>52702.547318790603</v>
      </c>
      <c r="L30" s="54">
        <f>$F$25</f>
        <v>479114.06653446</v>
      </c>
      <c r="M30" s="65">
        <f>N$3</f>
        <v>0.24999999999999997</v>
      </c>
      <c r="N30" s="48">
        <f t="shared" ref="N30:N31" si="16">L30*M30</f>
        <v>119778.51663361499</v>
      </c>
      <c r="P30" s="54">
        <f>$F$25</f>
        <v>479114.06653446</v>
      </c>
      <c r="Q30" s="65">
        <f>R$3</f>
        <v>0.1</v>
      </c>
      <c r="R30" s="48">
        <f t="shared" ref="R30" si="17">P30*Q30</f>
        <v>47911.406653446</v>
      </c>
      <c r="T30" s="54">
        <f>$F$25</f>
        <v>479114.06653446</v>
      </c>
      <c r="U30" s="65">
        <f>V$3</f>
        <v>0.2</v>
      </c>
      <c r="V30" s="48">
        <f t="shared" ref="V30" si="18">T30*U30</f>
        <v>95822.813306892</v>
      </c>
      <c r="X30" s="54">
        <f>$F$25</f>
        <v>479114.06653446</v>
      </c>
      <c r="Y30" s="65">
        <f>Z$3</f>
        <v>0.27500000000000002</v>
      </c>
      <c r="Z30" s="48">
        <f t="shared" ref="Z30:Z31" si="19">X30*Y30</f>
        <v>131756.36829697652</v>
      </c>
      <c r="AB30" s="54">
        <f>$F$25</f>
        <v>479114.06653446</v>
      </c>
      <c r="AC30" s="65">
        <f>AD$3</f>
        <v>0.15</v>
      </c>
      <c r="AD30" s="48">
        <f t="shared" ref="AD30:AD31" si="20">AB30*AC30</f>
        <v>71867.109980169</v>
      </c>
      <c r="AF30" s="54">
        <f>$F$25</f>
        <v>479114.06653446</v>
      </c>
      <c r="AG30" s="65">
        <f>AH$3</f>
        <v>0.38100000000000001</v>
      </c>
      <c r="AH30" s="48">
        <f t="shared" ref="AH30:AH31" si="21">AF30*AG30</f>
        <v>182542.45934962927</v>
      </c>
      <c r="AJ30" s="54">
        <f>$F$25</f>
        <v>479114.06653446</v>
      </c>
      <c r="AK30" s="65">
        <f>AL$3</f>
        <v>0.55600000000000005</v>
      </c>
      <c r="AL30" s="48">
        <f t="shared" ref="AL30:AL31" si="22">AJ30*AK30</f>
        <v>266387.42099315976</v>
      </c>
      <c r="AN30" s="54">
        <f>$F$25</f>
        <v>479114.06653446</v>
      </c>
      <c r="AO30" s="65">
        <f>AP$3</f>
        <v>0.47599999999999998</v>
      </c>
      <c r="AP30" s="48">
        <f t="shared" ref="AP30:AP31" si="23">AN30*AO30</f>
        <v>228058.29567040293</v>
      </c>
      <c r="AR30" s="54">
        <f>$F$25</f>
        <v>479114.06653446</v>
      </c>
      <c r="AS30" s="65">
        <f>AT$3</f>
        <v>1.0029999999999999</v>
      </c>
      <c r="AT30" s="48">
        <f t="shared" ref="AT30:AT31" si="24">AR30*AS30</f>
        <v>480551.40873406333</v>
      </c>
      <c r="AV30" s="54">
        <f>$F$25</f>
        <v>479114.06653446</v>
      </c>
      <c r="AW30" s="65">
        <f>AX$3</f>
        <v>1.103</v>
      </c>
      <c r="AX30" s="48">
        <f t="shared" ref="AX30:AX31" si="25">AV30*AW30</f>
        <v>528462.81538750941</v>
      </c>
      <c r="AZ30" s="54">
        <f>$F$25</f>
        <v>479114.06653446</v>
      </c>
      <c r="BA30" s="65">
        <f>BB$3</f>
        <v>0.307</v>
      </c>
      <c r="BB30" s="48">
        <f t="shared" ref="BB30:BB31" si="26">AZ30*BA30</f>
        <v>147088.01842607922</v>
      </c>
      <c r="BD30" s="54">
        <f>$F$25</f>
        <v>479114.06653446</v>
      </c>
      <c r="BE30" s="65">
        <f>BF$3</f>
        <v>0</v>
      </c>
      <c r="BF30" s="48">
        <f t="shared" ref="BF30:BF31" si="27">BD30*BE30</f>
        <v>0</v>
      </c>
    </row>
    <row r="31" spans="2:58">
      <c r="B31" s="219"/>
      <c r="C31" s="45" t="s">
        <v>37</v>
      </c>
      <c r="D31" s="54"/>
      <c r="E31" s="64"/>
      <c r="F31" s="54">
        <f t="shared" si="14"/>
        <v>0</v>
      </c>
      <c r="H31" s="54">
        <f>$F$29</f>
        <v>123464.87999999999</v>
      </c>
      <c r="I31" s="65">
        <f>J$3</f>
        <v>0.11</v>
      </c>
      <c r="J31" s="48">
        <f t="shared" si="15"/>
        <v>13581.136799999998</v>
      </c>
      <c r="L31" s="54">
        <f>$F$29</f>
        <v>123464.87999999999</v>
      </c>
      <c r="M31" s="65">
        <f>N$3</f>
        <v>0.24999999999999997</v>
      </c>
      <c r="N31" s="48">
        <f t="shared" si="16"/>
        <v>30866.219999999994</v>
      </c>
      <c r="P31" s="54">
        <f>$F$29</f>
        <v>123464.87999999999</v>
      </c>
      <c r="Q31" s="65">
        <f>R$3</f>
        <v>0.1</v>
      </c>
      <c r="R31" s="48">
        <f>P31*Q31</f>
        <v>12346.487999999999</v>
      </c>
      <c r="T31" s="54">
        <f>$F$29</f>
        <v>123464.87999999999</v>
      </c>
      <c r="U31" s="65">
        <f>V$3</f>
        <v>0.2</v>
      </c>
      <c r="V31" s="48">
        <f>T31*U31</f>
        <v>24692.975999999999</v>
      </c>
      <c r="W31" s="107"/>
      <c r="X31" s="54">
        <f>$F$29</f>
        <v>123464.87999999999</v>
      </c>
      <c r="Y31" s="65">
        <f>Z$3</f>
        <v>0.27500000000000002</v>
      </c>
      <c r="Z31" s="48">
        <f t="shared" si="19"/>
        <v>33952.841999999997</v>
      </c>
      <c r="AB31" s="54">
        <f>$F$29</f>
        <v>123464.87999999999</v>
      </c>
      <c r="AC31" s="65">
        <f>AD$3</f>
        <v>0.15</v>
      </c>
      <c r="AD31" s="48">
        <f t="shared" si="20"/>
        <v>18519.731999999996</v>
      </c>
      <c r="AF31" s="54">
        <f>$F$29</f>
        <v>123464.87999999999</v>
      </c>
      <c r="AG31" s="65">
        <f>AH$3</f>
        <v>0.38100000000000001</v>
      </c>
      <c r="AH31" s="48">
        <f t="shared" si="21"/>
        <v>47040.119279999999</v>
      </c>
      <c r="AJ31" s="54">
        <f>$F$29</f>
        <v>123464.87999999999</v>
      </c>
      <c r="AK31" s="65">
        <f>AL$3</f>
        <v>0.55600000000000005</v>
      </c>
      <c r="AL31" s="48">
        <f t="shared" si="22"/>
        <v>68646.473280000006</v>
      </c>
      <c r="AN31" s="54">
        <f>$F$29</f>
        <v>123464.87999999999</v>
      </c>
      <c r="AO31" s="65">
        <f>AP$3</f>
        <v>0.47599999999999998</v>
      </c>
      <c r="AP31" s="48">
        <f t="shared" si="23"/>
        <v>58769.282879999992</v>
      </c>
      <c r="AR31" s="54">
        <f>$F$29</f>
        <v>123464.87999999999</v>
      </c>
      <c r="AS31" s="65">
        <f>AT$3</f>
        <v>1.0029999999999999</v>
      </c>
      <c r="AT31" s="48">
        <f t="shared" si="24"/>
        <v>123835.27463999997</v>
      </c>
      <c r="AV31" s="54">
        <f>$F$29</f>
        <v>123464.87999999999</v>
      </c>
      <c r="AW31" s="65">
        <f>AX$3</f>
        <v>1.103</v>
      </c>
      <c r="AX31" s="48">
        <f t="shared" si="25"/>
        <v>136181.76264</v>
      </c>
      <c r="AZ31" s="54">
        <f>$F$29</f>
        <v>123464.87999999999</v>
      </c>
      <c r="BA31" s="65">
        <f>BB$3</f>
        <v>0.307</v>
      </c>
      <c r="BB31" s="48">
        <f t="shared" si="26"/>
        <v>37903.718159999997</v>
      </c>
      <c r="BD31" s="54">
        <f>$F$29</f>
        <v>123464.87999999999</v>
      </c>
      <c r="BE31" s="65">
        <f>BF$3</f>
        <v>0</v>
      </c>
      <c r="BF31" s="48">
        <f t="shared" si="27"/>
        <v>0</v>
      </c>
    </row>
    <row r="32" spans="2:58">
      <c r="B32" s="219"/>
      <c r="C32" s="66" t="s">
        <v>38</v>
      </c>
      <c r="D32" s="67">
        <v>27870.99</v>
      </c>
      <c r="E32" s="68">
        <v>1</v>
      </c>
      <c r="F32" s="67">
        <f t="shared" si="14"/>
        <v>27870.99</v>
      </c>
      <c r="H32" s="67">
        <f>$D$32*(1+J$2)</f>
        <v>27870.99</v>
      </c>
      <c r="I32" s="68">
        <v>1</v>
      </c>
      <c r="J32" s="67">
        <f>H32*I32</f>
        <v>27870.99</v>
      </c>
      <c r="L32" s="67">
        <f>$D$32*(1+N$2)</f>
        <v>27870.99</v>
      </c>
      <c r="M32" s="68">
        <v>1</v>
      </c>
      <c r="N32" s="67">
        <f>L32*M32</f>
        <v>27870.99</v>
      </c>
      <c r="P32" s="67">
        <f>$D$32*(1+R$2)</f>
        <v>34838.737500000003</v>
      </c>
      <c r="Q32" s="68">
        <v>1</v>
      </c>
      <c r="R32" s="67">
        <f>P32*Q32</f>
        <v>34838.737500000003</v>
      </c>
      <c r="T32" s="67">
        <f>$D$32*(1+V$2)</f>
        <v>34838.737500000003</v>
      </c>
      <c r="U32" s="68">
        <v>1</v>
      </c>
      <c r="V32" s="67">
        <f>T32*U32</f>
        <v>34838.737500000003</v>
      </c>
      <c r="X32" s="67">
        <f>$D$32*(1+Z$2)</f>
        <v>34838.737500000003</v>
      </c>
      <c r="Y32" s="68">
        <v>1</v>
      </c>
      <c r="Z32" s="67">
        <f>X32*Y32</f>
        <v>34838.737500000003</v>
      </c>
      <c r="AB32" s="67">
        <f>$D$32*(1+AD$2)</f>
        <v>42503.259749999997</v>
      </c>
      <c r="AC32" s="68">
        <v>1</v>
      </c>
      <c r="AD32" s="67">
        <f>AB32*AC32</f>
        <v>42503.259749999997</v>
      </c>
      <c r="AF32" s="67">
        <f>$D$32*(1+AH$2)</f>
        <v>42503.259749999997</v>
      </c>
      <c r="AG32" s="68">
        <v>1</v>
      </c>
      <c r="AH32" s="67">
        <f>AF32*AG32</f>
        <v>42503.259749999997</v>
      </c>
      <c r="AJ32" s="67">
        <f>$D$32*(1+AL$2)</f>
        <v>42503.259749999997</v>
      </c>
      <c r="AK32" s="68">
        <v>1</v>
      </c>
      <c r="AL32" s="67">
        <f>AJ32*AK32</f>
        <v>42503.259749999997</v>
      </c>
      <c r="AN32" s="67">
        <f>$D$32*(1+AP$2)</f>
        <v>57999.530190000005</v>
      </c>
      <c r="AO32" s="68">
        <v>1</v>
      </c>
      <c r="AP32" s="67">
        <f>AN32*AO32</f>
        <v>57999.530190000005</v>
      </c>
      <c r="AR32" s="67">
        <f>$D$32*(1+AT$2)</f>
        <v>57999.530190000005</v>
      </c>
      <c r="AS32" s="68">
        <v>1</v>
      </c>
      <c r="AT32" s="67">
        <f>AR32*AS32</f>
        <v>57999.530190000005</v>
      </c>
      <c r="AV32" s="67">
        <f>$D$32*(1+AX$2)</f>
        <v>57999.530190000005</v>
      </c>
      <c r="AW32" s="68">
        <v>1</v>
      </c>
      <c r="AX32" s="67">
        <f>AV32*AW32</f>
        <v>57999.530190000005</v>
      </c>
      <c r="AZ32" s="67">
        <f>$D$32*(1+BB$2)</f>
        <v>108000.08625000001</v>
      </c>
      <c r="BA32" s="68">
        <v>1</v>
      </c>
      <c r="BB32" s="67">
        <f>AZ32*BA32</f>
        <v>108000.08625000001</v>
      </c>
      <c r="BD32" s="67">
        <f>$D$32*(1+BF$2)</f>
        <v>108000.08625000001</v>
      </c>
      <c r="BE32" s="68">
        <v>1</v>
      </c>
      <c r="BF32" s="67">
        <f>BD32*BE32</f>
        <v>108000.08625000001</v>
      </c>
    </row>
    <row r="33" spans="2:58">
      <c r="B33" s="218"/>
      <c r="C33" s="56" t="s">
        <v>39</v>
      </c>
      <c r="D33" s="57"/>
      <c r="E33" s="57"/>
      <c r="F33" s="58">
        <f>SUM(F29:F32)</f>
        <v>151335.87</v>
      </c>
      <c r="H33" s="57"/>
      <c r="I33" s="57"/>
      <c r="J33" s="58">
        <f>SUM(J29:J32)</f>
        <v>217619.55411879058</v>
      </c>
      <c r="L33" s="57"/>
      <c r="M33" s="57"/>
      <c r="N33" s="58">
        <f>SUM(N29:N32)</f>
        <v>301980.60663361492</v>
      </c>
      <c r="O33" s="108">
        <f>+N33/F33</f>
        <v>1.9954331159798067</v>
      </c>
      <c r="P33" s="57"/>
      <c r="Q33" s="57"/>
      <c r="R33" s="58">
        <f>SUM(R29:R32)</f>
        <v>249427.73215344601</v>
      </c>
      <c r="S33" s="108"/>
      <c r="T33" s="57"/>
      <c r="U33" s="57"/>
      <c r="V33" s="58">
        <f>SUM(V29:V32)</f>
        <v>309685.62680689199</v>
      </c>
      <c r="X33" s="57"/>
      <c r="Y33" s="57"/>
      <c r="Z33" s="58">
        <f>SUM(Z29:Z32)</f>
        <v>354879.04779697652</v>
      </c>
      <c r="AB33" s="57"/>
      <c r="AC33" s="57"/>
      <c r="AD33" s="58">
        <f>SUM(AD29:AD32)</f>
        <v>321174.04373016895</v>
      </c>
      <c r="AF33" s="57"/>
      <c r="AG33" s="57"/>
      <c r="AH33" s="58">
        <f>SUM(AH29:AH32)</f>
        <v>460369.78037962923</v>
      </c>
      <c r="AJ33" s="57"/>
      <c r="AK33" s="57"/>
      <c r="AL33" s="58">
        <f>SUM(AL29:AL32)</f>
        <v>565821.09602315968</v>
      </c>
      <c r="AN33" s="57"/>
      <c r="AO33" s="57"/>
      <c r="AP33" s="58">
        <f>SUM(AP29:AP32)</f>
        <v>601757.52402040293</v>
      </c>
      <c r="AQ33" s="162"/>
      <c r="AR33" s="57"/>
      <c r="AS33" s="57"/>
      <c r="AT33" s="58">
        <f>SUM(AT29:AT32)</f>
        <v>919316.62884406326</v>
      </c>
      <c r="AV33" s="57"/>
      <c r="AW33" s="57"/>
      <c r="AX33" s="58">
        <f>SUM(AX29:AX32)</f>
        <v>979574.5234975093</v>
      </c>
      <c r="AZ33" s="57"/>
      <c r="BA33" s="57"/>
      <c r="BB33" s="58">
        <f>SUM(BB29:BB32)</f>
        <v>771418.23283607932</v>
      </c>
      <c r="BD33" s="57"/>
      <c r="BE33" s="57"/>
      <c r="BF33" s="58">
        <f>SUM(BF29:BF32)</f>
        <v>586426.49624999997</v>
      </c>
    </row>
    <row r="34" spans="2:58">
      <c r="D34" s="59"/>
      <c r="E34" s="59"/>
      <c r="H34" s="59"/>
      <c r="I34" s="59"/>
      <c r="J34" s="107">
        <f>+J33/F33</f>
        <v>1.4379905710311149</v>
      </c>
      <c r="L34" s="59"/>
      <c r="M34" s="59"/>
      <c r="N34" s="107">
        <f>+N33/J33</f>
        <v>1.3876538248432158</v>
      </c>
      <c r="P34" s="59"/>
      <c r="Q34" s="59"/>
      <c r="R34" s="107">
        <f>+R33/N33</f>
        <v>0.82597268392162038</v>
      </c>
      <c r="T34" s="59"/>
      <c r="U34" s="59"/>
      <c r="V34" s="107">
        <f>+V33/R33</f>
        <v>1.2415845829700114</v>
      </c>
      <c r="X34" s="59"/>
      <c r="Y34" s="59"/>
      <c r="Z34" s="107">
        <f>+Z33/V33</f>
        <v>1.1459332209120103</v>
      </c>
      <c r="AB34" s="59"/>
      <c r="AC34" s="59"/>
      <c r="AD34" s="107">
        <f>+AD33/Z33</f>
        <v>0.90502396724731426</v>
      </c>
      <c r="AF34" s="59"/>
      <c r="AG34" s="59"/>
      <c r="AH34" s="107">
        <f>+AH33/AD33</f>
        <v>1.4333965940485656</v>
      </c>
      <c r="AJ34" s="59"/>
      <c r="AK34" s="59"/>
      <c r="AL34" s="107">
        <f>+AL33/AH33</f>
        <v>1.2290578576998981</v>
      </c>
      <c r="AN34" s="59"/>
      <c r="AO34" s="59"/>
      <c r="AP34" s="107">
        <f>+AP33/AL33</f>
        <v>1.0635119974313796</v>
      </c>
      <c r="AR34" s="59"/>
      <c r="AS34" s="59"/>
      <c r="AT34" s="107">
        <f>+AT33/AP33</f>
        <v>1.5277193755750917</v>
      </c>
      <c r="AV34" s="59"/>
      <c r="AW34" s="59"/>
      <c r="AX34" s="107">
        <f>+AX33/AT33</f>
        <v>1.0655463990999636</v>
      </c>
      <c r="AZ34" s="59"/>
      <c r="BA34" s="59"/>
      <c r="BB34" s="107">
        <f>+BB33/AX33</f>
        <v>0.78750336429920509</v>
      </c>
      <c r="BD34" s="59"/>
      <c r="BE34" s="59"/>
      <c r="BF34" s="107">
        <f>+BF33/BB33</f>
        <v>0.76019268314936406</v>
      </c>
    </row>
    <row r="35" spans="2:58">
      <c r="B35" s="216"/>
      <c r="C35" s="42" t="s">
        <v>40</v>
      </c>
      <c r="D35" s="44">
        <f>F25</f>
        <v>479114.06653446</v>
      </c>
      <c r="E35" s="69">
        <f>'MO 2023-24'!$D$74</f>
        <v>0.40755372923600003</v>
      </c>
      <c r="F35" s="44">
        <f>D35*E35</f>
        <v>195264.72454554422</v>
      </c>
      <c r="H35" s="44">
        <f>J25</f>
        <v>479114.06653446</v>
      </c>
      <c r="I35" s="69">
        <f>'MO 2023-24'!$D$74</f>
        <v>0.40755372923600003</v>
      </c>
      <c r="J35" s="44">
        <f>H35*I35</f>
        <v>195264.72454554422</v>
      </c>
      <c r="L35" s="44">
        <f>N25</f>
        <v>479114.06653446</v>
      </c>
      <c r="M35" s="69">
        <f>'MO 2023-24'!$D$74</f>
        <v>0.40755372923600003</v>
      </c>
      <c r="N35" s="44">
        <f>L35*M35</f>
        <v>195264.72454554422</v>
      </c>
      <c r="P35" s="44">
        <f>R25</f>
        <v>598892.58316807495</v>
      </c>
      <c r="Q35" s="69">
        <f>'MO 2023-24'!$D$74</f>
        <v>0.40755372923600003</v>
      </c>
      <c r="R35" s="44">
        <f>P35*Q35</f>
        <v>244080.90568193025</v>
      </c>
      <c r="T35" s="44">
        <f>V25</f>
        <v>598892.58316807495</v>
      </c>
      <c r="U35" s="69">
        <f>'MO 2023-24'!$D$74</f>
        <v>0.40755372923600003</v>
      </c>
      <c r="V35" s="44">
        <f>T35*U35</f>
        <v>244080.90568193025</v>
      </c>
      <c r="X35" s="44">
        <f>Z25</f>
        <v>598892.58316807495</v>
      </c>
      <c r="Y35" s="69">
        <f>'MO 2023-24'!$D$74</f>
        <v>0.40755372923600003</v>
      </c>
      <c r="Z35" s="44">
        <f>X35*Y35</f>
        <v>244080.90568193025</v>
      </c>
      <c r="AB35" s="44">
        <f>AD25</f>
        <v>730648.9514650515</v>
      </c>
      <c r="AC35" s="69">
        <f>'MO 2023-24'!$D$74</f>
        <v>0.40755372923600003</v>
      </c>
      <c r="AD35" s="44">
        <f>AB35*AC35</f>
        <v>297778.70493195491</v>
      </c>
      <c r="AF35" s="44">
        <f>AH25</f>
        <v>730648.9514650515</v>
      </c>
      <c r="AG35" s="69">
        <f>'MO 2023-24'!$D$74</f>
        <v>0.40755372923600003</v>
      </c>
      <c r="AH35" s="44">
        <f>AF35*AG35</f>
        <v>297778.70493195491</v>
      </c>
      <c r="AJ35" s="44">
        <f>AL25</f>
        <v>730648.9514650515</v>
      </c>
      <c r="AK35" s="69">
        <f>'MO 2023-24'!$D$74</f>
        <v>0.40755372923600003</v>
      </c>
      <c r="AL35" s="44">
        <f>AJ35*AK35</f>
        <v>297778.70493195491</v>
      </c>
      <c r="AN35" s="44">
        <f>AP25</f>
        <v>997036.37245821138</v>
      </c>
      <c r="AO35" s="69">
        <f>'MO 2023-24'!$D$74</f>
        <v>0.40755372923600003</v>
      </c>
      <c r="AP35" s="44">
        <f>AN35*AO35</f>
        <v>406345.89177927753</v>
      </c>
      <c r="AR35" s="44">
        <f>AT25</f>
        <v>997036.37245821138</v>
      </c>
      <c r="AS35" s="69">
        <f>'MO 2023-24'!$D$74</f>
        <v>0.40755372923600003</v>
      </c>
      <c r="AT35" s="44">
        <f>AR35*AS35</f>
        <v>406345.89177927753</v>
      </c>
      <c r="AV35" s="44">
        <f>AX25</f>
        <v>997036.37245821138</v>
      </c>
      <c r="AW35" s="69">
        <f>'MO 2023-24'!$D$74</f>
        <v>0.40755372923600003</v>
      </c>
      <c r="AX35" s="44">
        <f>AV35*AW35</f>
        <v>406345.89177927753</v>
      </c>
      <c r="AZ35" s="44">
        <f>BB25</f>
        <v>1856567.0078210325</v>
      </c>
      <c r="BA35" s="69">
        <f>'MO 2023-24'!$D$74</f>
        <v>0.40755372923600003</v>
      </c>
      <c r="BB35" s="44">
        <f>AZ35*BA35</f>
        <v>756650.80761398387</v>
      </c>
      <c r="BD35" s="44">
        <f>BF25</f>
        <v>1856567.0078210325</v>
      </c>
      <c r="BE35" s="69">
        <f>'MO 2023-24'!$D$74</f>
        <v>0.40755372923600003</v>
      </c>
      <c r="BF35" s="44">
        <f>BD35*BE35</f>
        <v>756650.80761398387</v>
      </c>
    </row>
    <row r="36" spans="2:58">
      <c r="B36" s="220"/>
      <c r="C36" s="45" t="s">
        <v>41</v>
      </c>
      <c r="D36" s="48">
        <f>F30</f>
        <v>0</v>
      </c>
      <c r="E36" s="70">
        <f>'MO 2023-24'!$J$74</f>
        <v>0.20783551299200004</v>
      </c>
      <c r="F36" s="48">
        <f>D36*E36</f>
        <v>0</v>
      </c>
      <c r="H36" s="48">
        <f>J30</f>
        <v>52702.547318790603</v>
      </c>
      <c r="I36" s="70">
        <f>'MO 2023-24'!$J$74</f>
        <v>0.20783551299200004</v>
      </c>
      <c r="J36" s="48">
        <f>H36*I36</f>
        <v>10953.460957986001</v>
      </c>
      <c r="L36" s="48">
        <f>N30</f>
        <v>119778.51663361499</v>
      </c>
      <c r="M36" s="70">
        <f>'MO 2023-24'!$J$74</f>
        <v>0.20783551299200004</v>
      </c>
      <c r="N36" s="48">
        <f>L36*M36</f>
        <v>24894.229449968181</v>
      </c>
      <c r="P36" s="48">
        <f>R30</f>
        <v>47911.406653446</v>
      </c>
      <c r="Q36" s="70">
        <f>'MO 2023-24'!$J$74</f>
        <v>0.20783551299200004</v>
      </c>
      <c r="R36" s="48">
        <f>P36*Q36</f>
        <v>9957.6917799872735</v>
      </c>
      <c r="T36" s="48">
        <f>V30</f>
        <v>95822.813306892</v>
      </c>
      <c r="U36" s="70">
        <f>'MO 2023-24'!$J$74</f>
        <v>0.20783551299200004</v>
      </c>
      <c r="V36" s="48">
        <f>T36*U36</f>
        <v>19915.383559974547</v>
      </c>
      <c r="X36" s="48">
        <f>Z30</f>
        <v>131756.36829697652</v>
      </c>
      <c r="Y36" s="70">
        <f>'MO 2023-24'!$J$74</f>
        <v>0.20783551299200004</v>
      </c>
      <c r="Z36" s="48">
        <f>X36*Y36</f>
        <v>27383.652394965007</v>
      </c>
      <c r="AB36" s="48">
        <f>AD30</f>
        <v>71867.109980169</v>
      </c>
      <c r="AC36" s="70">
        <f>'MO 2023-24'!$J$74</f>
        <v>0.20783551299200004</v>
      </c>
      <c r="AD36" s="48">
        <f>AB36*AC36</f>
        <v>14936.537669980909</v>
      </c>
      <c r="AF36" s="48">
        <f>AH30</f>
        <v>182542.45934962927</v>
      </c>
      <c r="AG36" s="70">
        <f>'MO 2023-24'!$J$74</f>
        <v>0.20783551299200004</v>
      </c>
      <c r="AH36" s="48">
        <f>AF36*AG36</f>
        <v>37938.80568175151</v>
      </c>
      <c r="AJ36" s="48">
        <f>AL30</f>
        <v>266387.42099315976</v>
      </c>
      <c r="AK36" s="70">
        <f>'MO 2023-24'!$J$74</f>
        <v>0.20783551299200004</v>
      </c>
      <c r="AL36" s="48">
        <f>AJ36*AK36</f>
        <v>55364.766296729242</v>
      </c>
      <c r="AN36" s="48">
        <f>AP30</f>
        <v>228058.29567040293</v>
      </c>
      <c r="AO36" s="70">
        <f>'MO 2023-24'!$J$74</f>
        <v>0.20783551299200004</v>
      </c>
      <c r="AP36" s="48">
        <f>AN36*AO36</f>
        <v>47398.612872739417</v>
      </c>
      <c r="AR36" s="48">
        <f>AT30</f>
        <v>480551.40873406333</v>
      </c>
      <c r="AS36" s="70">
        <f>'MO 2023-24'!$J$74</f>
        <v>0.20783551299200004</v>
      </c>
      <c r="AT36" s="48">
        <f>AR36*AS36</f>
        <v>99875.648553272345</v>
      </c>
      <c r="AV36" s="48">
        <f>AX30</f>
        <v>528462.81538750941</v>
      </c>
      <c r="AW36" s="70">
        <f>'MO 2023-24'!$J$74</f>
        <v>0.20783551299200004</v>
      </c>
      <c r="AX36" s="48">
        <f>AV36*AW36</f>
        <v>109833.34033325964</v>
      </c>
      <c r="AZ36" s="48">
        <f>BB30</f>
        <v>147088.01842607922</v>
      </c>
      <c r="BA36" s="70">
        <f>'MO 2023-24'!$J$74</f>
        <v>0.20783551299200004</v>
      </c>
      <c r="BB36" s="48">
        <f>AZ36*BA36</f>
        <v>30570.113764560927</v>
      </c>
      <c r="BD36" s="48">
        <f>BF30</f>
        <v>0</v>
      </c>
      <c r="BE36" s="70">
        <f>'MO 2023-24'!$J$74</f>
        <v>0.20783551299200004</v>
      </c>
      <c r="BF36" s="48">
        <f>BD36*BE36</f>
        <v>0</v>
      </c>
    </row>
    <row r="37" spans="2:58">
      <c r="B37" s="220"/>
      <c r="C37" s="66" t="s">
        <v>42</v>
      </c>
      <c r="D37" s="67">
        <f>F29+F31+F32</f>
        <v>151335.87</v>
      </c>
      <c r="E37" s="71">
        <f>'MO 2023-24'!$C$76</f>
        <v>2.8400000000000002E-2</v>
      </c>
      <c r="F37" s="67">
        <f>D37*E37</f>
        <v>4297.9387079999997</v>
      </c>
      <c r="H37" s="67">
        <f>J29+J31+J32</f>
        <v>164917.00679999997</v>
      </c>
      <c r="I37" s="71">
        <f>'MO 2023-24'!$C$76</f>
        <v>2.8400000000000002E-2</v>
      </c>
      <c r="J37" s="67">
        <f>H37*I37</f>
        <v>4683.6429931199991</v>
      </c>
      <c r="L37" s="67">
        <f>N29+N31+N32</f>
        <v>182202.08999999997</v>
      </c>
      <c r="M37" s="71">
        <f>'MO 2023-24'!$C$76</f>
        <v>2.8400000000000002E-2</v>
      </c>
      <c r="N37" s="67">
        <f>L37*M37</f>
        <v>5174.5393559999993</v>
      </c>
      <c r="P37" s="67">
        <f>R29+R31+R32</f>
        <v>201516.32549999998</v>
      </c>
      <c r="Q37" s="71">
        <f>'MO 2023-24'!$C$76</f>
        <v>2.8400000000000002E-2</v>
      </c>
      <c r="R37" s="67">
        <f>P37*Q37</f>
        <v>5723.0636441999995</v>
      </c>
      <c r="T37" s="67">
        <f>V29+V31+V32</f>
        <v>213862.81349999999</v>
      </c>
      <c r="U37" s="71">
        <f>'MO 2023-24'!$C$76</f>
        <v>2.8400000000000002E-2</v>
      </c>
      <c r="V37" s="67">
        <f>T37*U37</f>
        <v>6073.7039033999999</v>
      </c>
      <c r="X37" s="67">
        <f>Z29+Z31+Z32</f>
        <v>223122.67949999997</v>
      </c>
      <c r="Y37" s="71">
        <f>'MO 2023-24'!$C$76</f>
        <v>2.8400000000000002E-2</v>
      </c>
      <c r="Z37" s="67">
        <f>X37*Y37</f>
        <v>6336.6840977999991</v>
      </c>
      <c r="AB37" s="67">
        <f>AD29+AD31+AD32</f>
        <v>249306.93374999994</v>
      </c>
      <c r="AC37" s="71">
        <f>'MO 2023-24'!$C$76</f>
        <v>2.8400000000000002E-2</v>
      </c>
      <c r="AD37" s="67">
        <f>AB37*AC37</f>
        <v>7080.3169184999988</v>
      </c>
      <c r="AF37" s="67">
        <f>AH29+AH31+AH32</f>
        <v>277827.32102999999</v>
      </c>
      <c r="AG37" s="71">
        <f>'MO 2023-24'!$C$76</f>
        <v>2.8400000000000002E-2</v>
      </c>
      <c r="AH37" s="67">
        <f>AF37*AG37</f>
        <v>7890.2959172520004</v>
      </c>
      <c r="AJ37" s="67">
        <f>AL29+AL31+AL32</f>
        <v>299433.67502999993</v>
      </c>
      <c r="AK37" s="71">
        <f>'MO 2023-24'!$C$76</f>
        <v>2.8400000000000002E-2</v>
      </c>
      <c r="AL37" s="67">
        <f>AJ37*AK37</f>
        <v>8503.9163708519991</v>
      </c>
      <c r="AN37" s="67">
        <f>AP29+AP31+AP32</f>
        <v>373699.22835000005</v>
      </c>
      <c r="AO37" s="71">
        <f>'MO 2023-24'!$C$76</f>
        <v>2.8400000000000002E-2</v>
      </c>
      <c r="AP37" s="67">
        <f>AN37*AO37</f>
        <v>10613.058085140003</v>
      </c>
      <c r="AR37" s="67">
        <f>AT29+AT31+AT32</f>
        <v>438765.22010999999</v>
      </c>
      <c r="AS37" s="71">
        <f>'MO 2023-24'!$C$76</f>
        <v>2.8400000000000002E-2</v>
      </c>
      <c r="AT37" s="67">
        <f>AR37*AS37</f>
        <v>12460.932251124001</v>
      </c>
      <c r="AV37" s="67">
        <f>AX29+AX31+AX32</f>
        <v>451111.70811000007</v>
      </c>
      <c r="AW37" s="71">
        <f>'MO 2023-24'!$C$76</f>
        <v>2.8400000000000002E-2</v>
      </c>
      <c r="AX37" s="67">
        <f>AV37*AW37</f>
        <v>12811.572510324002</v>
      </c>
      <c r="AZ37" s="67">
        <f>BB29+BB31+BB32</f>
        <v>624330.21441000002</v>
      </c>
      <c r="BA37" s="71">
        <f>'MO 2023-24'!$C$76</f>
        <v>2.8400000000000002E-2</v>
      </c>
      <c r="BB37" s="67">
        <f>AZ37*BA37</f>
        <v>17730.978089244003</v>
      </c>
      <c r="BD37" s="67">
        <f>BF29+BF31+BF32</f>
        <v>586426.49624999997</v>
      </c>
      <c r="BE37" s="71">
        <f>'MO 2023-24'!$C$76</f>
        <v>2.8400000000000002E-2</v>
      </c>
      <c r="BF37" s="67">
        <f>BD37*BE37</f>
        <v>16654.512493499999</v>
      </c>
    </row>
    <row r="38" spans="2:58">
      <c r="B38" s="218"/>
      <c r="C38" s="56" t="s">
        <v>43</v>
      </c>
      <c r="D38" s="57"/>
      <c r="E38" s="57"/>
      <c r="F38" s="72">
        <f>SUM(F35:F37)</f>
        <v>199562.66325354422</v>
      </c>
      <c r="H38" s="57"/>
      <c r="I38" s="57"/>
      <c r="J38" s="72">
        <f>SUM(J35:J37)</f>
        <v>210901.82849665024</v>
      </c>
      <c r="L38" s="57"/>
      <c r="M38" s="57"/>
      <c r="N38" s="72">
        <f>SUM(N35:N37)</f>
        <v>225333.49335151238</v>
      </c>
      <c r="P38" s="57"/>
      <c r="Q38" s="57"/>
      <c r="R38" s="72">
        <f>SUM(R35:R37)</f>
        <v>259761.66110611754</v>
      </c>
      <c r="T38" s="57"/>
      <c r="U38" s="57"/>
      <c r="V38" s="72">
        <f>SUM(V35:V37)</f>
        <v>270069.99314530479</v>
      </c>
      <c r="X38" s="57"/>
      <c r="Y38" s="57"/>
      <c r="Z38" s="72">
        <f>SUM(Z35:Z37)</f>
        <v>277801.24217469525</v>
      </c>
      <c r="AB38" s="57"/>
      <c r="AC38" s="57"/>
      <c r="AD38" s="72">
        <f>SUM(AD35:AD37)</f>
        <v>319795.55952043581</v>
      </c>
      <c r="AF38" s="57"/>
      <c r="AG38" s="57"/>
      <c r="AH38" s="72">
        <f>SUM(AH35:AH37)</f>
        <v>343607.80653095845</v>
      </c>
      <c r="AJ38" s="57"/>
      <c r="AK38" s="57"/>
      <c r="AL38" s="72">
        <f>SUM(AL35:AL37)</f>
        <v>361647.38759953616</v>
      </c>
      <c r="AN38" s="57"/>
      <c r="AO38" s="57"/>
      <c r="AP38" s="72">
        <f>SUM(AP35:AP37)</f>
        <v>464357.56273715699</v>
      </c>
      <c r="AR38" s="57"/>
      <c r="AS38" s="57"/>
      <c r="AT38" s="72">
        <f>SUM(AT35:AT37)</f>
        <v>518682.47258367389</v>
      </c>
      <c r="AV38" s="57"/>
      <c r="AW38" s="57"/>
      <c r="AX38" s="72">
        <f>SUM(AX35:AX37)</f>
        <v>528990.80462286109</v>
      </c>
      <c r="AZ38" s="57"/>
      <c r="BA38" s="57"/>
      <c r="BB38" s="72">
        <f>SUM(BB35:BB37)</f>
        <v>804951.89946778875</v>
      </c>
      <c r="BD38" s="57"/>
      <c r="BE38" s="57"/>
      <c r="BF38" s="72">
        <f>SUM(BF35:BF37)</f>
        <v>773305.32010748389</v>
      </c>
    </row>
    <row r="39" spans="2:58">
      <c r="D39" s="59"/>
      <c r="E39" s="59"/>
      <c r="H39" s="59"/>
      <c r="I39" s="59"/>
      <c r="L39" s="59"/>
      <c r="M39" s="59"/>
      <c r="P39" s="59"/>
      <c r="Q39" s="59"/>
      <c r="T39" s="59"/>
      <c r="U39" s="59"/>
      <c r="X39" s="59"/>
      <c r="Y39" s="59"/>
      <c r="AB39" s="59"/>
      <c r="AC39" s="59"/>
      <c r="AF39" s="59"/>
      <c r="AG39" s="59"/>
      <c r="AJ39" s="59"/>
      <c r="AK39" s="59"/>
      <c r="AN39" s="59"/>
      <c r="AO39" s="59"/>
      <c r="AR39" s="59"/>
      <c r="AS39" s="59"/>
      <c r="AV39" s="59"/>
      <c r="AW39" s="59"/>
      <c r="AZ39" s="59"/>
      <c r="BA39" s="59"/>
      <c r="BD39" s="59"/>
      <c r="BE39" s="59"/>
    </row>
    <row r="40" spans="2:58">
      <c r="B40" s="73" t="s">
        <v>44</v>
      </c>
      <c r="C40" s="74"/>
      <c r="D40" s="75"/>
      <c r="E40" s="75"/>
      <c r="F40" s="76">
        <f>F25+F33+F38</f>
        <v>830012.59978800418</v>
      </c>
      <c r="H40" s="75"/>
      <c r="I40" s="75"/>
      <c r="J40" s="76">
        <f>J25+J33+J38</f>
        <v>907635.44914990081</v>
      </c>
      <c r="L40" s="75"/>
      <c r="M40" s="75"/>
      <c r="N40" s="76">
        <f>N25+N33+N38</f>
        <v>1006428.1665195873</v>
      </c>
      <c r="P40" s="75"/>
      <c r="Q40" s="75"/>
      <c r="R40" s="76">
        <f>R25+R33+R38</f>
        <v>1108081.9764276384</v>
      </c>
      <c r="T40" s="75"/>
      <c r="U40" s="75"/>
      <c r="V40" s="76">
        <f>V25+V33+V38</f>
        <v>1178648.2031202717</v>
      </c>
      <c r="X40" s="75"/>
      <c r="Y40" s="75"/>
      <c r="Z40" s="76">
        <f>Z25+Z33+Z38</f>
        <v>1231572.8731397467</v>
      </c>
      <c r="AB40" s="75"/>
      <c r="AC40" s="75"/>
      <c r="AD40" s="76">
        <f>AD25+AD33+AD38</f>
        <v>1371618.5547156562</v>
      </c>
      <c r="AE40" s="109">
        <f>+AD40/F40</f>
        <v>1.652527389422745</v>
      </c>
      <c r="AF40" s="75"/>
      <c r="AG40" s="75"/>
      <c r="AH40" s="76">
        <f>AH25+AH33+AH38</f>
        <v>1534626.5383756394</v>
      </c>
      <c r="AJ40" s="75"/>
      <c r="AK40" s="75"/>
      <c r="AL40" s="76">
        <f>AL25+AL33+AL38</f>
        <v>1658117.4350877474</v>
      </c>
      <c r="AN40" s="75"/>
      <c r="AO40" s="75"/>
      <c r="AP40" s="76">
        <f>AP25+AP33+AP38</f>
        <v>2063151.4592157714</v>
      </c>
      <c r="AR40" s="75"/>
      <c r="AS40" s="75"/>
      <c r="AT40" s="76">
        <f>AT25+AT33+AT38</f>
        <v>2435035.4738859488</v>
      </c>
      <c r="AV40" s="75"/>
      <c r="AW40" s="75"/>
      <c r="AX40" s="76">
        <f>AX25+AX33+AX38</f>
        <v>2505601.7005785815</v>
      </c>
      <c r="AZ40" s="75"/>
      <c r="BA40" s="75"/>
      <c r="BB40" s="76">
        <f>BB25+BB33+BB38</f>
        <v>3432937.1401249003</v>
      </c>
      <c r="BD40" s="75"/>
      <c r="BE40" s="75"/>
      <c r="BF40" s="76">
        <f>BF25+BF33+BF38</f>
        <v>3216298.8241785164</v>
      </c>
    </row>
    <row r="42" spans="2:58">
      <c r="F42" s="77">
        <f>F40/$F$40-1</f>
        <v>0</v>
      </c>
      <c r="J42" s="77">
        <f>J40/F40-1</f>
        <v>9.352008557667979E-2</v>
      </c>
      <c r="N42" s="77">
        <f>N40/J40-1</f>
        <v>0.10884625260308711</v>
      </c>
      <c r="R42" s="77">
        <f>R40/N40-1</f>
        <v>0.10100453593184766</v>
      </c>
      <c r="V42" s="77">
        <f>V40/R40-1</f>
        <v>6.3683218564869026E-2</v>
      </c>
      <c r="Z42" s="77">
        <f>Z40/V40-1</f>
        <v>4.4902855558907273E-2</v>
      </c>
      <c r="AD42" s="77">
        <f>AD40/Z40-1</f>
        <v>0.11371286639245293</v>
      </c>
      <c r="AH42" s="77">
        <f>AH40/AD40-1</f>
        <v>0.11884352475369919</v>
      </c>
      <c r="AL42" s="77">
        <f>AL40/AH40-1</f>
        <v>8.0469673646345052E-2</v>
      </c>
      <c r="AP42" s="77">
        <f>AP40/AL40-1</f>
        <v>0.24427342452170131</v>
      </c>
      <c r="AQ42" s="36"/>
      <c r="AT42" s="77">
        <f>AT40/AP40-1</f>
        <v>0.18025046731738015</v>
      </c>
      <c r="AX42" s="77">
        <f>AX40/AT40-1</f>
        <v>2.8979547710662246E-2</v>
      </c>
      <c r="BB42" s="77">
        <f>BB40/AX40-1</f>
        <v>0.37010488910994233</v>
      </c>
      <c r="BF42" s="77">
        <f>BF40/BB40-1</f>
        <v>-6.3105820789512657E-2</v>
      </c>
    </row>
    <row r="44" spans="2:58">
      <c r="F44" s="78">
        <f>F40/$F$40-1</f>
        <v>0</v>
      </c>
      <c r="J44" s="78">
        <f>J40/$F$40-1</f>
        <v>9.352008557667979E-2</v>
      </c>
      <c r="N44" s="78">
        <f>N40/$F$40-1</f>
        <v>0.21254564903790851</v>
      </c>
      <c r="R44" s="78">
        <f>R40/$F$40-1</f>
        <v>0.33501825961516341</v>
      </c>
      <c r="V44" s="78">
        <f>V40/$F$40-1</f>
        <v>0.42003651923032681</v>
      </c>
      <c r="Z44" s="78">
        <f>Z40/$F$40-1</f>
        <v>0.48380021394169948</v>
      </c>
      <c r="AD44" s="78">
        <f>AD40/$F$40-1</f>
        <v>0.65252738942274502</v>
      </c>
      <c r="AH44" s="78">
        <f>AH40/$F$40-1</f>
        <v>0.84891956913377298</v>
      </c>
      <c r="AL44" s="78">
        <f>AL40/$F$40-1</f>
        <v>0.9977015234603086</v>
      </c>
      <c r="AP44" s="78">
        <f>AP40/$F$40-1</f>
        <v>1.4856869157681785</v>
      </c>
      <c r="AT44" s="78">
        <f>AT40/$F$40-1</f>
        <v>1.9337331439400893</v>
      </c>
      <c r="AX44" s="78">
        <f>AX40/$F$40-1</f>
        <v>2.0187514035552523</v>
      </c>
      <c r="BB44" s="78">
        <f>BB40/$F$40-1</f>
        <v>3.1360060570185517</v>
      </c>
      <c r="BF44" s="78">
        <f>BF40/$F$40-1</f>
        <v>2.8750000000000004</v>
      </c>
    </row>
    <row r="46" spans="2:58">
      <c r="J46" s="107"/>
      <c r="R46" s="107"/>
      <c r="AH46" s="163">
        <f>+AH40/Z40-1</f>
        <v>0.24607042899807774</v>
      </c>
    </row>
    <row r="47" spans="2:58">
      <c r="F47" s="107">
        <f>+F33+F25</f>
        <v>630449.93653445994</v>
      </c>
      <c r="R47" s="107"/>
      <c r="AD47" s="107"/>
      <c r="AH47" s="107"/>
      <c r="AL47" s="107"/>
      <c r="AP47" s="107"/>
      <c r="AT47" s="107"/>
      <c r="AX47" s="107"/>
      <c r="BB47" s="107"/>
      <c r="BF47" s="107"/>
    </row>
    <row r="48" spans="2:58">
      <c r="R48" s="107"/>
      <c r="AD48" s="107"/>
      <c r="AH48" s="107"/>
      <c r="AL48" s="107"/>
      <c r="AP48" s="107"/>
      <c r="AT48" s="107"/>
      <c r="AX48" s="107"/>
      <c r="BB48" s="107"/>
      <c r="BF48" s="107"/>
    </row>
    <row r="50" spans="2:57" ht="15">
      <c r="B50" s="139"/>
      <c r="C50" s="221" t="s">
        <v>50</v>
      </c>
      <c r="D50" s="221"/>
      <c r="E50" s="221"/>
      <c r="F50" s="222"/>
      <c r="G50" s="222"/>
      <c r="H50" s="139"/>
      <c r="I50" s="222" t="s">
        <v>51</v>
      </c>
      <c r="J50" s="222"/>
      <c r="K50" s="222"/>
      <c r="L50" s="222"/>
      <c r="M50" s="222"/>
    </row>
    <row r="51" spans="2:57" ht="15">
      <c r="B51" s="139"/>
      <c r="C51" s="139"/>
      <c r="D51" s="139"/>
      <c r="E51" s="139"/>
      <c r="F51" s="139"/>
      <c r="G51" s="139"/>
      <c r="H51" s="139"/>
      <c r="I51" s="2"/>
      <c r="J51" s="2"/>
      <c r="K51" s="2"/>
      <c r="L51" s="2"/>
      <c r="M51" s="2"/>
      <c r="P51" s="2"/>
      <c r="Q51" s="2"/>
      <c r="T51" s="2"/>
      <c r="U51" s="2"/>
      <c r="X51" s="2"/>
      <c r="Y51" s="2"/>
      <c r="Z51" s="163">
        <f>+Z40/J40</f>
        <v>1.3569025695208892</v>
      </c>
      <c r="AB51" s="2"/>
      <c r="AC51" s="2"/>
      <c r="AF51" s="2"/>
      <c r="AG51" s="2"/>
      <c r="AJ51" s="2"/>
      <c r="AK51" s="2"/>
      <c r="AN51" s="2"/>
      <c r="AO51" s="2"/>
      <c r="AR51" s="168"/>
      <c r="AS51" s="168"/>
      <c r="AV51" s="168"/>
      <c r="AW51" s="168"/>
      <c r="AZ51" s="168"/>
      <c r="BA51" s="168"/>
      <c r="BD51" s="168"/>
      <c r="BE51" s="168"/>
    </row>
    <row r="52" spans="2:57" ht="15">
      <c r="B52" s="139"/>
      <c r="C52" s="139"/>
      <c r="D52" s="79" t="s">
        <v>52</v>
      </c>
      <c r="E52" s="139"/>
      <c r="F52" s="139"/>
      <c r="G52" s="79" t="s">
        <v>53</v>
      </c>
      <c r="H52" s="139"/>
      <c r="I52" s="139"/>
      <c r="J52" s="79" t="s">
        <v>52</v>
      </c>
      <c r="K52" s="139"/>
      <c r="L52" s="139"/>
      <c r="M52" s="79" t="s">
        <v>53</v>
      </c>
      <c r="P52" s="139"/>
      <c r="Q52" s="164"/>
      <c r="T52" s="139"/>
      <c r="U52" s="164"/>
      <c r="X52" s="139"/>
      <c r="Y52" s="164"/>
      <c r="AB52" s="139"/>
      <c r="AC52" s="164"/>
      <c r="AF52" s="139"/>
      <c r="AG52" s="164"/>
      <c r="AJ52" s="139"/>
      <c r="AK52" s="164"/>
      <c r="AN52" s="139"/>
      <c r="AO52" s="164"/>
      <c r="AR52" s="139"/>
      <c r="AS52" s="164"/>
      <c r="AV52" s="139"/>
      <c r="AW52" s="164"/>
      <c r="AZ52" s="139"/>
      <c r="BA52" s="164"/>
      <c r="BD52" s="139"/>
      <c r="BE52" s="164"/>
    </row>
    <row r="53" spans="2:57" ht="15">
      <c r="B53" s="139"/>
      <c r="C53" s="139"/>
      <c r="D53" s="80">
        <f>D60+D56</f>
        <v>0.2707</v>
      </c>
      <c r="E53" s="139"/>
      <c r="F53" s="139"/>
      <c r="G53" s="80">
        <f>G60+G56</f>
        <v>0.2707</v>
      </c>
      <c r="H53" s="139"/>
      <c r="I53" s="139"/>
      <c r="J53" s="80">
        <f>J60+J56</f>
        <v>9.0400000000000008E-2</v>
      </c>
      <c r="K53" s="139"/>
      <c r="L53" s="139"/>
      <c r="M53" s="80">
        <f>M60+M56</f>
        <v>9.0400000000000008E-2</v>
      </c>
      <c r="P53" s="139"/>
      <c r="Q53" s="165"/>
      <c r="T53" s="139"/>
      <c r="U53" s="165"/>
      <c r="X53" s="139"/>
      <c r="Y53" s="165"/>
      <c r="AB53" s="139"/>
      <c r="AC53" s="165"/>
      <c r="AF53" s="139"/>
      <c r="AG53" s="165"/>
      <c r="AJ53" s="139"/>
      <c r="AK53" s="165"/>
      <c r="AN53" s="139"/>
      <c r="AO53" s="165"/>
      <c r="AR53" s="139"/>
      <c r="AS53" s="165"/>
      <c r="AV53" s="139"/>
      <c r="AW53" s="165"/>
      <c r="AZ53" s="139"/>
      <c r="BA53" s="165"/>
      <c r="BD53" s="139"/>
      <c r="BE53" s="165"/>
    </row>
    <row r="54" spans="2:57" ht="15">
      <c r="B54" s="139"/>
      <c r="C54" s="139"/>
      <c r="D54" s="139"/>
      <c r="E54" s="139"/>
      <c r="F54" s="139"/>
      <c r="G54" s="139"/>
      <c r="H54" s="139"/>
      <c r="I54" s="81"/>
      <c r="J54" s="81"/>
      <c r="K54" s="139"/>
      <c r="L54" s="139"/>
      <c r="M54" s="139"/>
      <c r="P54" s="139"/>
      <c r="Q54" s="139"/>
      <c r="T54" s="139"/>
      <c r="U54" s="139"/>
      <c r="X54" s="139"/>
      <c r="Y54" s="139"/>
      <c r="AB54" s="139"/>
      <c r="AC54" s="139"/>
      <c r="AF54" s="139"/>
      <c r="AG54" s="139"/>
      <c r="AJ54" s="139"/>
      <c r="AK54" s="139"/>
      <c r="AN54" s="139"/>
      <c r="AO54" s="139"/>
      <c r="AR54" s="139"/>
      <c r="AS54" s="139"/>
      <c r="AV54" s="139"/>
      <c r="AW54" s="139"/>
      <c r="AZ54" s="139"/>
      <c r="BA54" s="139"/>
      <c r="BD54" s="139"/>
      <c r="BE54" s="139"/>
    </row>
    <row r="55" spans="2:57" ht="15.75">
      <c r="B55" s="82"/>
      <c r="C55" s="224" t="s">
        <v>54</v>
      </c>
      <c r="D55" s="225"/>
      <c r="E55" s="83"/>
      <c r="F55" s="226" t="s">
        <v>55</v>
      </c>
      <c r="G55" s="227"/>
      <c r="H55" s="139"/>
      <c r="I55" s="224" t="s">
        <v>54</v>
      </c>
      <c r="J55" s="225"/>
      <c r="K55" s="139"/>
      <c r="L55" s="226" t="s">
        <v>55</v>
      </c>
      <c r="M55" s="227"/>
      <c r="P55" s="223"/>
      <c r="Q55" s="223"/>
      <c r="T55" s="223"/>
      <c r="U55" s="223"/>
      <c r="X55" s="223"/>
      <c r="Y55" s="223"/>
      <c r="AB55" s="223"/>
      <c r="AC55" s="223"/>
      <c r="AF55" s="223"/>
      <c r="AG55" s="223"/>
      <c r="AJ55" s="223"/>
      <c r="AK55" s="223"/>
      <c r="AN55" s="223"/>
      <c r="AO55" s="223"/>
      <c r="AR55" s="223"/>
      <c r="AS55" s="223"/>
      <c r="AV55" s="223"/>
      <c r="AW55" s="223"/>
      <c r="AZ55" s="223"/>
      <c r="BA55" s="223"/>
      <c r="BD55" s="223"/>
      <c r="BE55" s="223"/>
    </row>
    <row r="56" spans="2:57" ht="15.75">
      <c r="B56" s="84" t="s">
        <v>56</v>
      </c>
      <c r="C56" s="85"/>
      <c r="D56" s="86">
        <f>SUM(C57:C58)-C59</f>
        <v>0.20199999999999999</v>
      </c>
      <c r="E56" s="87"/>
      <c r="F56" s="85"/>
      <c r="G56" s="86">
        <f>SUM(F57:F58)-F59</f>
        <v>0.20199999999999999</v>
      </c>
      <c r="H56" s="139"/>
      <c r="I56" s="85"/>
      <c r="J56" s="86">
        <f>SUM(I57:I58)-I59</f>
        <v>2.1999999999999999E-2</v>
      </c>
      <c r="K56" s="139"/>
      <c r="L56" s="85"/>
      <c r="M56" s="86">
        <f>SUM(L57:L58)-L59</f>
        <v>2.1999999999999999E-2</v>
      </c>
      <c r="P56" s="166"/>
      <c r="Q56" s="166"/>
      <c r="T56" s="166"/>
      <c r="U56" s="166"/>
      <c r="X56" s="166"/>
      <c r="Y56" s="166"/>
      <c r="AB56" s="166"/>
      <c r="AC56" s="166"/>
      <c r="AF56" s="166"/>
      <c r="AG56" s="166"/>
      <c r="AJ56" s="166"/>
      <c r="AK56" s="166"/>
      <c r="AN56" s="166"/>
      <c r="AO56" s="166"/>
      <c r="AR56" s="166"/>
      <c r="AS56" s="166"/>
      <c r="AV56" s="166"/>
      <c r="AW56" s="166"/>
      <c r="AZ56" s="166"/>
      <c r="BA56" s="166"/>
      <c r="BD56" s="166"/>
      <c r="BE56" s="166"/>
    </row>
    <row r="57" spans="2:57" ht="15.75">
      <c r="B57" s="88" t="s">
        <v>57</v>
      </c>
      <c r="C57" s="89">
        <v>0.18</v>
      </c>
      <c r="D57" s="90"/>
      <c r="E57" s="91"/>
      <c r="F57" s="89">
        <v>0.18</v>
      </c>
      <c r="G57" s="90"/>
      <c r="H57" s="139"/>
      <c r="I57" s="89"/>
      <c r="J57" s="90"/>
      <c r="K57" s="139"/>
      <c r="L57" s="89"/>
      <c r="M57" s="90"/>
      <c r="P57" s="167"/>
      <c r="Q57" s="99"/>
      <c r="T57" s="167"/>
      <c r="U57" s="99"/>
      <c r="X57" s="167"/>
      <c r="Y57" s="99"/>
      <c r="AB57" s="167"/>
      <c r="AC57" s="99"/>
      <c r="AF57" s="167"/>
      <c r="AG57" s="99"/>
      <c r="AJ57" s="167"/>
      <c r="AK57" s="99"/>
      <c r="AN57" s="167"/>
      <c r="AO57" s="99"/>
      <c r="AR57" s="167"/>
      <c r="AS57" s="99"/>
      <c r="AV57" s="167"/>
      <c r="AW57" s="99"/>
      <c r="AZ57" s="167"/>
      <c r="BA57" s="99"/>
      <c r="BD57" s="167"/>
      <c r="BE57" s="99"/>
    </row>
    <row r="58" spans="2:57" ht="15.75">
      <c r="B58" s="92" t="s">
        <v>58</v>
      </c>
      <c r="C58" s="93">
        <v>0.06</v>
      </c>
      <c r="D58" s="94"/>
      <c r="E58" s="91"/>
      <c r="F58" s="93">
        <v>0.06</v>
      </c>
      <c r="G58" s="94"/>
      <c r="H58" s="139"/>
      <c r="I58" s="93">
        <v>0.06</v>
      </c>
      <c r="J58" s="94"/>
      <c r="K58" s="139"/>
      <c r="L58" s="93">
        <v>0.06</v>
      </c>
      <c r="M58" s="94"/>
      <c r="P58" s="167"/>
      <c r="Q58" s="99"/>
      <c r="T58" s="167"/>
      <c r="U58" s="99"/>
      <c r="X58" s="167"/>
      <c r="Y58" s="99"/>
      <c r="AB58" s="167"/>
      <c r="AC58" s="99"/>
      <c r="AF58" s="167"/>
      <c r="AG58" s="99"/>
      <c r="AJ58" s="167"/>
      <c r="AK58" s="99"/>
      <c r="AN58" s="167"/>
      <c r="AO58" s="99"/>
      <c r="AR58" s="167"/>
      <c r="AS58" s="99"/>
      <c r="AV58" s="167"/>
      <c r="AW58" s="99"/>
      <c r="AZ58" s="167"/>
      <c r="BA58" s="99"/>
      <c r="BD58" s="167"/>
      <c r="BE58" s="99"/>
    </row>
    <row r="59" spans="2:57" ht="15.75">
      <c r="B59" s="95" t="s">
        <v>59</v>
      </c>
      <c r="C59" s="93">
        <v>3.7999999999999999E-2</v>
      </c>
      <c r="D59" s="94"/>
      <c r="E59" s="91"/>
      <c r="F59" s="93">
        <v>3.7999999999999999E-2</v>
      </c>
      <c r="G59" s="94"/>
      <c r="H59" s="139"/>
      <c r="I59" s="93">
        <v>3.7999999999999999E-2</v>
      </c>
      <c r="J59" s="94"/>
      <c r="K59" s="139"/>
      <c r="L59" s="93">
        <v>3.7999999999999999E-2</v>
      </c>
      <c r="M59" s="94"/>
      <c r="P59" s="167"/>
      <c r="Q59" s="99"/>
      <c r="T59" s="167"/>
      <c r="U59" s="99"/>
      <c r="X59" s="167"/>
      <c r="Y59" s="99"/>
      <c r="AB59" s="167"/>
      <c r="AC59" s="99"/>
      <c r="AF59" s="167"/>
      <c r="AG59" s="99"/>
      <c r="AJ59" s="167"/>
      <c r="AK59" s="99"/>
      <c r="AN59" s="167"/>
      <c r="AO59" s="99"/>
      <c r="AR59" s="167"/>
      <c r="AS59" s="99"/>
      <c r="AV59" s="167"/>
      <c r="AW59" s="99"/>
      <c r="AZ59" s="167"/>
      <c r="BA59" s="99"/>
      <c r="BD59" s="167"/>
      <c r="BE59" s="99"/>
    </row>
    <row r="60" spans="2:57" ht="15.75">
      <c r="B60" s="96" t="s">
        <v>60</v>
      </c>
      <c r="C60" s="97"/>
      <c r="D60" s="98">
        <f>SUM(C61:C66)</f>
        <v>6.8700000000000011E-2</v>
      </c>
      <c r="E60" s="83"/>
      <c r="F60" s="97"/>
      <c r="G60" s="98">
        <f>SUM(F61:F66)</f>
        <v>6.8700000000000011E-2</v>
      </c>
      <c r="H60" s="139"/>
      <c r="I60" s="97"/>
      <c r="J60" s="98">
        <f>SUM(I61:I66)</f>
        <v>6.8400000000000002E-2</v>
      </c>
      <c r="K60" s="139"/>
      <c r="L60" s="97"/>
      <c r="M60" s="98">
        <f>SUM(L61:L66)</f>
        <v>6.8400000000000002E-2</v>
      </c>
      <c r="P60" s="166"/>
      <c r="Q60" s="166"/>
      <c r="T60" s="166"/>
      <c r="U60" s="166"/>
      <c r="X60" s="166"/>
      <c r="Y60" s="166"/>
      <c r="AB60" s="166"/>
      <c r="AC60" s="166"/>
      <c r="AF60" s="166"/>
      <c r="AG60" s="166"/>
      <c r="AJ60" s="166"/>
      <c r="AK60" s="166"/>
      <c r="AN60" s="166"/>
      <c r="AO60" s="166"/>
      <c r="AR60" s="166"/>
      <c r="AS60" s="166"/>
      <c r="AV60" s="166"/>
      <c r="AW60" s="166"/>
      <c r="AZ60" s="166"/>
      <c r="BA60" s="166"/>
      <c r="BD60" s="166"/>
      <c r="BE60" s="166"/>
    </row>
    <row r="61" spans="2:57" ht="15.75">
      <c r="B61" s="88" t="s">
        <v>61</v>
      </c>
      <c r="C61" s="89">
        <v>2.8400000000000002E-2</v>
      </c>
      <c r="D61" s="90"/>
      <c r="E61" s="99"/>
      <c r="F61" s="89">
        <v>2.8400000000000002E-2</v>
      </c>
      <c r="G61" s="90"/>
      <c r="H61" s="139"/>
      <c r="I61" s="89">
        <v>2.8400000000000002E-2</v>
      </c>
      <c r="J61" s="90"/>
      <c r="K61" s="139"/>
      <c r="L61" s="89">
        <v>2.8400000000000002E-2</v>
      </c>
      <c r="M61" s="90"/>
      <c r="P61" s="167"/>
      <c r="Q61" s="99"/>
      <c r="T61" s="167"/>
      <c r="U61" s="99"/>
      <c r="X61" s="167"/>
      <c r="Y61" s="99"/>
      <c r="AB61" s="167"/>
      <c r="AC61" s="99"/>
      <c r="AF61" s="167"/>
      <c r="AG61" s="99"/>
      <c r="AJ61" s="167"/>
      <c r="AK61" s="99"/>
      <c r="AN61" s="167"/>
      <c r="AO61" s="99"/>
      <c r="AR61" s="167"/>
      <c r="AS61" s="99"/>
      <c r="AV61" s="167"/>
      <c r="AW61" s="99"/>
      <c r="AZ61" s="167"/>
      <c r="BA61" s="99"/>
      <c r="BD61" s="167"/>
      <c r="BE61" s="99"/>
    </row>
    <row r="62" spans="2:57" ht="15.75">
      <c r="B62" s="92" t="s">
        <v>62</v>
      </c>
      <c r="C62" s="93">
        <v>2.9999999999999997E-4</v>
      </c>
      <c r="D62" s="94"/>
      <c r="E62" s="99"/>
      <c r="F62" s="93">
        <v>2.9999999999999997E-4</v>
      </c>
      <c r="G62" s="94"/>
      <c r="H62" s="139"/>
      <c r="I62" s="93"/>
      <c r="J62" s="94"/>
      <c r="K62" s="139"/>
      <c r="L62" s="93"/>
      <c r="M62" s="94"/>
      <c r="P62" s="167"/>
      <c r="Q62" s="99"/>
      <c r="T62" s="167"/>
      <c r="U62" s="99"/>
      <c r="X62" s="167"/>
      <c r="Y62" s="99"/>
      <c r="AB62" s="167"/>
      <c r="AC62" s="99"/>
      <c r="AF62" s="167"/>
      <c r="AG62" s="99"/>
      <c r="AJ62" s="167"/>
      <c r="AK62" s="99"/>
      <c r="AN62" s="167"/>
      <c r="AO62" s="99"/>
      <c r="AR62" s="167"/>
      <c r="AS62" s="99"/>
      <c r="AV62" s="167"/>
      <c r="AW62" s="99"/>
      <c r="AZ62" s="167"/>
      <c r="BA62" s="99"/>
      <c r="BD62" s="167"/>
      <c r="BE62" s="99"/>
    </row>
    <row r="63" spans="2:57" ht="15.75">
      <c r="B63" s="92" t="s">
        <v>63</v>
      </c>
      <c r="C63" s="93">
        <v>0.02</v>
      </c>
      <c r="D63" s="94"/>
      <c r="E63" s="99"/>
      <c r="F63" s="93">
        <v>0</v>
      </c>
      <c r="G63" s="94"/>
      <c r="H63" s="139"/>
      <c r="I63" s="93">
        <v>0.02</v>
      </c>
      <c r="J63" s="94"/>
      <c r="K63" s="139"/>
      <c r="L63" s="93">
        <v>0</v>
      </c>
      <c r="M63" s="94"/>
      <c r="P63" s="167"/>
      <c r="Q63" s="99"/>
      <c r="T63" s="167"/>
      <c r="U63" s="99"/>
      <c r="X63" s="167"/>
      <c r="Y63" s="99"/>
      <c r="AB63" s="167"/>
      <c r="AC63" s="99"/>
      <c r="AF63" s="167"/>
      <c r="AG63" s="99"/>
      <c r="AJ63" s="167"/>
      <c r="AK63" s="99"/>
      <c r="AN63" s="167"/>
      <c r="AO63" s="99"/>
      <c r="AR63" s="167"/>
      <c r="AS63" s="99"/>
      <c r="AV63" s="167"/>
      <c r="AW63" s="99"/>
      <c r="AZ63" s="167"/>
      <c r="BA63" s="99"/>
      <c r="BD63" s="167"/>
      <c r="BE63" s="99"/>
    </row>
    <row r="64" spans="2:57" ht="15.75">
      <c r="B64" s="92" t="s">
        <v>64</v>
      </c>
      <c r="C64" s="93">
        <v>0.02</v>
      </c>
      <c r="D64" s="94"/>
      <c r="E64" s="99"/>
      <c r="F64" s="93">
        <v>0.02</v>
      </c>
      <c r="G64" s="94"/>
      <c r="H64" s="139"/>
      <c r="I64" s="93">
        <v>0.02</v>
      </c>
      <c r="J64" s="94"/>
      <c r="K64" s="139"/>
      <c r="L64" s="93">
        <v>0.02</v>
      </c>
      <c r="M64" s="94"/>
      <c r="P64" s="167"/>
      <c r="Q64" s="99"/>
      <c r="T64" s="167"/>
      <c r="U64" s="99"/>
      <c r="X64" s="167"/>
      <c r="Y64" s="99"/>
      <c r="AB64" s="167"/>
      <c r="AC64" s="99"/>
      <c r="AF64" s="167"/>
      <c r="AG64" s="99"/>
      <c r="AJ64" s="167"/>
      <c r="AK64" s="99"/>
      <c r="AN64" s="167"/>
      <c r="AO64" s="99"/>
      <c r="AR64" s="167"/>
      <c r="AS64" s="99"/>
      <c r="AV64" s="167"/>
      <c r="AW64" s="99"/>
      <c r="AZ64" s="167"/>
      <c r="BA64" s="99"/>
      <c r="BD64" s="167"/>
      <c r="BE64" s="99"/>
    </row>
    <row r="65" spans="2:57" ht="15.75">
      <c r="B65" s="92" t="s">
        <v>65</v>
      </c>
      <c r="C65" s="93"/>
      <c r="D65" s="94"/>
      <c r="E65" s="99"/>
      <c r="F65" s="93">
        <v>0.02</v>
      </c>
      <c r="G65" s="94"/>
      <c r="H65" s="139"/>
      <c r="I65" s="93"/>
      <c r="J65" s="94"/>
      <c r="K65" s="139"/>
      <c r="L65" s="93">
        <v>0.02</v>
      </c>
      <c r="M65" s="94"/>
      <c r="P65" s="167"/>
      <c r="Q65" s="99"/>
      <c r="T65" s="167"/>
      <c r="U65" s="99"/>
      <c r="X65" s="167"/>
      <c r="Y65" s="99"/>
      <c r="AB65" s="167"/>
      <c r="AC65" s="99"/>
      <c r="AF65" s="167"/>
      <c r="AG65" s="99"/>
      <c r="AJ65" s="167"/>
      <c r="AK65" s="99"/>
      <c r="AN65" s="167"/>
      <c r="AO65" s="99"/>
      <c r="AR65" s="167"/>
      <c r="AS65" s="99"/>
      <c r="AV65" s="167"/>
      <c r="AW65" s="99"/>
      <c r="AZ65" s="167"/>
      <c r="BA65" s="99"/>
      <c r="BD65" s="167"/>
      <c r="BE65" s="99"/>
    </row>
    <row r="66" spans="2:57" ht="15.75">
      <c r="B66" s="92" t="s">
        <v>66</v>
      </c>
      <c r="C66" s="93">
        <v>0</v>
      </c>
      <c r="D66" s="94"/>
      <c r="E66" s="99"/>
      <c r="F66" s="93">
        <v>0</v>
      </c>
      <c r="G66" s="94"/>
      <c r="H66" s="139"/>
      <c r="I66" s="93">
        <v>0</v>
      </c>
      <c r="J66" s="94"/>
      <c r="K66" s="139"/>
      <c r="L66" s="93">
        <v>0</v>
      </c>
      <c r="M66" s="94"/>
      <c r="P66" s="167"/>
      <c r="Q66" s="99"/>
      <c r="T66" s="167"/>
      <c r="U66" s="99"/>
      <c r="X66" s="167"/>
      <c r="Y66" s="99"/>
      <c r="AB66" s="167"/>
      <c r="AC66" s="99"/>
      <c r="AF66" s="167"/>
      <c r="AG66" s="99"/>
      <c r="AJ66" s="167"/>
      <c r="AK66" s="99"/>
      <c r="AN66" s="167"/>
      <c r="AO66" s="99"/>
      <c r="AR66" s="167"/>
      <c r="AS66" s="99"/>
      <c r="AV66" s="167"/>
      <c r="AW66" s="99"/>
      <c r="AZ66" s="167"/>
      <c r="BA66" s="99"/>
      <c r="BD66" s="167"/>
      <c r="BE66" s="99"/>
    </row>
    <row r="67" spans="2:57" ht="15.75">
      <c r="B67" s="96" t="s">
        <v>67</v>
      </c>
      <c r="C67" s="97"/>
      <c r="D67" s="98">
        <f>SUM(C68:C73)</f>
        <v>0.13685372923600003</v>
      </c>
      <c r="E67" s="87"/>
      <c r="F67" s="97"/>
      <c r="G67" s="98">
        <f>SUM(F68:F73)</f>
        <v>0.13685372923600003</v>
      </c>
      <c r="H67" s="139"/>
      <c r="I67" s="97"/>
      <c r="J67" s="98">
        <f>SUM(I68:I73)</f>
        <v>0.11743551299200002</v>
      </c>
      <c r="K67" s="139"/>
      <c r="L67" s="97"/>
      <c r="M67" s="98">
        <f>SUM(L68:L73)</f>
        <v>0.11743551299200002</v>
      </c>
      <c r="P67" s="166"/>
      <c r="Q67" s="166"/>
      <c r="T67" s="166"/>
      <c r="U67" s="166"/>
      <c r="X67" s="166"/>
      <c r="Y67" s="166"/>
      <c r="AB67" s="166"/>
      <c r="AC67" s="166"/>
      <c r="AF67" s="166"/>
      <c r="AG67" s="166"/>
      <c r="AJ67" s="166"/>
      <c r="AK67" s="166"/>
      <c r="AN67" s="166"/>
      <c r="AO67" s="166"/>
      <c r="AR67" s="166"/>
      <c r="AS67" s="166"/>
      <c r="AV67" s="166"/>
      <c r="AW67" s="166"/>
      <c r="AZ67" s="166"/>
      <c r="BA67" s="166"/>
      <c r="BD67" s="166"/>
      <c r="BE67" s="166"/>
    </row>
    <row r="68" spans="2:57" ht="15.75">
      <c r="B68" s="88" t="s">
        <v>68</v>
      </c>
      <c r="C68" s="89">
        <v>8.3299999999999999E-2</v>
      </c>
      <c r="D68" s="90"/>
      <c r="E68" s="99"/>
      <c r="F68" s="89">
        <v>8.3299999999999999E-2</v>
      </c>
      <c r="G68" s="90"/>
      <c r="H68" s="139"/>
      <c r="I68" s="89">
        <v>8.3299999999999999E-2</v>
      </c>
      <c r="J68" s="90"/>
      <c r="K68" s="139"/>
      <c r="L68" s="89">
        <v>8.3299999999999999E-2</v>
      </c>
      <c r="M68" s="90"/>
      <c r="P68" s="167"/>
      <c r="Q68" s="99"/>
      <c r="T68" s="167"/>
      <c r="U68" s="99"/>
      <c r="X68" s="167"/>
      <c r="Y68" s="99"/>
      <c r="AB68" s="167"/>
      <c r="AC68" s="99"/>
      <c r="AF68" s="167"/>
      <c r="AG68" s="99"/>
      <c r="AJ68" s="167"/>
      <c r="AK68" s="99"/>
      <c r="AN68" s="167"/>
      <c r="AO68" s="99"/>
      <c r="AR68" s="167"/>
      <c r="AS68" s="99"/>
      <c r="AV68" s="167"/>
      <c r="AW68" s="99"/>
      <c r="AZ68" s="167"/>
      <c r="BA68" s="99"/>
      <c r="BD68" s="167"/>
      <c r="BE68" s="99"/>
    </row>
    <row r="69" spans="2:57" ht="15.75">
      <c r="B69" s="92" t="s">
        <v>69</v>
      </c>
      <c r="C69" s="89">
        <v>1.5599999999999999E-2</v>
      </c>
      <c r="D69" s="94"/>
      <c r="E69" s="99"/>
      <c r="F69" s="89">
        <v>1.5599999999999999E-2</v>
      </c>
      <c r="G69" s="94"/>
      <c r="H69" s="139"/>
      <c r="I69" s="89">
        <v>1.5599999999999999E-2</v>
      </c>
      <c r="J69" s="94"/>
      <c r="K69" s="139"/>
      <c r="L69" s="89">
        <v>1.5599999999999999E-2</v>
      </c>
      <c r="M69" s="94"/>
      <c r="P69" s="167"/>
      <c r="Q69" s="99"/>
      <c r="T69" s="167"/>
      <c r="U69" s="99"/>
      <c r="X69" s="167"/>
      <c r="Y69" s="99"/>
      <c r="AB69" s="167"/>
      <c r="AC69" s="99"/>
      <c r="AF69" s="167"/>
      <c r="AG69" s="99"/>
      <c r="AJ69" s="167"/>
      <c r="AK69" s="99"/>
      <c r="AN69" s="167"/>
      <c r="AO69" s="99"/>
      <c r="AR69" s="167"/>
      <c r="AS69" s="99"/>
      <c r="AV69" s="167"/>
      <c r="AW69" s="99"/>
      <c r="AZ69" s="167"/>
      <c r="BA69" s="99"/>
      <c r="BD69" s="167"/>
      <c r="BE69" s="99"/>
    </row>
    <row r="70" spans="2:57" ht="15.75">
      <c r="B70" s="92" t="s">
        <v>70</v>
      </c>
      <c r="C70" s="89">
        <f>C69*C68</f>
        <v>1.29948E-3</v>
      </c>
      <c r="D70" s="94"/>
      <c r="E70" s="99"/>
      <c r="F70" s="89">
        <f>F69*F68</f>
        <v>1.29948E-3</v>
      </c>
      <c r="G70" s="94"/>
      <c r="H70" s="139"/>
      <c r="I70" s="89">
        <f>I69*I68</f>
        <v>1.29948E-3</v>
      </c>
      <c r="J70" s="94"/>
      <c r="K70" s="139"/>
      <c r="L70" s="89">
        <f>L69*L68</f>
        <v>1.29948E-3</v>
      </c>
      <c r="M70" s="94"/>
      <c r="P70" s="167"/>
      <c r="Q70" s="99"/>
      <c r="T70" s="167"/>
      <c r="U70" s="99"/>
      <c r="X70" s="167"/>
      <c r="Y70" s="99"/>
      <c r="AB70" s="167"/>
      <c r="AC70" s="99"/>
      <c r="AF70" s="167"/>
      <c r="AG70" s="99"/>
      <c r="AJ70" s="167"/>
      <c r="AK70" s="99"/>
      <c r="AN70" s="167"/>
      <c r="AO70" s="99"/>
      <c r="AR70" s="167"/>
      <c r="AS70" s="99"/>
      <c r="AV70" s="167"/>
      <c r="AW70" s="99"/>
      <c r="AZ70" s="167"/>
      <c r="BA70" s="99"/>
      <c r="BD70" s="167"/>
      <c r="BE70" s="99"/>
    </row>
    <row r="71" spans="2:57" ht="15.75">
      <c r="B71" s="92" t="s">
        <v>71</v>
      </c>
      <c r="C71" s="89">
        <v>0</v>
      </c>
      <c r="D71" s="94"/>
      <c r="E71" s="99"/>
      <c r="F71" s="89">
        <v>0</v>
      </c>
      <c r="G71" s="94"/>
      <c r="H71" s="139"/>
      <c r="I71" s="89">
        <v>0</v>
      </c>
      <c r="J71" s="94"/>
      <c r="K71" s="139"/>
      <c r="L71" s="89">
        <v>0</v>
      </c>
      <c r="M71" s="94"/>
      <c r="P71" s="167"/>
      <c r="Q71" s="99"/>
      <c r="T71" s="167"/>
      <c r="U71" s="99"/>
      <c r="X71" s="167"/>
      <c r="Y71" s="99"/>
      <c r="AB71" s="167"/>
      <c r="AC71" s="99"/>
      <c r="AF71" s="167"/>
      <c r="AG71" s="99"/>
      <c r="AJ71" s="167"/>
      <c r="AK71" s="99"/>
      <c r="AN71" s="167"/>
      <c r="AO71" s="99"/>
      <c r="AR71" s="167"/>
      <c r="AS71" s="99"/>
      <c r="AV71" s="167"/>
      <c r="AW71" s="99"/>
      <c r="AZ71" s="167"/>
      <c r="BA71" s="99"/>
      <c r="BD71" s="167"/>
      <c r="BE71" s="99"/>
    </row>
    <row r="72" spans="2:57" ht="15.75">
      <c r="B72" s="100" t="s">
        <v>72</v>
      </c>
      <c r="C72" s="89">
        <v>7.4999999999999997E-3</v>
      </c>
      <c r="D72" s="94"/>
      <c r="E72" s="99"/>
      <c r="F72" s="89">
        <v>7.4999999999999997E-3</v>
      </c>
      <c r="G72" s="94"/>
      <c r="H72" s="139"/>
      <c r="I72" s="89">
        <v>7.4999999999999997E-3</v>
      </c>
      <c r="J72" s="94"/>
      <c r="K72" s="139"/>
      <c r="L72" s="89">
        <v>7.4999999999999997E-3</v>
      </c>
      <c r="M72" s="94"/>
      <c r="P72" s="167"/>
      <c r="Q72" s="99"/>
      <c r="T72" s="167"/>
      <c r="U72" s="99"/>
      <c r="X72" s="167"/>
      <c r="Y72" s="99"/>
      <c r="AB72" s="167"/>
      <c r="AC72" s="99"/>
      <c r="AF72" s="167"/>
      <c r="AG72" s="99"/>
      <c r="AJ72" s="167"/>
      <c r="AK72" s="99"/>
      <c r="AN72" s="167"/>
      <c r="AO72" s="99"/>
      <c r="AR72" s="167"/>
      <c r="AS72" s="99"/>
      <c r="AV72" s="167"/>
      <c r="AW72" s="99"/>
      <c r="AZ72" s="167"/>
      <c r="BA72" s="99"/>
      <c r="BD72" s="167"/>
      <c r="BE72" s="99"/>
    </row>
    <row r="73" spans="2:57" ht="15.75">
      <c r="B73" s="92" t="s">
        <v>73</v>
      </c>
      <c r="C73" s="101">
        <f>SUM(C68:C72)*$D$53</f>
        <v>2.9154249236000004E-2</v>
      </c>
      <c r="D73" s="94"/>
      <c r="E73" s="99"/>
      <c r="F73" s="101">
        <f>SUM(F68:F72)*$G$53</f>
        <v>2.9154249236000004E-2</v>
      </c>
      <c r="G73" s="94"/>
      <c r="H73" s="139"/>
      <c r="I73" s="101">
        <f>SUM(I68:I72)*$J$53</f>
        <v>9.7360329920000016E-3</v>
      </c>
      <c r="J73" s="94"/>
      <c r="K73" s="139"/>
      <c r="L73" s="101">
        <f>SUM(L68:L72)*$M$53</f>
        <v>9.7360329920000016E-3</v>
      </c>
      <c r="M73" s="94"/>
      <c r="P73" s="167"/>
      <c r="Q73" s="99"/>
      <c r="T73" s="167"/>
      <c r="U73" s="99"/>
      <c r="X73" s="167"/>
      <c r="Y73" s="99"/>
      <c r="AB73" s="167"/>
      <c r="AC73" s="99"/>
      <c r="AF73" s="167"/>
      <c r="AG73" s="99"/>
      <c r="AJ73" s="167"/>
      <c r="AK73" s="99"/>
      <c r="AN73" s="167"/>
      <c r="AO73" s="99"/>
      <c r="AR73" s="167"/>
      <c r="AS73" s="99"/>
      <c r="AV73" s="167"/>
      <c r="AW73" s="99"/>
      <c r="AZ73" s="167"/>
      <c r="BA73" s="99"/>
      <c r="BD73" s="167"/>
      <c r="BE73" s="99"/>
    </row>
    <row r="74" spans="2:57" ht="15.75">
      <c r="B74" s="96" t="s">
        <v>74</v>
      </c>
      <c r="C74" s="97"/>
      <c r="D74" s="98">
        <f>SUM(D56:D73)</f>
        <v>0.40755372923600003</v>
      </c>
      <c r="E74" s="87"/>
      <c r="F74" s="97"/>
      <c r="G74" s="98">
        <f>SUM(G56:G73)</f>
        <v>0.40755372923600003</v>
      </c>
      <c r="H74" s="139"/>
      <c r="I74" s="97"/>
      <c r="J74" s="98">
        <f>SUM(J56:J73)</f>
        <v>0.20783551299200004</v>
      </c>
      <c r="K74" s="139"/>
      <c r="L74" s="97"/>
      <c r="M74" s="98">
        <f>SUM(M56:M73)</f>
        <v>0.20783551299200004</v>
      </c>
      <c r="P74" s="166"/>
      <c r="Q74" s="166"/>
      <c r="T74" s="166"/>
      <c r="U74" s="166"/>
      <c r="X74" s="166"/>
      <c r="Y74" s="166"/>
      <c r="AB74" s="166"/>
      <c r="AC74" s="166"/>
      <c r="AF74" s="166"/>
      <c r="AG74" s="166"/>
      <c r="AJ74" s="166"/>
      <c r="AK74" s="166"/>
      <c r="AN74" s="166"/>
      <c r="AO74" s="166"/>
      <c r="AR74" s="166"/>
      <c r="AS74" s="166"/>
      <c r="AV74" s="166"/>
      <c r="AW74" s="166"/>
      <c r="AZ74" s="166"/>
      <c r="BA74" s="166"/>
      <c r="BD74" s="166"/>
      <c r="BE74" s="166"/>
    </row>
    <row r="75" spans="2:57" ht="15">
      <c r="B75" s="139"/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P75" s="139"/>
      <c r="Q75" s="139"/>
      <c r="T75" s="139"/>
      <c r="U75" s="139"/>
      <c r="X75" s="139"/>
      <c r="Y75" s="139"/>
      <c r="AB75" s="139"/>
      <c r="AC75" s="139"/>
      <c r="AF75" s="139"/>
      <c r="AG75" s="139"/>
      <c r="AJ75" s="139"/>
      <c r="AK75" s="139"/>
      <c r="AN75" s="139"/>
      <c r="AO75" s="139"/>
      <c r="AR75" s="139"/>
      <c r="AS75" s="139"/>
      <c r="AV75" s="139"/>
      <c r="AW75" s="139"/>
      <c r="AZ75" s="139"/>
      <c r="BA75" s="139"/>
      <c r="BD75" s="139"/>
      <c r="BE75" s="139"/>
    </row>
    <row r="76" spans="2:57" ht="15.75">
      <c r="B76" s="5" t="s">
        <v>75</v>
      </c>
      <c r="C76" s="102">
        <v>2.8400000000000002E-2</v>
      </c>
      <c r="D76" s="139"/>
      <c r="E76" s="139"/>
      <c r="F76" s="139"/>
      <c r="G76" s="102">
        <v>2.8400000000000002E-2</v>
      </c>
      <c r="H76" s="139"/>
      <c r="I76" s="139"/>
      <c r="J76" s="102">
        <v>2.8400000000000002E-2</v>
      </c>
      <c r="K76" s="139"/>
      <c r="L76" s="139"/>
      <c r="M76" s="102">
        <v>2.8400000000000002E-2</v>
      </c>
      <c r="P76" s="139"/>
      <c r="Q76" s="167"/>
      <c r="T76" s="139"/>
      <c r="U76" s="167"/>
      <c r="X76" s="139"/>
      <c r="Y76" s="167"/>
      <c r="AB76" s="139"/>
      <c r="AC76" s="167"/>
      <c r="AF76" s="139"/>
      <c r="AG76" s="167"/>
      <c r="AJ76" s="139"/>
      <c r="AK76" s="167"/>
      <c r="AN76" s="139"/>
      <c r="AO76" s="167"/>
      <c r="AR76" s="139"/>
      <c r="AS76" s="167"/>
      <c r="AV76" s="139"/>
      <c r="AW76" s="167"/>
      <c r="AZ76" s="139"/>
      <c r="BA76" s="167"/>
      <c r="BD76" s="139"/>
      <c r="BE76" s="167"/>
    </row>
  </sheetData>
  <mergeCells count="20">
    <mergeCell ref="BD55:BE55"/>
    <mergeCell ref="AZ55:BA55"/>
    <mergeCell ref="C55:D55"/>
    <mergeCell ref="F55:G55"/>
    <mergeCell ref="I55:J55"/>
    <mergeCell ref="L55:M55"/>
    <mergeCell ref="AV55:AW55"/>
    <mergeCell ref="AR55:AS55"/>
    <mergeCell ref="AN55:AO55"/>
    <mergeCell ref="P55:Q55"/>
    <mergeCell ref="T55:U55"/>
    <mergeCell ref="X55:Y55"/>
    <mergeCell ref="AB55:AC55"/>
    <mergeCell ref="AF55:AG55"/>
    <mergeCell ref="AJ55:AK55"/>
    <mergeCell ref="B8:B25"/>
    <mergeCell ref="B29:B33"/>
    <mergeCell ref="B35:B38"/>
    <mergeCell ref="C50:G50"/>
    <mergeCell ref="I50:M50"/>
  </mergeCells>
  <dataValidations count="1">
    <dataValidation allowBlank="1" showErrorMessage="1" sqref="P55:Q74 AB55:AC74 T55:U74 X55:Y74 F55:G74 C57:E74 I57:J74 L55:M74 AF55:AG74 AJ55:AK74 AN55:AO74 AR55:AS74 AV55:AW74 AZ55:BA74 BD55:BE74" xr:uid="{B199C4AD-7B67-4D1E-B1DD-06DF78B9DE3B}"/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49DF52-F3B4-447B-9CE1-A9A5E57849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5821E7-F4F4-41BC-94B1-6D68C09B223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0269a7-69c5-483f-a552-e74dab880ae2"/>
    <ds:schemaRef ds:uri="http://purl.org/dc/elements/1.1/"/>
    <ds:schemaRef ds:uri="http://schemas.microsoft.com/office/2006/metadata/properties"/>
    <ds:schemaRef ds:uri="http://schemas.microsoft.com/office/infopath/2007/PartnerControls"/>
    <ds:schemaRef ds:uri="40de77e2-37bb-4c7a-ab4d-547915d9955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3BB72B1-97FE-4355-A4F6-2E4B8F3AA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PCR</vt:lpstr>
      <vt:lpstr>Seguimiento FA</vt:lpstr>
      <vt:lpstr>Sumas extras</vt:lpstr>
      <vt:lpstr>USD</vt:lpstr>
      <vt:lpstr>GO</vt:lpstr>
      <vt:lpstr>IPIM</vt:lpstr>
      <vt:lpstr>MO 2023-24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2024-05-21T18:20:54Z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