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2-Actualizaciones de tarifas/5.May-24/4. VISTA/"/>
    </mc:Choice>
  </mc:AlternateContent>
  <xr:revisionPtr revIDLastSave="1001" documentId="11_6D6C8E107DC62F1B1F090A0221DAB72C19EF388E" xr6:coauthVersionLast="47" xr6:coauthVersionMax="47" xr10:uidLastSave="{B85BBF3F-7967-4488-BE30-8056D52270A0}"/>
  <bookViews>
    <workbookView xWindow="-120" yWindow="-120" windowWidth="24240" windowHeight="13140" tabRatio="599" xr2:uid="{00000000-000D-0000-FFFF-FFFF00000000}"/>
  </bookViews>
  <sheets>
    <sheet name="Tarifas actualizadas" sheetId="15" r:id="rId1"/>
    <sheet name="Tarifas" sheetId="20" state="hidden" r:id="rId2"/>
    <sheet name="Monitoreo de Precios" sheetId="1" r:id="rId3"/>
    <sheet name="Tarifas y FA" sheetId="18" r:id="rId4"/>
    <sheet name="Salario MO" sheetId="19" r:id="rId5"/>
    <sheet name="Pagos extras." sheetId="22" r:id="rId6"/>
    <sheet name="IPIM" sheetId="5" r:id="rId7"/>
    <sheet name="GO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definedNames>
    <definedName name="\0" localSheetId="5">#REF!</definedName>
    <definedName name="\0">#REF!</definedName>
    <definedName name="\00" localSheetId="5">#REF!</definedName>
    <definedName name="\00">#REF!</definedName>
    <definedName name="\1" localSheetId="5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___F">#REF!</definedName>
    <definedName name="________________PAG1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_w1" hidden="1">{#N/A,#N/A,TRUE,"Corp";#N/A,#N/A,TRUE,"Direct";#N/A,#N/A,TRUE,"Allocations"}</definedName>
    <definedName name="_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_w3" hidden="1">{#N/A,#N/A,TRUE,"Monthly P&amp;L";#N/A,#N/A,TRUE,"YTD P&amp;L";#N/A,#N/A,TRUE,"Qtrly Proj P&amp;L";#N/A,#N/A,TRUE,"Gross Sales"}</definedName>
    <definedName name="_____w4" hidden="1">{#N/A,#N/A,FALSE,"Household Group";#N/A,#N/A,FALSE,"IJM";#N/A,#N/A,FALSE,"APP Consolidated";#N/A,#N/A,FALSE,"PC Consolidated"}</definedName>
    <definedName name="_____w5" hidden="1">{#N/A,#N/A,FALSE,"Susan Selle";#N/A,#N/A,FALSE,"Mary Ann Knaus";#N/A,#N/A,FALSE,"Joe Tadeo";#N/A,#N/A,FALSE,"Bob Gito"}</definedName>
    <definedName name="_____w6" hidden="1">{#N/A,#N/A,FALSE,"BALANCE SHEET";#N/A,#N/A,FALSE,"IS";#N/A,#N/A,FALSE,"ISCOMPAR";#N/A,#N/A,FALSE,"ADD RETMAR";#N/A,#N/A,FALSE,"VARIOUS COMP";#N/A,#N/A,FALSE,"RATIOS";#N/A,#N/A,FALSE,"GRAPHS"}</definedName>
    <definedName name="_____w7" hidden="1">{#N/A,#N/A,FALSE,"GS_SCH_A";#N/A,#N/A,FALSE,"GS_SCH_B";#N/A,#N/A,FALSE,"GS_SCH_C"}</definedName>
    <definedName name="_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F" localSheetId="5">#REF!</definedName>
    <definedName name="____F">#REF!</definedName>
    <definedName name="____PAG1" localSheetId="5">#REF!</definedName>
    <definedName name="____PAG1">#REF!</definedName>
    <definedName name="____PAG2" localSheetId="5">#REF!</definedName>
    <definedName name="____PAG2">#REF!</definedName>
    <definedName name="____PAG3">#REF!</definedName>
    <definedName name="____r">#REF!</definedName>
    <definedName name="____w1" hidden="1">{#N/A,#N/A,TRUE,"Corp";#N/A,#N/A,TRUE,"Direct";#N/A,#N/A,TRUE,"Allocations"}</definedName>
    <definedName name="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w3" hidden="1">{#N/A,#N/A,TRUE,"Monthly P&amp;L";#N/A,#N/A,TRUE,"YTD P&amp;L";#N/A,#N/A,TRUE,"Qtrly Proj P&amp;L";#N/A,#N/A,TRUE,"Gross Sales"}</definedName>
    <definedName name="____w4" hidden="1">{#N/A,#N/A,FALSE,"Household Group";#N/A,#N/A,FALSE,"IJM";#N/A,#N/A,FALSE,"APP Consolidated";#N/A,#N/A,FALSE,"PC Consolidated"}</definedName>
    <definedName name="____w5" hidden="1">{#N/A,#N/A,FALSE,"Susan Selle";#N/A,#N/A,FALSE,"Mary Ann Knaus";#N/A,#N/A,FALSE,"Joe Tadeo";#N/A,#N/A,FALSE,"Bob Gito"}</definedName>
    <definedName name="____w6" hidden="1">{#N/A,#N/A,FALSE,"BALANCE SHEET";#N/A,#N/A,FALSE,"IS";#N/A,#N/A,FALSE,"ISCOMPAR";#N/A,#N/A,FALSE,"ADD RETMAR";#N/A,#N/A,FALSE,"VARIOUS COMP";#N/A,#N/A,FALSE,"RATIOS";#N/A,#N/A,FALSE,"GRAPHS"}</definedName>
    <definedName name="____w7" hidden="1">{#N/A,#N/A,FALSE,"GS_SCH_A";#N/A,#N/A,FALSE,"GS_SCH_B";#N/A,#N/A,FALSE,"GS_SCH_C"}</definedName>
    <definedName name="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DAT1" localSheetId="5">#REF!</definedName>
    <definedName name="___DAT1">#REF!</definedName>
    <definedName name="___DAT10" localSheetId="5">#REF!</definedName>
    <definedName name="___DAT10">#REF!</definedName>
    <definedName name="___DAT11" localSheetId="5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_w1" hidden="1">{#N/A,#N/A,TRUE,"Corp";#N/A,#N/A,TRUE,"Direct";#N/A,#N/A,TRUE,"Allocations"}</definedName>
    <definedName name="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2" hidden="1">{#N/A,#N/A,TRUE,"Total Plan";#N/A,#N/A,TRUE,"Plan Vs 2000";#N/A,#N/A,TRUE,"Spending Bridge";#N/A,#N/A,TRUE,"Allocation";"Employee Allocation Summary",#N/A,TRUE,"Wage Alloc.";"Employee Allocation",#N/A,TRUE,"Wage Alloc."}</definedName>
    <definedName name="___w3" hidden="1">{#N/A,#N/A,TRUE,"Monthly P&amp;L";#N/A,#N/A,TRUE,"YTD P&amp;L";#N/A,#N/A,TRUE,"Qtrly Proj P&amp;L";#N/A,#N/A,TRUE,"Gross Sales"}</definedName>
    <definedName name="___w4" hidden="1">{#N/A,#N/A,FALSE,"Household Group";#N/A,#N/A,FALSE,"IJM";#N/A,#N/A,FALSE,"APP Consolidated";#N/A,#N/A,FALSE,"PC Consolidated"}</definedName>
    <definedName name="___w5" hidden="1">{#N/A,#N/A,FALSE,"Susan Selle";#N/A,#N/A,FALSE,"Mary Ann Knaus";#N/A,#N/A,FALSE,"Joe Tadeo";#N/A,#N/A,FALSE,"Bob Gito"}</definedName>
    <definedName name="___w6" hidden="1">{#N/A,#N/A,FALSE,"BALANCE SHEET";#N/A,#N/A,FALSE,"IS";#N/A,#N/A,FALSE,"ISCOMPAR";#N/A,#N/A,FALSE,"ADD RETMAR";#N/A,#N/A,FALSE,"VARIOUS COMP";#N/A,#N/A,FALSE,"RATIOS";#N/A,#N/A,FALSE,"GRAPHS"}</definedName>
    <definedName name="___w7" hidden="1">{#N/A,#N/A,FALSE,"GS_SCH_A";#N/A,#N/A,FALSE,"GS_SCH_B";#N/A,#N/A,FALSE,"GS_SCH_C"}</definedName>
    <definedName name="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ale" hidden="1">#REF!</definedName>
    <definedName name="_COM1" localSheetId="5">#REF!</definedName>
    <definedName name="_COM1">#REF!</definedName>
    <definedName name="_COM2" localSheetId="5">#REF!</definedName>
    <definedName name="_COM2">#REF!</definedName>
    <definedName name="_COM3" localSheetId="5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Lab1" localSheetId="5">[4]MiniDB!$D$69</definedName>
    <definedName name="_Lab1">[5]MiniDB!$D$69</definedName>
    <definedName name="_Lab2" localSheetId="5">[4]MiniDB!$D$70</definedName>
    <definedName name="_Lab2">[5]MiniDB!$D$70</definedName>
    <definedName name="_Lab3" localSheetId="5">[4]MiniDB!$D$71</definedName>
    <definedName name="_Lab3">[5]MiniDB!$D$71</definedName>
    <definedName name="_Lab4" localSheetId="5">[4]MiniDB!$D$72</definedName>
    <definedName name="_Lab4">[5]MiniDB!$D$72</definedName>
    <definedName name="_Lab5" localSheetId="5">[4]MiniDB!$D$73</definedName>
    <definedName name="_Lab5">[5]MiniDB!$D$73</definedName>
    <definedName name="_MACRO">#N/A</definedName>
    <definedName name="_MSG2">#REF!</definedName>
    <definedName name="_MTR1">#REF!</definedName>
    <definedName name="_Oil1" localSheetId="5">[4]MiniDB!$D$22</definedName>
    <definedName name="_Oil1">[5]MiniDB!$D$22</definedName>
    <definedName name="_Oil2" localSheetId="5">[4]MiniDB!$D$23</definedName>
    <definedName name="_Oil2">[5]MiniDB!$D$23</definedName>
    <definedName name="_Oil3" localSheetId="5">[4]MiniDB!$D$24</definedName>
    <definedName name="_Oil3">[5]MiniDB!$D$24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'[6]PC97 98'!$A$7</definedName>
    <definedName name="_PCO1">#REF!</definedName>
    <definedName name="_PCO2">#REF!</definedName>
    <definedName name="_PCO3">#REF!</definedName>
    <definedName name="_PCO4">#REF!</definedName>
    <definedName name="_Pdb1" localSheetId="5">[4]MiniDB!$D$11</definedName>
    <definedName name="_Pdb1">[5]MiniDB!$D$11</definedName>
    <definedName name="_Pdb2" localSheetId="5">[4]MiniDB!$D$8</definedName>
    <definedName name="_Pdb2">[5]MiniDB!$D$8</definedName>
    <definedName name="_Pdb3" localSheetId="5">[4]MiniDB!$D$3</definedName>
    <definedName name="_Pdb3">[5]MiniDB!$D$3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 localSheetId="5">[4]MiniDB!$D$52</definedName>
    <definedName name="_Rgo1">[5]MiniDB!$D$52</definedName>
    <definedName name="_Rgo2" localSheetId="5">[4]MiniDB!$D$53</definedName>
    <definedName name="_Rgo2">[5]MiniDB!$D$53</definedName>
    <definedName name="_Rgo3" localSheetId="5">[4]MiniDB!$D$54</definedName>
    <definedName name="_Rgo3">[5]MiniDB!$D$54</definedName>
    <definedName name="_Rgo4" localSheetId="5">[4]MiniDB!$D$55</definedName>
    <definedName name="_Rgo4">[5]MiniDB!$D$55</definedName>
    <definedName name="_Sort" hidden="1">#REF!</definedName>
    <definedName name="_Tdb1" localSheetId="5">[4]MiniDB!$D$28</definedName>
    <definedName name="_Tdb1">[5]MiniDB!$D$28</definedName>
    <definedName name="_Tdb2" localSheetId="5">[4]MiniDB!$D$29</definedName>
    <definedName name="_Tdb2">[5]MiniDB!$D$29</definedName>
    <definedName name="_Tdb3" localSheetId="5">[4]MiniDB!$D$30</definedName>
    <definedName name="_Tdb3">[5]MiniDB!$D$30</definedName>
    <definedName name="_TP">#REF!</definedName>
    <definedName name="_TPF">#REF!</definedName>
    <definedName name="_w1" hidden="1">{#N/A,#N/A,TRUE,"Corp";#N/A,#N/A,TRUE,"Direct";#N/A,#N/A,TRUE,"Allocations"}</definedName>
    <definedName name="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w2" hidden="1">{#N/A,#N/A,TRUE,"Total Plan";#N/A,#N/A,TRUE,"Plan Vs 2000";#N/A,#N/A,TRUE,"Spending Bridge";#N/A,#N/A,TRUE,"Allocation";"Employee Allocation Summary",#N/A,TRUE,"Wage Alloc.";"Employee Allocation",#N/A,TRUE,"Wage Alloc."}</definedName>
    <definedName name="_w3" hidden="1">{#N/A,#N/A,TRUE,"Monthly P&amp;L";#N/A,#N/A,TRUE,"YTD P&amp;L";#N/A,#N/A,TRUE,"Qtrly Proj P&amp;L";#N/A,#N/A,TRUE,"Gross Sales"}</definedName>
    <definedName name="_w4" hidden="1">{#N/A,#N/A,FALSE,"Household Group";#N/A,#N/A,FALSE,"IJM";#N/A,#N/A,FALSE,"APP Consolidated";#N/A,#N/A,FALSE,"PC Consolidated"}</definedName>
    <definedName name="_w5" hidden="1">{#N/A,#N/A,FALSE,"Susan Selle";#N/A,#N/A,FALSE,"Mary Ann Knaus";#N/A,#N/A,FALSE,"Joe Tadeo";#N/A,#N/A,FALSE,"Bob Gito"}</definedName>
    <definedName name="_w6" hidden="1">{#N/A,#N/A,FALSE,"BALANCE SHEET";#N/A,#N/A,FALSE,"IS";#N/A,#N/A,FALSE,"ISCOMPAR";#N/A,#N/A,FALSE,"ADD RETMAR";#N/A,#N/A,FALSE,"VARIOUS COMP";#N/A,#N/A,FALSE,"RATIOS";#N/A,#N/A,FALSE,"GRAPHS"}</definedName>
    <definedName name="_w7" hidden="1">{#N/A,#N/A,FALSE,"GS_SCH_A";#N/A,#N/A,FALSE,"GS_SCH_B";#N/A,#N/A,FALSE,"GS_SCH_C"}</definedName>
    <definedName name="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O2006" localSheetId="5">[7]InfRep.11_2003!#REF!</definedName>
    <definedName name="_WO2006">[7]InfRep.11_2003!#REF!</definedName>
    <definedName name="_WTI1" localSheetId="5">#REF!</definedName>
    <definedName name="_WTI1">#REF!</definedName>
    <definedName name="_WTI2" localSheetId="5">#REF!</definedName>
    <definedName name="_WTI2">#REF!</definedName>
    <definedName name="_WTI3">#REF!</definedName>
    <definedName name="_WTI4">#REF!</definedName>
    <definedName name="_x002">'[8]500'!$A$1:$N$60</definedName>
    <definedName name="_X01">'[8]500'!$A$1:$N$60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_pozo" localSheetId="5">[4]MiniDB!$D$39</definedName>
    <definedName name="A_pozo">[5]MiniDB!$D$39</definedName>
    <definedName name="aa" hidden="1">#REF!</definedName>
    <definedName name="aaaa" hidden="1">#REF!</definedName>
    <definedName name="abc" hidden="1">#REF!</definedName>
    <definedName name="abcdef" hidden="1">#REF!</definedName>
    <definedName name="AbrirImprimir">[9]!AbrirImprimir</definedName>
    <definedName name="acquisition" hidden="1">Main.SAPF4Help()</definedName>
    <definedName name="ACT" localSheetId="5">#REF!</definedName>
    <definedName name="ACT">#REF!</definedName>
    <definedName name="Actual" localSheetId="5">#REF!</definedName>
    <definedName name="Actual">#REF!</definedName>
    <definedName name="Adic" localSheetId="5">[10]CS!$A$31:$A$38</definedName>
    <definedName name="Adic">[11]CS!$A$31:$A$38</definedName>
    <definedName name="ADIC_CCT" localSheetId="5">[12]BD_ADICIONALES.PETROLERO!$A$8:$A$14</definedName>
    <definedName name="ADIC_CCT">[13]BD_ADICIONALES.PETROLERO!$A$8:$A$14</definedName>
    <definedName name="ADIC_IMPORTE" localSheetId="5">[12]BD_ADICIONALES.PETROLERO!$BE$8:$FL$14</definedName>
    <definedName name="ADIC_IMPORTE">[13]BD_ADICIONALES.PETROLERO!$BE$8:$FL$14</definedName>
    <definedName name="Adic_Intern">#REF!</definedName>
    <definedName name="ADIC_ITEM" localSheetId="5">[12]BD_ADICIONALES.PETROLERO!$BE$6:$FL$6</definedName>
    <definedName name="ADIC_ITEM">[13]BD_ADICIONALES.PETROLERO!$BE$6:$FL$6</definedName>
    <definedName name="ADIC_MES" localSheetId="5">[12]BD_ADICIONALES.PETROLERO!$BE$7:$FL$7</definedName>
    <definedName name="ADIC_MES">[13]BD_ADICIONALES.PETROLERO!$BE$7:$FL$7</definedName>
    <definedName name="ADIC_PROVINCIA" localSheetId="5">[14]BD_ADICIONALES!$B$8:$B$16</definedName>
    <definedName name="ADIC_PROVINCIA">[15]BD_ADICIONALES!$B$8:$B$16</definedName>
    <definedName name="Administración">#REF!</definedName>
    <definedName name="Afe_Buscado">[16]Cotizaciones!#REF!</definedName>
    <definedName name="afg" hidden="1">{#N/A,#N/A,TRUE,"Corp";#N/A,#N/A,TRUE,"Direct";#N/A,#N/A,TRUE,"Allocations"}</definedName>
    <definedName name="Agua" localSheetId="5">#REF!</definedName>
    <definedName name="Agua">#REF!</definedName>
    <definedName name="AGUA.INY" localSheetId="5">#REF!</definedName>
    <definedName name="AGUA.INY">#REF!</definedName>
    <definedName name="AGUA_ACTUAL_YAC11" localSheetId="5">'[17]producción por yac-bloques'!#REF!</definedName>
    <definedName name="AGUA_ACTUAL_YAC11">'[17]producción por yac-bloques'!#REF!</definedName>
    <definedName name="aisla150" localSheetId="5">#REF!</definedName>
    <definedName name="aisla150">#REF!</definedName>
    <definedName name="aisla600" localSheetId="5">#REF!</definedName>
    <definedName name="aisla600">#REF!</definedName>
    <definedName name="amamam">#N/A</definedName>
    <definedName name="amamama">#N/A</definedName>
    <definedName name="AMORT">#N/A</definedName>
    <definedName name="Amperaje">#REF!</definedName>
    <definedName name="Analisis">#REF!</definedName>
    <definedName name="Analisis_Final">#REF!</definedName>
    <definedName name="anioIni">[18]TABLERO!$C$6</definedName>
    <definedName name="anlisis">#REF!</definedName>
    <definedName name="ANSW">#REF!</definedName>
    <definedName name="AOF" localSheetId="5">[4]MiniDB!$D$43</definedName>
    <definedName name="AOF">[5]MiniDB!$D$43</definedName>
    <definedName name="API">#REF!</definedName>
    <definedName name="APIDB">[19]API!$A$2:$M$102</definedName>
    <definedName name="aqerqwer" hidden="1">#REF!</definedName>
    <definedName name="areaniv">#REF!</definedName>
    <definedName name="ary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localSheetId="5">#REF!</definedName>
    <definedName name="asd">#REF!</definedName>
    <definedName name="asda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f" localSheetId="5">#REF!</definedName>
    <definedName name="asdf">#REF!</definedName>
    <definedName name="asdfasd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>#REF!</definedName>
    <definedName name="B">#REF!</definedName>
    <definedName name="B_pozo" localSheetId="5">[4]MiniDB!$D$40</definedName>
    <definedName name="B_pozo">[5]MiniDB!$D$40</definedName>
    <definedName name="B4450.">#REF!</definedName>
    <definedName name="Bacterias" localSheetId="5">'[20]Ultima Medicion'!$V$1:$W$5</definedName>
    <definedName name="Bacterias">'[21]Ultima Medicion'!$V$1:$W$5</definedName>
    <definedName name="BAJADAS">#REF!</definedName>
    <definedName name="BAKER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[22]Dic2001!$A$12:$I$112</definedName>
    <definedName name="Base6">#REF!</definedName>
    <definedName name="Base7">#REF!</definedName>
    <definedName name="BaseDatos">#REF!</definedName>
    <definedName name="_xlnm.Database">#REF!</definedName>
    <definedName name="BaseGastos">#REF!</definedName>
    <definedName name="bb">#REF!</definedName>
    <definedName name="bbaINY" localSheetId="5">'[20]Impulsion Bomba Inyectora'!$A$4:$U$231</definedName>
    <definedName name="bbaINY">'[21]Impulsion Bomba Inyectora'!$A$4:$U$231</definedName>
    <definedName name="Bbl">[23]Tablas!$I$4</definedName>
    <definedName name="BG_Del" hidden="1">15</definedName>
    <definedName name="BG_Ins" hidden="1">4</definedName>
    <definedName name="BG_Mod" hidden="1">6</definedName>
    <definedName name="BHP" localSheetId="5">#REF!</definedName>
    <definedName name="BHP">#REF!</definedName>
    <definedName name="BHT" localSheetId="5">#REF!</definedName>
    <definedName name="BHT">#REF!</definedName>
    <definedName name="bipp" localSheetId="5">[24]SPLITS!#REF!</definedName>
    <definedName name="bipp">[24]SPLITS!#REF!</definedName>
    <definedName name="BLANK" hidden="1">{#N/A,#N/A,FALSE,"Household Group";#N/A,#N/A,FALSE,"IJM";#N/A,#N/A,FALSE,"APP Consolidated";#N/A,#N/A,FALSE,"PC Consolidated"}</definedName>
    <definedName name="BLPH1" hidden="1">#REF!</definedName>
    <definedName name="BOLIVARES" localSheetId="5">#REF!</definedName>
    <definedName name="BOLIVARES">#REF!</definedName>
    <definedName name="Bolívares" localSheetId="5">#REF!</definedName>
    <definedName name="Bolívares">#REF!</definedName>
    <definedName name="Bolívares_MRIL" localSheetId="5">#REF!</definedName>
    <definedName name="Bolívares_MRIL">#REF!</definedName>
    <definedName name="BOMBAS">#N/A</definedName>
    <definedName name="Bono">[22]Dic2001!$F$12:$F$112</definedName>
    <definedName name="BorrarHoja">[9]!BorrarHoja</definedName>
    <definedName name="BorrarProducc">[25]Production!$C$6:$L$306</definedName>
    <definedName name="BP2FC2003" hidden="1">Main.SAPF4Help()</definedName>
    <definedName name="brantes" localSheetId="5">[26]Sheet1!#REF!</definedName>
    <definedName name="brantes">[26]Sheet1!#REF!</definedName>
    <definedName name="brdesp" localSheetId="5">[26]Sheet1!#REF!</definedName>
    <definedName name="brdesp">[26]Sheet1!#REF!</definedName>
    <definedName name="BRUTA" localSheetId="5">#REF!</definedName>
    <definedName name="BRUTA">#REF!</definedName>
    <definedName name="Bruta_Antes" localSheetId="5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 localSheetId="5">[4]MiniDB!$D$41</definedName>
    <definedName name="C_pozo">[5]MiniDB!$D$41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'[27]Coef.'!$J$112:$J$115</definedName>
    <definedName name="CANO">#REF!</definedName>
    <definedName name="Cant_CV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 localSheetId="5">[28]Hoja3!$A$2:$A$9</definedName>
    <definedName name="Categoria">[29]Hoja3!$A$2:$A$9</definedName>
    <definedName name="Catepp" localSheetId="5">[10]GdP!$F$5:$K$5</definedName>
    <definedName name="Catepp">[11]GdP!$F$5:$K$5</definedName>
    <definedName name="Catot" localSheetId="5">[10]GdP!$F$61:$K$61</definedName>
    <definedName name="Catot">[11]GdP!$F$61:$K$61</definedName>
    <definedName name="CBIOBOMBAS">'[30]CAMBIO DE BOMBA'!$A$1:$J$59</definedName>
    <definedName name="CBIOBOMBASPERDIDA">'[30]CAMBIO DE BOMBA'!$A$136:$J$199</definedName>
    <definedName name="CBIOBOMBASTOTAL">'[30]CAMBIO DE BOMBA'!$A$66:$J$129</definedName>
    <definedName name="cc">#REF!</definedName>
    <definedName name="ccc">#REF!</definedName>
    <definedName name="CCT_1">#REF!</definedName>
    <definedName name="CCT_2">#REF!</definedName>
    <definedName name="Ce">#REF!</definedName>
    <definedName name="Ce35A">[31]Pulling!$C$24</definedName>
    <definedName name="CeCos">[32]CeCos!$D$2:$D$1842</definedName>
    <definedName name="Celdasaborrar">[33]Planilla!$B$9:$C$33,[33]Planilla!$BG$8:$BM$33</definedName>
    <definedName name="CENTENARIO">#REF!</definedName>
    <definedName name="CF">#REF!</definedName>
    <definedName name="cftr">'[34]500'!$A$1:$N$61</definedName>
    <definedName name="CH_DATE">#REF!</definedName>
    <definedName name="CH_PAGE">#REF!</definedName>
    <definedName name="chapa">#REF!</definedName>
    <definedName name="CHECK">#REF!</definedName>
    <definedName name="cia">#REF!</definedName>
    <definedName name="CINCO">"Lista desplegable 1"</definedName>
    <definedName name="Ciudad">#REF!</definedName>
    <definedName name="clinic" hidden="1">Main.SAPF4Help()</definedName>
    <definedName name="Clor1" localSheetId="5">[4]MiniDB!$D$21</definedName>
    <definedName name="Clor1">[5]MiniDB!$D$21</definedName>
    <definedName name="Clor2" localSheetId="5">[4]MiniDB!$D$20</definedName>
    <definedName name="Clor2">[5]MiniDB!$D$20</definedName>
    <definedName name="Clor3" localSheetId="5">[4]MiniDB!$D$19</definedName>
    <definedName name="Clor3">[5]MiniDB!$D$19</definedName>
    <definedName name="cmax">#REF!</definedName>
    <definedName name="cmin">#REF!</definedName>
    <definedName name="CNT">#REF!</definedName>
    <definedName name="CNTR">#REF!</definedName>
    <definedName name="Co">#REF!</definedName>
    <definedName name="cober1" localSheetId="5">[35]Hoja1!$F$3:$F$6</definedName>
    <definedName name="cober1">[36]Hoja1!$F$3:$F$6</definedName>
    <definedName name="Cobertura" localSheetId="5">[37]Cobertura!$K$12:$K$13</definedName>
    <definedName name="Cobertura">[38]Cobertura!$K$12:$K$13</definedName>
    <definedName name="code">[19]Data!$I$13</definedName>
    <definedName name="coef">'[39]COEF. C'!$A$5:$B$104</definedName>
    <definedName name="Cola_camisa">'[27]Coef.'!$J$117:$J$122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[25]Production!$P$4</definedName>
    <definedName name="cond">[19]Data!$J$13</definedName>
    <definedName name="CONT\Y">[1]Sheet6!#REF!</definedName>
    <definedName name="Contacto">#REF!</definedName>
    <definedName name="CONTADOR">[1]Sheet6!#REF!</definedName>
    <definedName name="continua" localSheetId="5">'Pagos extras.'!continua</definedName>
    <definedName name="continua">[0]!continua</definedName>
    <definedName name="controasist" localSheetId="5">[40]Hoja1!$H$1:$H$4</definedName>
    <definedName name="controasist">[41]Hoja1!$H$1:$H$4</definedName>
    <definedName name="Control">#REF!</definedName>
    <definedName name="CONTROLADOR">[1]Sheet6!#REF!</definedName>
    <definedName name="conv1">[19]Data!$AF$3</definedName>
    <definedName name="conv2">[19]Data!$AF$4</definedName>
    <definedName name="conv3">[19]Data!$AF$5</definedName>
    <definedName name="Conyuge">#REF!</definedName>
    <definedName name="Conyuge1">#REF!</definedName>
    <definedName name="CORROSION">#N/A</definedName>
    <definedName name="costos_diectos">'[42]Cuadro de Resultados'!#REF!</definedName>
    <definedName name="COTA">#REF!</definedName>
    <definedName name="Coti">#REF!</definedName>
    <definedName name="Coti_01">[43]Tablas!$D$4</definedName>
    <definedName name="Coti_02">[43]Tablas!$D$5</definedName>
    <definedName name="Coti_03">[43]Tablas!$D$6</definedName>
    <definedName name="Coti_04">[43]Tablas!$D$7</definedName>
    <definedName name="Coti_05">[43]Tablas!$D$8</definedName>
    <definedName name="Coti_06">[43]Tablas!$D$9</definedName>
    <definedName name="Coti_07">[43]Tablas!$D$10</definedName>
    <definedName name="Coti_08">[43]Tablas!$D$11</definedName>
    <definedName name="Coti_09">[43]Tablas!$D$12</definedName>
    <definedName name="Coti_10">[43]Tablas!$D$13</definedName>
    <definedName name="Coti_11">[43]Tablas!$D$14</definedName>
    <definedName name="Coti_12">[43]Tablas!$D$15</definedName>
    <definedName name="cotiz">'[33]WO 1'!$Q$53</definedName>
    <definedName name="CP">#REF!</definedName>
    <definedName name="CPG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 localSheetId="5">[4]MiniDB!$D$46</definedName>
    <definedName name="Cuartil1">[5]MiniDB!$D$46</definedName>
    <definedName name="Cuartil2" localSheetId="5">[4]MiniDB!$D$47</definedName>
    <definedName name="Cuartil2">[5]MiniDB!$D$47</definedName>
    <definedName name="Cuartil3" localSheetId="5">[4]MiniDB!$D$48</definedName>
    <definedName name="Cuartil3">[5]MiniDB!$D$48</definedName>
    <definedName name="Cuenta">#REF!</definedName>
    <definedName name="Curvaprog">#REF!</definedName>
    <definedName name="CUST">#REF!</definedName>
    <definedName name="D">#REF!</definedName>
    <definedName name="D_pozo" localSheetId="5">[4]MiniDB!$D$42</definedName>
    <definedName name="D_pozo">[5]MiniDB!$D$42</definedName>
    <definedName name="dany1" hidden="1">#REF!</definedName>
    <definedName name="DATA_PRES.DIN" localSheetId="5">#REF!</definedName>
    <definedName name="DATA_PRES.DIN">#REF!</definedName>
    <definedName name="DATA_PRES_DIN" localSheetId="5">#REF!</definedName>
    <definedName name="DATA_PRES_DIN">#REF!</definedName>
    <definedName name="DATA1" localSheetId="5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[44]RUBROS!$A$2:$B$562</definedName>
    <definedName name="Datosaingresar">#REF!</definedName>
    <definedName name="datosimp">#REF!</definedName>
    <definedName name="datosparo">#REF!</definedName>
    <definedName name="dd" localSheetId="5" hidden="1">{#N/A,#N/A,FALSE,"SERIE_150";#N/A,#N/A,FALSE,"SERIE_600 "}</definedName>
    <definedName name="dd" hidden="1">{#N/A,#N/A,FALSE,"SERIE_150";#N/A,#N/A,FALSE,"SERIE_600 "}</definedName>
    <definedName name="dddd">#REF!</definedName>
    <definedName name="De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cuentos">[45]Datos!#REF!</definedName>
    <definedName name="DESENRVBBEO">'[30]PESCA DE V-B'!$A$69:$J$133</definedName>
    <definedName name="det" localSheetId="5">#REF!</definedName>
    <definedName name="det">#REF!</definedName>
    <definedName name="dete" localSheetId="5">#REF!</definedName>
    <definedName name="dete">#REF!</definedName>
    <definedName name="dhsl" localSheetId="5">#REF!</definedName>
    <definedName name="dhsl">#REF!</definedName>
    <definedName name="diagrama">#REF!</definedName>
    <definedName name="diam">[19]Data!$E$7</definedName>
    <definedName name="Días_a_cubrir">#REF!</definedName>
    <definedName name="Días_descanso_titular">#REF!</definedName>
    <definedName name="Días_trabajdos_titular">#REF!</definedName>
    <definedName name="DIC">'[46]Informe global'!$A$6:$AA$107</definedName>
    <definedName name="DIFF" localSheetId="5">#REF!</definedName>
    <definedName name="DIFF">#REF!</definedName>
    <definedName name="Dirección" localSheetId="5">#REF!</definedName>
    <definedName name="Dirección">#REF!</definedName>
    <definedName name="dlev">[19]Data!$D$11</definedName>
    <definedName name="Do">#REF!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[19]Data!$H$7</definedName>
    <definedName name="DR_">#REF!</definedName>
    <definedName name="DR_1">#REF!</definedName>
    <definedName name="DRE2FC2003REV" hidden="1">Main.SAPF4Help()</definedName>
    <definedName name="drf" localSheetId="5">#REF!</definedName>
    <definedName name="drf">#REF!</definedName>
    <definedName name="dro">[19]Data!$D$17</definedName>
    <definedName name="drw">[19]Data!$D$19</definedName>
    <definedName name="DTOMAT8">#N/A</definedName>
    <definedName name="DTORMAT">#N/A</definedName>
    <definedName name="DTORSER">#N/A</definedName>
    <definedName name="DTOSER8">#N/A</definedName>
    <definedName name="dyyi">#REF!</definedName>
    <definedName name="E">#REF!</definedName>
    <definedName name="Earned" hidden="1">{#N/A,#N/A,TRUE,"Corp";#N/A,#N/A,TRUE,"Direct";#N/A,#N/A,TRUE,"Allocations"}</definedName>
    <definedName name="EC_ANtes" localSheetId="5">#REF!</definedName>
    <definedName name="EC_ANtes">#REF!</definedName>
    <definedName name="ec_despues" localSheetId="5">#REF!</definedName>
    <definedName name="ec_despues">#REF!</definedName>
    <definedName name="ecant" localSheetId="5">[26]Sheet1!#REF!</definedName>
    <definedName name="ecant">[26]Sheet1!#REF!</definedName>
    <definedName name="ecdesp" localSheetId="5">[26]Sheet1!#REF!</definedName>
    <definedName name="ecdesp">[26]Sheet1!#REF!</definedName>
    <definedName name="EDIT2" localSheetId="5">#REF!</definedName>
    <definedName name="EDIT2">#REF!</definedName>
    <definedName name="ee" localSheetId="5">#REF!</definedName>
    <definedName name="ee">#REF!</definedName>
    <definedName name="eeeeeee">#REF!</definedName>
    <definedName name="eeerr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>#REF!</definedName>
    <definedName name="EL__PORVENIR">#REF!</definedName>
    <definedName name="ELAPS">#REF!</definedName>
    <definedName name="Empresa" localSheetId="5">[47]Hoja1!$B$55:$B$56</definedName>
    <definedName name="Empresa">[48]Hoja1!$B$55:$B$56</definedName>
    <definedName name="EMPRESA_DEL_GRUPO" localSheetId="5">#REF!</definedName>
    <definedName name="EMPRESA_DEL_GRUPO">#REF!</definedName>
    <definedName name="END" localSheetId="5">'Pagos extras.'!END</definedName>
    <definedName name="END">[0]!END</definedName>
    <definedName name="entAPI" localSheetId="5">#REF!</definedName>
    <definedName name="entAPI">#REF!</definedName>
    <definedName name="entBAF" localSheetId="5">'[20]Entrada Tk Bafle'!$A$7:$P$81</definedName>
    <definedName name="entBAF">'[21]Entrada Tk Bafle'!$A$7:$P$81</definedName>
    <definedName name="enter150" localSheetId="5">#REF!</definedName>
    <definedName name="enter150">#REF!</definedName>
    <definedName name="enter600" localSheetId="5">#REF!</definedName>
    <definedName name="enter600">#REF!</definedName>
    <definedName name="entidad" localSheetId="5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rase" hidden="1">{#N/A,#N/A,TRUE,"Corp";#N/A,#N/A,TRUE,"Direct";#N/A,#N/A,TRUE,"Allocations"}</definedName>
    <definedName name="ES" hidden="1">{#N/A,#N/A,TRUE,"Corp";#N/A,#N/A,TRUE,"Direct";#N/A,#N/A,TRUE,"Allocations"}</definedName>
    <definedName name="esc1bbainy" localSheetId="5">#REF!</definedName>
    <definedName name="esc1bbainy">#REF!</definedName>
    <definedName name="esc1ipe843" localSheetId="5">#REF!</definedName>
    <definedName name="esc1ipe843">#REF!</definedName>
    <definedName name="esc1salfw" localSheetId="5">#REF!</definedName>
    <definedName name="esc1salfw">#REF!</definedName>
    <definedName name="Escala">#REF!</definedName>
    <definedName name="Escala2">#REF!</definedName>
    <definedName name="ESPA">#REF!</definedName>
    <definedName name="Est" localSheetId="5">[10]GE!$I$5:$I$36</definedName>
    <definedName name="Est">[11]GE!$I$5:$I$36</definedName>
    <definedName name="et" localSheetId="5">#REF!</definedName>
    <definedName name="et">#REF!</definedName>
    <definedName name="ETAPA" localSheetId="5">[49]MODELO!$D$7</definedName>
    <definedName name="ETAPA">[50]MODELO!$D$7</definedName>
    <definedName name="EVI" localSheetId="5">#REF!</definedName>
    <definedName name="EVI">#REF!</definedName>
    <definedName name="ex_despues" localSheetId="5">#REF!</definedName>
    <definedName name="ex_despues">#REF!</definedName>
    <definedName name="exdesp" localSheetId="5">[26]Sheet1!#REF!</definedName>
    <definedName name="exdesp">[26]Sheet1!#REF!</definedName>
    <definedName name="extra" hidden="1">#REF!</definedName>
    <definedName name="fab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>#REF!</definedName>
    <definedName name="FB">#REF!</definedName>
    <definedName name="FC.DURACION" localSheetId="5">'[12]FUERA DE CONVENIO'!#REF!</definedName>
    <definedName name="FC.DURACION">'[13]FUERA DE CONVENIO'!#REF!</definedName>
    <definedName name="FC.MES" localSheetId="5">'[12]FUERA DE CONVENIO'!$D$8</definedName>
    <definedName name="FC.MES">'[13]FUERA DE CONVENIO'!$D$8</definedName>
    <definedName name="Fd">[51]ESPESOR!$C$15</definedName>
    <definedName name="fdafgasfARFafA" hidden="1">{#N/A,#N/A,TRUE,"Corp";#N/A,#N/A,TRUE,"Direct";#N/A,#N/A,TRUE,"Allocations"}</definedName>
    <definedName name="Fecha" localSheetId="5">#REF!</definedName>
    <definedName name="Fecha">#REF!</definedName>
    <definedName name="Fecha_Antes" localSheetId="5">#REF!</definedName>
    <definedName name="Fecha_Antes">#REF!</definedName>
    <definedName name="Fecha_Cierre">'[16]Datos Generales'!$C$3</definedName>
    <definedName name="Fecha_despues" localSheetId="5">#REF!</definedName>
    <definedName name="Fecha_despues">#REF!</definedName>
    <definedName name="Fecha1" localSheetId="5">[4]MiniDB!$D$10</definedName>
    <definedName name="Fecha1">[5]MiniDB!$D$10</definedName>
    <definedName name="Fecha2" localSheetId="5">[4]MiniDB!$D$7</definedName>
    <definedName name="Fecha2">[5]MiniDB!$D$7</definedName>
    <definedName name="Fecha3" localSheetId="5">[4]MiniDB!$D$2</definedName>
    <definedName name="Fecha3">[5]MiniDB!$D$2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[26]Sheet1!#REF!</definedName>
    <definedName name="fechdesp">[26]Sheet1!#REF!</definedName>
    <definedName name="Fev" hidden="1">Main.SAPF4Help()</definedName>
    <definedName name="ff" localSheetId="5">#REF!</definedName>
    <definedName name="ff">#REF!</definedName>
    <definedName name="FFAS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G" localSheetId="5">#REF!</definedName>
    <definedName name="FG">#REF!</definedName>
    <definedName name="FIEL" localSheetId="5">#REF!</definedName>
    <definedName name="FIEL">#REF!</definedName>
    <definedName name="FIL" localSheetId="5">#REF!</definedName>
    <definedName name="FIL">#REF!</definedName>
    <definedName name="FIRST" hidden="1">{#N/A,#N/A,TRUE,"Corp";#N/A,#N/A,TRUE,"Direct";#N/A,#N/A,TRUE,"Allocations"}</definedName>
    <definedName name="FixedC" localSheetId="5">#REF!</definedName>
    <definedName name="FixedC">#REF!</definedName>
    <definedName name="FL_ID" localSheetId="5">[4]MiniDB!$D$36</definedName>
    <definedName name="FL_ID">[5]MiniDB!$D$36</definedName>
    <definedName name="FL_length" localSheetId="5">[4]MiniDB!$D$35</definedName>
    <definedName name="FL_length">[5]MiniDB!$D$35</definedName>
    <definedName name="Fluido">#REF!</definedName>
    <definedName name="Fono">#REF!</definedName>
    <definedName name="Ford4000">#REF!</definedName>
    <definedName name="FORM">#REF!</definedName>
    <definedName name="FORMAC">#REF!</definedName>
    <definedName name="Format">'[52]Base General'!#REF!</definedName>
    <definedName name="FPDe">[19]Data!$D$13</definedName>
    <definedName name="FPV">#REF!</definedName>
    <definedName name="Frec_1" localSheetId="5">[4]MiniDB!$D$57</definedName>
    <definedName name="Frec_1">[5]MiniDB!$D$57</definedName>
    <definedName name="Frec_2" localSheetId="5">[4]MiniDB!$D$58</definedName>
    <definedName name="Frec_2">[5]MiniDB!$D$58</definedName>
    <definedName name="Frec_3" localSheetId="5">[4]MiniDB!$D$59</definedName>
    <definedName name="Frec_3">[5]MiniDB!$D$59</definedName>
    <definedName name="Frec_4" localSheetId="5">[4]MiniDB!$D$60</definedName>
    <definedName name="Frec_4">[5]MiniDB!$D$60</definedName>
    <definedName name="Frec_5" localSheetId="5">[4]MiniDB!$D$61</definedName>
    <definedName name="Frec_5">[5]MiniDB!$D$61</definedName>
    <definedName name="Frec_6" localSheetId="5">[4]MiniDB!$D$62</definedName>
    <definedName name="Frec_6">[5]MiniDB!$D$62</definedName>
    <definedName name="FS">#REF!</definedName>
    <definedName name="FSDFSD">#N/A</definedName>
    <definedName name="Ft">[51]ESPESOR!$C$16</definedName>
    <definedName name="FTF" localSheetId="5">#REF!</definedName>
    <definedName name="FTF">#REF!</definedName>
    <definedName name="FU" localSheetId="5">#REF!</definedName>
    <definedName name="FU">#REF!</definedName>
    <definedName name="fv" localSheetId="5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[26]Sheet1!#REF!</definedName>
    <definedName name="gasdesp">[26]Sheet1!#REF!</definedName>
    <definedName name="GassepModelo" localSheetId="5">[53]DataCombos2!$B$6:$B$88</definedName>
    <definedName name="GassepModelo">[54]DataCombos2!$B$6:$B$88</definedName>
    <definedName name="GAST" localSheetId="5">#REF!</definedName>
    <definedName name="GAST">#REF!</definedName>
    <definedName name="GC3500_PRICES">'[55]MASTER TABLE'!$I$547:$I$564</definedName>
    <definedName name="GDEP" localSheetId="5">#REF!</definedName>
    <definedName name="GDEP">#REF!</definedName>
    <definedName name="GENERAL">#N/A</definedName>
    <definedName name="GETDAT" localSheetId="5">#REF!</definedName>
    <definedName name="GETDAT">#REF!</definedName>
    <definedName name="gf" localSheetId="5">#REF!</definedName>
    <definedName name="gf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[26]Sheet1!#REF!</definedName>
    <definedName name="GPM">#REF!</definedName>
    <definedName name="_xlnm.Recorder">#REF!</definedName>
    <definedName name="GRABAR">#REF!</definedName>
    <definedName name="GrabarCambios">[9]!GrabarCambios</definedName>
    <definedName name="GRABARDIAS">[1]Sheet6!#REF!</definedName>
    <definedName name="grade">[19]Data!$K$13</definedName>
    <definedName name="Guardias_por_turno">#REF!</definedName>
    <definedName name="h">#REF!</definedName>
    <definedName name="H2O">#REF!</definedName>
    <definedName name="hdp">[56]WTPO0197!#REF!</definedName>
    <definedName name="HeatValue" localSheetId="5">#REF!</definedName>
    <definedName name="HeatValue">#REF!</definedName>
    <definedName name="HERRA" localSheetId="5">#REF!</definedName>
    <definedName name="HERRA">#REF!</definedName>
    <definedName name="herramientas" localSheetId="5">[57]Equipos!#REF!</definedName>
    <definedName name="herramientas">[57]Equipos!#REF!</definedName>
    <definedName name="hh" localSheetId="5">#REF!</definedName>
    <definedName name="hh">#REF!</definedName>
    <definedName name="hi" localSheetId="5">#REF!</definedName>
    <definedName name="hi">#REF!</definedName>
    <definedName name="Hijo1" localSheetId="5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 localSheetId="5">'[20]Salida Tk Bafle'!$A$7:$P$500</definedName>
    <definedName name="hoja5">'[21]Salida Tk Bafle'!$A$7:$P$500</definedName>
    <definedName name="hoja6" localSheetId="5">'[20]Impulsion Bomba Inyectora'!$A$4:$U$502</definedName>
    <definedName name="hoja6">'[21]Impulsion Bomba Inyectora'!$A$4:$U$502</definedName>
    <definedName name="Horas_por_turno">#REF!</definedName>
    <definedName name="horasp">#REF!</definedName>
    <definedName name="HP">#REF!</definedName>
    <definedName name="hsd">#REF!</definedName>
    <definedName name="HTML_CodePage" hidden="1">1252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1</definedName>
    <definedName name="HVGI" localSheetId="5">#REF!</definedName>
    <definedName name="HVGI">#REF!</definedName>
    <definedName name="HVGS" localSheetId="5">#REF!</definedName>
    <definedName name="HVGS">#REF!</definedName>
    <definedName name="HVLS" localSheetId="5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>#REF!</definedName>
    <definedName name="Imp_2">#REF!</definedName>
    <definedName name="Impuestos">#REF!</definedName>
    <definedName name="imputa">'[58]Canon Taller '!$I$15:$J$19</definedName>
    <definedName name="Income" localSheetId="5">#REF!</definedName>
    <definedName name="Income">#REF!</definedName>
    <definedName name="Indices" localSheetId="5">[59]Validaciones!$B$79:$B$83</definedName>
    <definedName name="Indices">[60]Validaciones!$B$79:$B$83</definedName>
    <definedName name="InfoGlob">'[61]Informe global'!$A$6:$AA$90</definedName>
    <definedName name="INI" localSheetId="5">#REF!</definedName>
    <definedName name="INI">#REF!</definedName>
    <definedName name="INICIAL">[1]Sheet5!#REF!</definedName>
    <definedName name="inicio">#REF!</definedName>
    <definedName name="InjectionVC">[25]Datos!$F$66</definedName>
    <definedName name="Insumos_Directo_Indirecto" localSheetId="5">[62]Validaciones!$B$61:$B$63</definedName>
    <definedName name="Insumos_Directo_Indirecto">[63]Validaciones!$B$61:$B$63</definedName>
    <definedName name="INT" localSheetId="5">#REF!</definedName>
    <definedName name="INT">#REF!</definedName>
    <definedName name="INV" localSheetId="5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">#REF!</definedName>
    <definedName name="IVA_AÑO" localSheetId="5">[64]IVA!$C$6:$G$6</definedName>
    <definedName name="IVA_AÑO">[65]IVA!$C$6:$G$6</definedName>
    <definedName name="IVA_IMPORTE" localSheetId="5">[64]IVA!$C$7:$G$90</definedName>
    <definedName name="IVA_IMPORTE">[65]IVA!$C$7:$G$90</definedName>
    <definedName name="IVA_JURISDICCION" localSheetId="5">[64]IVA!$B$7:$B$90</definedName>
    <definedName name="IVA_JURISDICCION">[65]IVA!$B$7:$B$90</definedName>
    <definedName name="j" localSheetId="5">#REF!</definedName>
    <definedName name="j">#REF!</definedName>
    <definedName name="jj" localSheetId="5">#REF!</definedName>
    <definedName name="jj">#REF!</definedName>
    <definedName name="JJJF">'[8]PROD DIA Y MES'!$A$1:$P$55</definedName>
    <definedName name="k" localSheetId="5">#REF!</definedName>
    <definedName name="k">#REF!</definedName>
    <definedName name="KFAC" localSheetId="5">#REF!</definedName>
    <definedName name="KFAC">#REF!</definedName>
    <definedName name="kikyuf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k" localSheetId="5">#REF!</definedName>
    <definedName name="kk">#REF!</definedName>
    <definedName name="L._DEL__MOJON_____JARILLOSA_____PTO._SILVA" localSheetId="5">#REF!</definedName>
    <definedName name="L._DEL__MOJON_____JARILLOSA_____PTO._SILVA">#REF!</definedName>
    <definedName name="LABEL" localSheetId="5">#REF!</definedName>
    <definedName name="LABEL">#REF!</definedName>
    <definedName name="lapso">#REF!</definedName>
    <definedName name="Lavadero">#REF!</definedName>
    <definedName name="Lim_inf" localSheetId="5">[4]MiniDB!$D$51</definedName>
    <definedName name="Lim_inf">[5]MiniDB!$D$51</definedName>
    <definedName name="Lim_sup" localSheetId="5">[4]MiniDB!$D$56</definedName>
    <definedName name="Lim_sup">[5]MiniDB!$D$56</definedName>
    <definedName name="LIN">#REF!</definedName>
    <definedName name="ListaActividades">[66]Datos!$G$6:$G$29</definedName>
    <definedName name="ListaCombustibles" localSheetId="5">#REF!</definedName>
    <definedName name="ListaCombustibles">#REF!</definedName>
    <definedName name="ListaModelos">'[67]Controles procesos'!$B$29:$B$37</definedName>
    <definedName name="ListaNeumaticos" localSheetId="5">#REF!</definedName>
    <definedName name="ListaNeumaticos">#REF!</definedName>
    <definedName name="ListaSueldos" localSheetId="5">#REF!</definedName>
    <definedName name="ListaSueldos">#REF!</definedName>
    <definedName name="ListaTiemposUnidades">[66]Datos!$K$6:$K$10</definedName>
    <definedName name="ll" localSheetId="5">#REF!</definedName>
    <definedName name="ll">#REF!</definedName>
    <definedName name="LOC" localSheetId="5">#REF!</definedName>
    <definedName name="LOC">#REF!</definedName>
    <definedName name="LubeF4000" localSheetId="5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5">'Pagos extras.'!Macro1</definedName>
    <definedName name="Macro1">[0]!Macro1</definedName>
    <definedName name="Macro10" localSheetId="5">'Pagos extras.'!Macro10</definedName>
    <definedName name="Macro10">[0]!Macro10</definedName>
    <definedName name="Macro2" localSheetId="5">'Pagos extras.'!Macro2</definedName>
    <definedName name="Macro2">[0]!Macro2</definedName>
    <definedName name="Macro20" localSheetId="5">'Pagos extras.'!Macro20</definedName>
    <definedName name="Macro20">[0]!Macro20</definedName>
    <definedName name="Macro4">[9]!Macro4</definedName>
    <definedName name="Macro6" localSheetId="5">'Pagos extras.'!Macro6</definedName>
    <definedName name="Macro6">[0]!Macro6</definedName>
    <definedName name="Macro60" localSheetId="5">'Pagos extras.'!Macro60</definedName>
    <definedName name="Macro60">[0]!Macro60</definedName>
    <definedName name="Macro7" localSheetId="5">'Pagos extras.'!Macro7</definedName>
    <definedName name="Macro7">[0]!Macro7</definedName>
    <definedName name="Macro70" localSheetId="5">'Pagos extras.'!Macro70</definedName>
    <definedName name="Macro70">[0]!Macro70</definedName>
    <definedName name="ManejoDefensivo" localSheetId="5">#REF!</definedName>
    <definedName name="ManejoDefensivo">#REF!</definedName>
    <definedName name="maquina1" localSheetId="5">[40]Hoja1!$E$1:$E$14</definedName>
    <definedName name="maquina1">[41]Hoja1!$E$1:$E$14</definedName>
    <definedName name="Máquinas" localSheetId="5">[10]Maq!$A$6:$A$33</definedName>
    <definedName name="Máquinas">[11]Maq!$A$6:$A$33</definedName>
    <definedName name="mas" localSheetId="5">#REF!</definedName>
    <definedName name="mas">#REF!</definedName>
    <definedName name="MATE">'[68]1240-18-P-RI-002'!#REF!</definedName>
    <definedName name="Materiales" localSheetId="5">[10]Mat!$A$4:$A$305</definedName>
    <definedName name="Materiales">[11]Mat!$A$4:$A$305</definedName>
    <definedName name="Maxima" localSheetId="5">[4]MiniDB!$D$49</definedName>
    <definedName name="Maxima">[5]MiniDB!$D$49</definedName>
    <definedName name="MedicinaLaboral">#REF!</definedName>
    <definedName name="Menor">'[58]Sop Dif '!#REF!</definedName>
    <definedName name="menos" localSheetId="5">#REF!</definedName>
    <definedName name="menos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in">#REF!</definedName>
    <definedName name="Minima" localSheetId="5">[4]MiniDB!$D$45</definedName>
    <definedName name="Minima">[5]MiniDB!$D$45</definedName>
    <definedName name="mm">#REF!</definedName>
    <definedName name="mm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 localSheetId="5">[40]Hoja1!$F$1:$F$5</definedName>
    <definedName name="modalidad">[41]Hoja1!$F$1:$F$5</definedName>
    <definedName name="Módulo3.Sector2">[9]!Módulo3.Sector2</definedName>
    <definedName name="Módulo4.Sector3">[9]!Módulo4.Sector3</definedName>
    <definedName name="Módulo5.Sector4">[9]!Módulo5.Sector4</definedName>
    <definedName name="Módulo6.Sector5">[9]!Módulo6.Sector5</definedName>
    <definedName name="MOI">#REF!</definedName>
    <definedName name="Moneda">[16]Resumen!$X$2</definedName>
    <definedName name="MONTO" localSheetId="5">#REF!</definedName>
    <definedName name="MONTO">#REF!</definedName>
    <definedName name="Monto_Descuento_Bolívares" localSheetId="5">#REF!</definedName>
    <definedName name="Monto_Descuento_Bolívares">#REF!</definedName>
    <definedName name="Monto_Descuento_Dólares" localSheetId="5">#REF!</definedName>
    <definedName name="Monto_Descuento_Dólares">#REF!</definedName>
    <definedName name="Mopre1">#REF!</definedName>
    <definedName name="movimiento">#REF!</definedName>
    <definedName name="MOVPARAFINA">'[30]PERDIDA DE TBG.'!$A$71:$J$132</definedName>
    <definedName name="MOVTBGACIDO">'[30]PERDIDA DE TBG.'!$A$207:$J$268</definedName>
    <definedName name="MOVTBGARENACARB">'[30]PERDIDA DE TBG.'!$A$139:$J$200</definedName>
    <definedName name="MSG" localSheetId="5">#REF!</definedName>
    <definedName name="MSG">#REF!</definedName>
    <definedName name="MSG0" localSheetId="5">#REF!</definedName>
    <definedName name="MSG0">#REF!</definedName>
    <definedName name="MtoF4000" localSheetId="5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 localSheetId="5">'[14]MO - Petrolero Privado'!$E$10</definedName>
    <definedName name="N°CCT">'[15]MO - Petrolero Privado'!$E$10</definedName>
    <definedName name="nbreTotal1" localSheetId="5">#REF!</definedName>
    <definedName name="nbreTotal1">#REF!</definedName>
    <definedName name="nbreTotal10" localSheetId="5">#REF!</definedName>
    <definedName name="nbreTotal10">#REF!</definedName>
    <definedName name="nbreTotal2" localSheetId="5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[26]Sheet1!#REF!</definedName>
    <definedName name="netdesp">[26]Sheet1!#REF!</definedName>
    <definedName name="Neto_Arg">#REF!</definedName>
    <definedName name="Neto_Arg_T">#REF!</definedName>
    <definedName name="Netos_país">'[46]Netos  país'!$A$6:$I$107</definedName>
    <definedName name="NeumaticosF4000" localSheetId="5">#REF!</definedName>
    <definedName name="NeumaticosF4000">#REF!</definedName>
    <definedName name="NeumaticosPerf" localSheetId="5">#REF!</definedName>
    <definedName name="NeumaticosPerf">#REF!</definedName>
    <definedName name="NeumaticosRanger" localSheetId="5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ewOther" hidden="1">{#N/A,#N/A,TRUE,"Corp";#N/A,#N/A,TRUE,"Direct";#N/A,#N/A,TRUE,"Allocations"}</definedName>
    <definedName name="niveles" localSheetId="5">#REF!</definedName>
    <definedName name="niveles">#REF!</definedName>
    <definedName name="NO" hidden="1">Main.SAPF4Help()</definedName>
    <definedName name="NOAMORT">[69]Bases!$H$7:$O$60</definedName>
    <definedName name="NOMBRE" localSheetId="5">#REF!</definedName>
    <definedName name="NOMBRE">#REF!</definedName>
    <definedName name="Normal" localSheetId="5">[4]MiniDB!$D$44</definedName>
    <definedName name="Normal">[5]MiniDB!$D$44</definedName>
    <definedName name="nro">#REF!</definedName>
    <definedName name="NROW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>#REF!</definedName>
    <definedName name="ñ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[26]Sheet1!#REF!</definedName>
    <definedName name="obsdesp">[26]Sheet1!#REF!</definedName>
    <definedName name="Observation" localSheetId="5">[4]MiniDB!$D$34</definedName>
    <definedName name="Observation">[5]MiniDB!$D$34</definedName>
    <definedName name="OGRA">#REF!</definedName>
    <definedName name="OGRA_C">#REF!</definedName>
    <definedName name="OILMTR">#REF!</definedName>
    <definedName name="OilReserves">[25]Datos!$F$13</definedName>
    <definedName name="OILT" localSheetId="5">#REF!</definedName>
    <definedName name="OILT">#REF!</definedName>
    <definedName name="OiltransC" localSheetId="5">#REF!</definedName>
    <definedName name="OiltransC">#REF!</definedName>
    <definedName name="OPC_ELEG" localSheetId="5">[1]Sheet5!#REF!</definedName>
    <definedName name="OPC_ELEG">[1]Sheet5!#REF!</definedName>
    <definedName name="operador" localSheetId="5">#REF!</definedName>
    <definedName name="operador">#REF!</definedName>
    <definedName name="Operadores" localSheetId="5">#REF!</definedName>
    <definedName name="Operadores">#REF!</definedName>
    <definedName name="ORDEN">#REF!</definedName>
    <definedName name="ORID">#REF!</definedName>
    <definedName name="Orif3" localSheetId="5">[4]MiniDB!$D$5</definedName>
    <definedName name="Orif3">[5]MiniDB!$D$5</definedName>
    <definedName name="orifa">[26]Sheet1!#REF!</definedName>
    <definedName name="orifd">[26]Sheet1!#REF!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 localSheetId="5">[10]Otros!$A$4:$A$303</definedName>
    <definedName name="Otros">[11]Otros!$A$4:$A$303</definedName>
    <definedName name="Overhead" localSheetId="5">#REF!</definedName>
    <definedName name="Overhead">#REF!</definedName>
    <definedName name="p" localSheetId="5">#REF!</definedName>
    <definedName name="p">#REF!</definedName>
    <definedName name="P.1" localSheetId="5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>#REF!</definedName>
    <definedName name="pat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 localSheetId="5">[4]MiniDB!$D$38</definedName>
    <definedName name="Pdb_Comp">[5]MiniDB!$D$38</definedName>
    <definedName name="pdepth">[19]Data!$D$9</definedName>
    <definedName name="PE_Obs" localSheetId="5">[4]MiniDB!$D$37</definedName>
    <definedName name="PE_Obs">[5]MiniDB!$D$37</definedName>
    <definedName name="PEPITO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>#REF!</definedName>
    <definedName name="Perforador">#REF!</definedName>
    <definedName name="PERICAM" localSheetId="5">[70]PARAM!$A$3</definedName>
    <definedName name="PERICAM">[71]PARAM!$A$3</definedName>
    <definedName name="Personal" localSheetId="5">[10]MO!$A$3:$A$128</definedName>
    <definedName name="Personal">[11]MO!$A$3:$A$128</definedName>
    <definedName name="PESOS150" localSheetId="5">#REF!</definedName>
    <definedName name="PESOS150">#REF!</definedName>
    <definedName name="pesos600" localSheetId="5">#REF!</definedName>
    <definedName name="pesos600">#REF!</definedName>
    <definedName name="PESOS83">'[72]#¡REF'!$K$28</definedName>
    <definedName name="PESOS85">'[72]RESUMEN GRAL'!#REF!</definedName>
    <definedName name="Petróleo_y_Gas_Occidente" localSheetId="5">#REF!</definedName>
    <definedName name="Petróleo_y_Gas_Occidente">#REF!</definedName>
    <definedName name="Pf" localSheetId="5">#REF!</definedName>
    <definedName name="Pf">#REF!</definedName>
    <definedName name="PGAS1" localSheetId="5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 localSheetId="5">'[20]Pileta Revestida'!$A$7:$P$54</definedName>
    <definedName name="pilREV">'[21]Pileta Revestida'!$A$7:$P$54</definedName>
    <definedName name="PINCUPLA">'[30]PESCA DE V-B'!$A$135:$J$195</definedName>
    <definedName name="Pinyeccion" localSheetId="5">#REF!</definedName>
    <definedName name="Pinyeccion">#REF!</definedName>
    <definedName name="PKR" localSheetId="5">#REF!</definedName>
    <definedName name="PKR">#REF!</definedName>
    <definedName name="PLA" localSheetId="5">#REF!</definedName>
    <definedName name="PLA">#REF!</definedName>
    <definedName name="PLANILLAS">#REF!</definedName>
    <definedName name="PLANTA__DE__GAS__CENTENARIO">#REF!</definedName>
    <definedName name="Plin1" localSheetId="5">[4]MiniDB!$D$15</definedName>
    <definedName name="Plin1">[5]MiniDB!$D$15</definedName>
    <definedName name="Plin2" localSheetId="5">[4]MiniDB!$D$14</definedName>
    <definedName name="Plin2">[5]MiniDB!$D$14</definedName>
    <definedName name="Plin3" localSheetId="5">[4]MiniDB!$D$13</definedName>
    <definedName name="Plin3">[5]MiniDB!$D$13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[19]Data!$D$7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 localSheetId="5">[4]MiniDB!$D$63</definedName>
    <definedName name="Porc_T0">[5]MiniDB!$D$63</definedName>
    <definedName name="Porc_T1" localSheetId="5">[4]MiniDB!$D$64</definedName>
    <definedName name="Porc_T1">[5]MiniDB!$D$64</definedName>
    <definedName name="Porc_T2" localSheetId="5">[4]MiniDB!$D$65</definedName>
    <definedName name="Porc_T2">[5]MiniDB!$D$65</definedName>
    <definedName name="Porc_T3" localSheetId="5">[4]MiniDB!$D$66</definedName>
    <definedName name="Porc_T3">[5]MiniDB!$D$66</definedName>
    <definedName name="Porc_T4" localSheetId="5">[4]MiniDB!$D$67</definedName>
    <definedName name="Porc_T4">[5]MiniDB!$D$67</definedName>
    <definedName name="Porc_T5" localSheetId="5">[4]MiniDB!$D$68</definedName>
    <definedName name="Porc_T5">[5]MiniDB!$D$68</definedName>
    <definedName name="Pozo" localSheetId="5">[4]MiniDB!$D$1</definedName>
    <definedName name="Pozo">[5]MiniDB!$D$1</definedName>
    <definedName name="Pozos">#REF!</definedName>
    <definedName name="pp">[51]ESPESOR!$C$13</definedName>
    <definedName name="ppp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 localSheetId="5">#REF!,#REF!</definedName>
    <definedName name="print1">#REF!,#REF!</definedName>
    <definedName name="PROCESANDO2">[1]Sheet5!#REF!</definedName>
    <definedName name="ProdCorr">#REF!</definedName>
    <definedName name="Prodexp">[25]Datos!$F$74</definedName>
    <definedName name="production" localSheetId="5">#REF!</definedName>
    <definedName name="production">#REF!</definedName>
    <definedName name="prof" localSheetId="5">#REF!</definedName>
    <definedName name="prof">#REF!</definedName>
    <definedName name="Proveedores" localSheetId="5">#REF!</definedName>
    <definedName name="Proveedores">#REF!</definedName>
    <definedName name="PROVINCIA" localSheetId="5">'[14]MO - Petrolero Privado'!$E$8</definedName>
    <definedName name="PROVINCIA">'[15]MO - Petrolero Privado'!$E$8</definedName>
    <definedName name="PRTR" localSheetId="5">#REF!</definedName>
    <definedName name="PRTR">#REF!</definedName>
    <definedName name="Psep1" localSheetId="5">[4]MiniDB!$D$18</definedName>
    <definedName name="Psep1">[5]MiniDB!$D$18</definedName>
    <definedName name="Psep2" localSheetId="5">[4]MiniDB!$D$17</definedName>
    <definedName name="Psep2">[5]MiniDB!$D$17</definedName>
    <definedName name="Psep3" localSheetId="5">[4]MiniDB!$D$16</definedName>
    <definedName name="Psep3">[5]MiniDB!$D$16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[73]Datos!$F$48</definedName>
    <definedName name="Qabg" localSheetId="5">#REF!</definedName>
    <definedName name="Qabg">#REF!</definedName>
    <definedName name="Qabo" localSheetId="5">#REF!</definedName>
    <definedName name="Qabo">#REF!</definedName>
    <definedName name="qfh" localSheetId="5">#REF!</definedName>
    <definedName name="qfh">#REF!</definedName>
    <definedName name="QG">#REF!</definedName>
    <definedName name="Qgas1" localSheetId="5">[4]MiniDB!$D$12</definedName>
    <definedName name="Qgas1">[5]MiniDB!$D$12</definedName>
    <definedName name="Qgas2" localSheetId="5">[4]MiniDB!$D$9</definedName>
    <definedName name="Qgas2">[5]MiniDB!$D$9</definedName>
    <definedName name="Qgas3" localSheetId="5">[4]MiniDB!$D$4</definedName>
    <definedName name="Qgas3">[5]MiniDB!$D$4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qwfnht" hidden="1">{#N/A,#N/A,TRUE,"Summary";#N/A,#N/A,TRUE,"Appliances Summary";#N/A,#N/A,TRUE,"MRC Summary";#N/A,#N/A,TRUE,"Appliances";#N/A,#N/A,TRUE,"Appliances_YTD_Previous Mth";#N/A,#N/A,TRUE,"Mr. Coffee";#N/A,#N/A,TRUE,"MRC_YTD Prev Mth"}</definedName>
    <definedName name="R_Social" localSheetId="5">#REF!</definedName>
    <definedName name="R_Social">#REF!</definedName>
    <definedName name="RangerCD4x2" localSheetId="5">#REF!</definedName>
    <definedName name="RangerCD4x2">#REF!</definedName>
    <definedName name="RangerCD4x4" localSheetId="5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 localSheetId="5">[4]MiniDB!$D$50</definedName>
    <definedName name="Rango_P">[5]MiniDB!$D$50</definedName>
    <definedName name="rango_produccion">#REF!</definedName>
    <definedName name="rango_produccion_total">#REF!</definedName>
    <definedName name="RANGOIMPRESION">#REF!</definedName>
    <definedName name="rara">#REF!</definedName>
    <definedName name="rd" hidden="1">#REF!</definedName>
    <definedName name="Recover">[74]Macro1!$A$314</definedName>
    <definedName name="RECUP" localSheetId="5">#REF!</definedName>
    <definedName name="RECUP">#REF!</definedName>
    <definedName name="RED" localSheetId="5">#REF!</definedName>
    <definedName name="RED">#REF!</definedName>
    <definedName name="Refin" localSheetId="5">#REF!</definedName>
    <definedName name="Refin">#REF!</definedName>
    <definedName name="region2" localSheetId="5">[40]Hoja1!$G$1:$G$5</definedName>
    <definedName name="region2">[41]Hoja1!$G$1:$G$5</definedName>
    <definedName name="renglon">#REF!</definedName>
    <definedName name="Rep">'[58]Sop Dif '!$K$5</definedName>
    <definedName name="reparacion" localSheetId="5">#REF!</definedName>
    <definedName name="reparacion">#REF!</definedName>
    <definedName name="RES" localSheetId="5">[70]PARAM!$A$1</definedName>
    <definedName name="RES">[71]PARAM!$A$1</definedName>
    <definedName name="residuales" localSheetId="5">#REF!</definedName>
    <definedName name="residuales">#REF!</definedName>
    <definedName name="resu150" localSheetId="5">#REF!</definedName>
    <definedName name="resu150">#REF!</definedName>
    <definedName name="resum600" localSheetId="5">#REF!</definedName>
    <definedName name="resum600">#REF!</definedName>
    <definedName name="RETRO">#REF!</definedName>
    <definedName name="Returns" hidden="1">{#N/A,#N/A,TRUE,"Corp";#N/A,#N/A,TRUE,"Direct";#N/A,#N/A,TRUE,"Allocations"}</definedName>
    <definedName name="ROOT" localSheetId="5">#REF!</definedName>
    <definedName name="ROOT">#REF!</definedName>
    <definedName name="rotacion" localSheetId="5">#REF!</definedName>
    <definedName name="rotacion">#REF!</definedName>
    <definedName name="ROTTBGYMOVROTTBG">'[30]PERDIDA DE TBG.'!$A$1:$J$63</definedName>
    <definedName name="ROWS" localSheetId="5">#REF!</definedName>
    <definedName name="ROWS">#REF!</definedName>
    <definedName name="Roygas" localSheetId="5">#REF!</definedName>
    <definedName name="Roygas">#REF!</definedName>
    <definedName name="Royoil" localSheetId="5">#REF!</definedName>
    <definedName name="Royoil">#REF!</definedName>
    <definedName name="rpm">[19]Data!$K$9</definedName>
    <definedName name="rr">[19]Data!$H$9</definedName>
    <definedName name="rrrrrrrrrrrrrr">#REF!</definedName>
    <definedName name="RUT">#REF!</definedName>
    <definedName name="S">#REF!</definedName>
    <definedName name="sadasd" hidden="1">Main.SAPF4Help()</definedName>
    <definedName name="sal" localSheetId="5">#REF!</definedName>
    <definedName name="sal">#REF!</definedName>
    <definedName name="SALABA40" localSheetId="5">[1]Sheet4!#REF!</definedName>
    <definedName name="SALABA40">[1]Sheet4!#REF!</definedName>
    <definedName name="salAPI" localSheetId="5">#REF!</definedName>
    <definedName name="salAPI">#REF!</definedName>
    <definedName name="SALARIOS" localSheetId="5">#REF!</definedName>
    <definedName name="SALARIOS">#REF!</definedName>
    <definedName name="salBAF" localSheetId="5">'[20]Salida Tk Bafle'!$A$7:$P$84</definedName>
    <definedName name="salBAF">'[21]Salida Tk Bafle'!$A$7:$P$84</definedName>
    <definedName name="Salesret" localSheetId="5">#REF!</definedName>
    <definedName name="Salesret">#REF!</definedName>
    <definedName name="Salinidad" localSheetId="5">#REF!</definedName>
    <definedName name="Salinidad">#REF!</definedName>
    <definedName name="Salinidad_Antes" localSheetId="5">#REF!</definedName>
    <definedName name="Salinidad_Antes">#REF!</definedName>
    <definedName name="Salinidad_despues">#REF!</definedName>
    <definedName name="SAPBEXdnldView" hidden="1">"BDBYBWNAUJ42UM403UEV7H72C"</definedName>
    <definedName name="SAPBEXrevision" hidden="1">1</definedName>
    <definedName name="SAPBEXsysID" hidden="1">"BP2"</definedName>
    <definedName name="SAPBEXwbID" hidden="1">"4118F92LBREZWJM4RCL8ZD2NK"</definedName>
    <definedName name="SAPFuncF4Help" hidden="1">Main.SAPF4Help()</definedName>
    <definedName name="sasa" hidden="1">Main.SAPF4Help()</definedName>
    <definedName name="SCI_UTE">'[75]CECO - SCI - SCI PESA'!$A$2:$A$44</definedName>
    <definedName name="SCII">'[76]CECO - SCII'!$A$2:$A$45</definedName>
    <definedName name="SCIO">'[77]CECO - SCIO'!$A$2:$A$4</definedName>
    <definedName name="SDAT" localSheetId="5">#REF!</definedName>
    <definedName name="SDAT">#REF!</definedName>
    <definedName name="seba" hidden="1">{#N/A,#N/A,FALSE,"Household Group";#N/A,#N/A,FALSE,"IJM";#N/A,#N/A,FALSE,"APP Consolidated";#N/A,#N/A,FALSE,"PC Consolidated"}</definedName>
    <definedName name="second.half.volume.bridge" hidden="1">{#N/A,#N/A,TRUE,"Corp";#N/A,#N/A,TRUE,"Direct";#N/A,#N/A,TRUE,"Allocations"}</definedName>
    <definedName name="Sector" localSheetId="5">#REF!</definedName>
    <definedName name="Sector">#REF!</definedName>
    <definedName name="Sector1">[9]!Sector1</definedName>
    <definedName name="Sector2">#N/A</definedName>
    <definedName name="SectorTanque1">[9]!SectorTanque1</definedName>
    <definedName name="SEG">[1]Sheet6!#REF!</definedName>
    <definedName name="Segurodeobra">[57]MOI!#REF!</definedName>
    <definedName name="SeguroRanger" localSheetId="5">#REF!</definedName>
    <definedName name="SeguroRanger">#REF!</definedName>
    <definedName name="SELECCION">[1]Sheet5!#REF!</definedName>
    <definedName name="SelloModelo" localSheetId="5">[78]DataCombos2!$D$6:$D$165</definedName>
    <definedName name="SelloModelo">[79]DataCombos2!$D$6:$D$165</definedName>
    <definedName name="Semanas_por_mes" localSheetId="5">#REF!</definedName>
    <definedName name="Semanas_por_mes">#REF!</definedName>
    <definedName name="SEPAR" localSheetId="5">#REF!</definedName>
    <definedName name="SEPAR">#REF!</definedName>
    <definedName name="SERIE" localSheetId="5">#REF!</definedName>
    <definedName name="SERIE">#REF!</definedName>
    <definedName name="sf">[19]Data!$J$14</definedName>
    <definedName name="SH">[80]InfTerm!#REF!</definedName>
    <definedName name="shdf" localSheetId="5">#REF!</definedName>
    <definedName name="shdf">#REF!</definedName>
    <definedName name="shit" hidden="1">{#N/A,#N/A,TRUE,"Total Plan";#N/A,#N/A,TRUE,"Plan Vs 2000";#N/A,#N/A,TRUE,"Spending Bridge";#N/A,#N/A,TRUE,"Allocation";"Employee Allocation Summary",#N/A,TRUE,"Wage Alloc.";"Employee Allocation",#N/A,TRUE,"Wage Alloc."}</definedName>
    <definedName name="shit10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2" hidden="1">{#N/A,#N/A,TRUE,"Monthly P&amp;L";#N/A,#N/A,TRUE,"YTD P&amp;L";#N/A,#N/A,TRUE,"Qtrly Proj P&amp;L";#N/A,#N/A,TRUE,"Gross Sales"}</definedName>
    <definedName name="shit3" hidden="1">{#N/A,#N/A,FALSE,"Household Group";#N/A,#N/A,FALSE,"IJM";#N/A,#N/A,FALSE,"APP Consolidated";#N/A,#N/A,FALSE,"PC Consolidated"}</definedName>
    <definedName name="shit4" hidden="1">{#N/A,#N/A,FALSE,"Susan Selle";#N/A,#N/A,FALSE,"Mary Ann Knaus";#N/A,#N/A,FALSE,"Joe Tadeo";#N/A,#N/A,FALSE,"Bob Gito"}</definedName>
    <definedName name="shit5" hidden="1">{#N/A,#N/A,FALSE,"BALANCE SHEET";#N/A,#N/A,FALSE,"IS";#N/A,#N/A,FALSE,"ISCOMPAR";#N/A,#N/A,FALSE,"ADD RETMAR";#N/A,#N/A,FALSE,"VARIOUS COMP";#N/A,#N/A,FALSE,"RATIOS";#N/A,#N/A,FALSE,"GRAPHS"}</definedName>
    <definedName name="shit6" hidden="1">{#N/A,#N/A,FALSE,"GS_SCH_A";#N/A,#N/A,FALSE,"GS_SCH_B";#N/A,#N/A,FALSE,"GS_SCH_C"}</definedName>
    <definedName name="shit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9" hidden="1">{#N/A,#N/A,TRUE,"Summary";#N/A,#N/A,TRUE,"Appliances Summary";#N/A,#N/A,TRUE,"MRC Summary";#N/A,#N/A,TRUE,"Appliances";#N/A,#N/A,TRUE,"Appliances_YTD_Previous Mth";#N/A,#N/A,TRUE,"Mr. Coffee";#N/A,#N/A,TRUE,"MRC_YTD Prev Mth"}</definedName>
    <definedName name="sino" localSheetId="5">[40]Hoja1!$D$1:$D$3</definedName>
    <definedName name="sino">[41]Hoja1!$D$1:$D$3</definedName>
    <definedName name="SINO2">[81]Hoja1!$K$3:$K$6</definedName>
    <definedName name="sl">[19]Data!$J$5</definedName>
    <definedName name="Sp">[51]ESPESOR!$C$14</definedName>
    <definedName name="spm">[19]Data!$L$5</definedName>
    <definedName name="spmt">[19]Data!$K$5</definedName>
    <definedName name="srdata">[19]Data!$R$3:$U$6</definedName>
    <definedName name="Srink">#REF!</definedName>
    <definedName name="srl">[19]Data!$K$16</definedName>
    <definedName name="sry">#REF!</definedName>
    <definedName name="ss" localSheetId="5">'[82]Informe Mensual'!#REF!</definedName>
    <definedName name="ss">'[83]Informe Mensual'!#REF!</definedName>
    <definedName name="sss" localSheetId="5">'[82]Informe Mensual'!#REF!</definedName>
    <definedName name="sss">'[83]Informe Mensual'!#REF!</definedName>
    <definedName name="ssssssss" localSheetId="5">'[84]Informe Mensual'!#REF!</definedName>
    <definedName name="ssssssss">'[85]Informe Mensual'!#REF!</definedName>
    <definedName name="STARP" localSheetId="5">#REF!</definedName>
    <definedName name="STARP">#REF!</definedName>
    <definedName name="STAT" localSheetId="5">#REF!</definedName>
    <definedName name="STAT">#REF!</definedName>
    <definedName name="Sub_Total_Bolívares" localSheetId="5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 localSheetId="5">[62]Validaciones!$B$4:$B$8</definedName>
    <definedName name="T_Actividad">[63]Validaciones!$B$4:$B$8</definedName>
    <definedName name="T_Gremio" localSheetId="5">[62]Validaciones!$D$4:$D$38</definedName>
    <definedName name="T_Gremio">[63]Validaciones!$D$4:$D$38</definedName>
    <definedName name="T_Nro_CCT" localSheetId="5">[62]Validaciones!$F$4:$F$11</definedName>
    <definedName name="T_Nro_CCT">[63]Validaciones!$F$4:$F$11</definedName>
    <definedName name="T_Provincia" localSheetId="5">[62]Validaciones!$B$11:$B$17</definedName>
    <definedName name="T_Provincia">[63]Validaciones!$B$11:$B$17</definedName>
    <definedName name="T_Relac_con_servic" localSheetId="5">[62]Validaciones!$B$39:$B$42</definedName>
    <definedName name="T_Relac_con_servic">[63]Validaciones!$B$39:$B$42</definedName>
    <definedName name="T_rubro" localSheetId="5">[62]Validaciones!$F$19:$F$23</definedName>
    <definedName name="T_rubro">[63]Validaciones!$F$19:$F$23</definedName>
    <definedName name="T_sino" localSheetId="5">[62]Validaciones!$B$28:$B$29</definedName>
    <definedName name="T_sino">[63]Validaciones!$B$28:$B$29</definedName>
    <definedName name="T_Situac_actual" localSheetId="5">[62]Validaciones!$B$34:$B$35</definedName>
    <definedName name="T_Situac_actual">[63]Validaciones!$B$34:$B$35</definedName>
    <definedName name="T_Tipo_neumat" localSheetId="5">[86]Validaciones!$B$46:$B$47</definedName>
    <definedName name="T_Tipo_neumat">[87]Validaciones!$B$46:$B$47</definedName>
    <definedName name="T_UUNN" localSheetId="5">[62]Validaciones!$B$23:$B$25</definedName>
    <definedName name="T_UUNN">[63]Validaciones!$B$23:$B$25</definedName>
    <definedName name="TABLA.FC_IMPORTE" localSheetId="5">[12]BD_ADICIONALES.FC!$B$7:$J$13</definedName>
    <definedName name="TABLA.FC_IMPORTE">[13]BD_ADICIONALES.FC!$B$7:$J$13</definedName>
    <definedName name="TABLA.FC_ITEM" localSheetId="5">[12]BD_ADICIONALES.FC!$A$7:$A$13</definedName>
    <definedName name="TABLA.FC_ITEM">[13]BD_ADICIONALES.FC!$A$7:$A$13</definedName>
    <definedName name="TABLA.FC_MES" localSheetId="5">[12]BD_ADICIONALES.FC!$B$6:$J$6</definedName>
    <definedName name="TABLA.FC_MES">[13]BD_ADICIONALES.FC!$B$6:$J$6</definedName>
    <definedName name="TABLA.UOCRA_ADIC.UOCRA" localSheetId="5">[12]BD_ESCALAS.UOCRA!$K$127:$K$262</definedName>
    <definedName name="TABLA.UOCRA_ADIC.UOCRA">[13]BD_ESCALAS.UOCRA!$K$127:$K$262</definedName>
    <definedName name="TABLA.UOCRA_ADIC.ZONA" localSheetId="5">[12]BD_ESCALAS.UOCRA!$F$127:$F$262</definedName>
    <definedName name="TABLA.UOCRA_ADIC.ZONA">[13]BD_ESCALAS.UOCRA!$F$127:$F$262</definedName>
    <definedName name="TABLA.UOCRA_AYUDA.ALIM" localSheetId="5">[12]BD_ESCALAS.UOCRA!$I$127:$I$262</definedName>
    <definedName name="TABLA.UOCRA_AYUDA.ALIM">[13]BD_ESCALAS.UOCRA!$I$127:$I$262</definedName>
    <definedName name="TABLA.UOCRA_CAMPAMENTO" localSheetId="5">[12]BD_ESCALAS.UOCRA!$J$127:$J$262</definedName>
    <definedName name="TABLA.UOCRA_CAMPAMENTO">[13]BD_ESCALAS.UOCRA!$J$127:$J$262</definedName>
    <definedName name="TABLA.UOCRA_CATEGORIA" localSheetId="5">[12]BD_ESCALAS.UOCRA!$B$127:$B$262</definedName>
    <definedName name="TABLA.UOCRA_CATEGORIA">[13]BD_ESCALAS.UOCRA!$B$127:$B$262</definedName>
    <definedName name="TABLA.UOCRA_HSVIAJE" localSheetId="5">[12]BD_ESCALAS.UOCRA!$G$127:$G$262</definedName>
    <definedName name="TABLA.UOCRA_HSVIAJE">[13]BD_ESCALAS.UOCRA!$G$127:$G$262</definedName>
    <definedName name="TABLA.UOCRA_IMPORTE" localSheetId="5">[12]BD_ESCALAS.UOCRA!$E$127:$E$262</definedName>
    <definedName name="TABLA.UOCRA_IMPORTE">[13]BD_ESCALAS.UOCRA!$E$127:$E$262</definedName>
    <definedName name="TABLA.UOCRA_MES" localSheetId="5">[12]BD_ESCALAS.UOCRA!$C$127:$C$262</definedName>
    <definedName name="TABLA.UOCRA_MES">[13]BD_ESCALAS.UOCRA!$C$127:$C$262</definedName>
    <definedName name="TABLA.UOCRA_VIANDA" localSheetId="5">[12]BD_ESCALAS.UOCRA!$H$127:$H$262</definedName>
    <definedName name="TABLA.UOCRA_VIANDA">[13]BD_ESCALAS.UOCRA!$H$127:$H$262</definedName>
    <definedName name="TABLA.UOCRA_ZONA" localSheetId="5">[12]BD_ESCALAS.UOCRA!$D$127:$D$262</definedName>
    <definedName name="TABLA.UOCRA_ZONA">[13]BD_ESCALAS.UOCRA!$D$127:$D$262</definedName>
    <definedName name="TABLA_CATEGORIA" localSheetId="5">[12]BD_ESCALAS.PETROLERO!$A$10:$A$105</definedName>
    <definedName name="TABLA_CATEGORIA">[13]BD_ESCALAS.PETROLERO!$A$10:$A$105</definedName>
    <definedName name="TABLA_CCT" localSheetId="5">[12]BD_ESCALAS.PETROLERO!$BA$7:$CN$7</definedName>
    <definedName name="TABLA_CCT">[13]BD_ESCALAS.PETROLERO!$BA$7:$CN$7</definedName>
    <definedName name="TABLA_IMPORTE" localSheetId="5">[12]BD_ESCALAS.PETROLERO!$BA$10:$CN$105</definedName>
    <definedName name="TABLA_IMPORTE">[13]BD_ESCALAS.PETROLERO!$BA$10:$CN$105</definedName>
    <definedName name="TABLA_MES" localSheetId="5">[12]BD_ESCALAS.PETROLERO!$BA$9:$CN$9</definedName>
    <definedName name="TABLA_MES">[13]BD_ESCALAS.PETROLERO!$BA$9:$CN$9</definedName>
    <definedName name="TABLA_TURNO" localSheetId="5">[12]BD_ESCALAS.PETROLERO!$B$10:$B$105</definedName>
    <definedName name="TABLA_TURNO">[13]BD_ESCALAS.PETROLERO!$B$10:$B$105</definedName>
    <definedName name="TABLA_ZONA" localSheetId="5">[12]BD_ESCALAS.PETROLERO!$BA$8:$CN$8</definedName>
    <definedName name="TABLA_ZONA">[13]BD_ESCALAS.PETROLERO!$BA$8:$CN$8</definedName>
    <definedName name="tabladatos" localSheetId="5">#REF!</definedName>
    <definedName name="tabladatos">#REF!</definedName>
    <definedName name="TableName">"Dummy"</definedName>
    <definedName name="Tanque2">[9]!Tanque2</definedName>
    <definedName name="Tanque3">[9]!Tanque3</definedName>
    <definedName name="Tanque4">[9]!Tanque4</definedName>
    <definedName name="Tanque5">[9]!Tanque5</definedName>
    <definedName name="Tanque6">[9]!Tanque6</definedName>
    <definedName name="TAREAS">#REF!</definedName>
    <definedName name="tarifa">#REF!</definedName>
    <definedName name="Tb">#REF!</definedName>
    <definedName name="TBG">#N/A</definedName>
    <definedName name="Tboca">#REF!</definedName>
    <definedName name="TC">#REF!</definedName>
    <definedName name="TE">#REF!</definedName>
    <definedName name="temp" hidden="1">{#N/A,#N/A,FALSE,"Aging Summary";#N/A,#N/A,FALSE,"Ratio Analysis";#N/A,#N/A,FALSE,"Test 120 Day Accts";#N/A,#N/A,FALSE,"Tickmarks"}</definedName>
    <definedName name="TER" localSheetId="5">[1]Sheet6!#REF!</definedName>
    <definedName name="TER">[1]Sheet6!#REF!</definedName>
    <definedName name="termino" localSheetId="5">#REF!</definedName>
    <definedName name="termin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extRefCopyRangeCount" hidden="1">27</definedName>
    <definedName name="Tf" localSheetId="5">#REF!</definedName>
    <definedName name="Tf">#REF!</definedName>
    <definedName name="TicketAyudante" localSheetId="5">#REF!</definedName>
    <definedName name="TicketAyudante">#REF!</definedName>
    <definedName name="TicketOficial" localSheetId="5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 localSheetId="5">[62]Validaciones!$B$69:$B$73</definedName>
    <definedName name="Tipo_Insumos">[63]Validaciones!$B$69:$B$73</definedName>
    <definedName name="tipo1" localSheetId="5">[40]Hoja1!$A$1:$A$5</definedName>
    <definedName name="tipo1">[41]Hoja1!$A$1:$A$5</definedName>
    <definedName name="Tipo3" localSheetId="5">[4]MiniDB!$D$6</definedName>
    <definedName name="Tipo3">[5]MiniDB!$D$6</definedName>
    <definedName name="tipocliente" localSheetId="5">[40]Hoja1!$B$1:$B$4</definedName>
    <definedName name="tipocliente">[41]Hoja1!$B$1:$B$4</definedName>
    <definedName name="TIPSA">#N/A</definedName>
    <definedName name="TIT_POZOS_PETROLIFEROS">#REF!</definedName>
    <definedName name="Titulo">#REF!</definedName>
    <definedName name="Título">#REF!</definedName>
    <definedName name="Titulo_1">#REF!</definedName>
    <definedName name="_xlnm.Print_Titles">#N/A</definedName>
    <definedName name="Títulos_a_imprimir_IM">#REF!</definedName>
    <definedName name="t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'[30]RESUMEN ANUAL'!$A$66:$J$94</definedName>
    <definedName name="TOTALCUERPO">'[30]PESCA DE V-B'!$A$1:$J$63</definedName>
    <definedName name="TOTALFAC" localSheetId="5">#REF!</definedName>
    <definedName name="TOTALFAC">#REF!</definedName>
    <definedName name="TOTALPESC">'[30]RESUMEN ANUAL'!$A$34:$J$62</definedName>
    <definedName name="TOTALPUL">'[30]RESUMEN ANUAL'!$A$1:$J$30</definedName>
    <definedName name="TOTALTBGR">'[30]RESUMEN ANUAL'!$A$98:$J$126</definedName>
    <definedName name="TP" localSheetId="5">#REF!</definedName>
    <definedName name="TP">#REF!</definedName>
    <definedName name="tra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>#REF!</definedName>
    <definedName name="Trepano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 localSheetId="5">[4]MiniDB!$D$31</definedName>
    <definedName name="Tsep1">[5]MiniDB!$D$31</definedName>
    <definedName name="Tsep2" localSheetId="5">[4]MiniDB!$D$32</definedName>
    <definedName name="Tsep2">[5]MiniDB!$D$32</definedName>
    <definedName name="Tsep3" localSheetId="5">[4]MiniDB!$D$33</definedName>
    <definedName name="Tsep3">[5]MiniDB!$D$33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[19]Data!$H$5</definedName>
    <definedName name="Unid.">'[68]1240-18-P-RI-002'!#REF!</definedName>
    <definedName name="Unidadgor">[88]Datos!$H$50</definedName>
    <definedName name="UNION150" localSheetId="5">#REF!</definedName>
    <definedName name="UNION150">#REF!</definedName>
    <definedName name="UNIT" localSheetId="5">#REF!</definedName>
    <definedName name="UNIT">#REF!</definedName>
    <definedName name="UNITC" localSheetId="5">#REF!</definedName>
    <definedName name="UNITC">#REF!</definedName>
    <definedName name="UNITP">#REF!</definedName>
    <definedName name="UNITT">#REF!</definedName>
    <definedName name="UOCRA.DURACION">#REF!</definedName>
    <definedName name="UOCRA.MES" localSheetId="5">[12]UOCRA!$D$8</definedName>
    <definedName name="UOCRA.MES">[13]UOCRA!$D$8</definedName>
    <definedName name="UOCRA.ZONA" localSheetId="5">[12]UOCRA!$D$9</definedName>
    <definedName name="UOCRA.ZONA">[13]UOCRA!$D$9</definedName>
    <definedName name="US" localSheetId="5">[89]IPC!$H$9</definedName>
    <definedName name="US">[90]IPC!$H$9</definedName>
    <definedName name="usdcashf" hidden="1">Main.SAPF4Help()</definedName>
    <definedName name="Utilidad" localSheetId="5">#REF!</definedName>
    <definedName name="Utilidad">#REF!</definedName>
    <definedName name="UTS">[19]Data!$K$14</definedName>
    <definedName name="uu" localSheetId="5">'Pagos extras.'!uu</definedName>
    <definedName name="uu">[0]!uu</definedName>
    <definedName name="v" localSheetId="5">#REF!</definedName>
    <definedName name="v">#REF!</definedName>
    <definedName name="V0" localSheetId="5">#REF!</definedName>
    <definedName name="V0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 localSheetId="5">[10]Veh!$A$6:$A$23</definedName>
    <definedName name="Vehiculos">[11]Veh!$A$6:$A$23</definedName>
    <definedName name="Vehículos" localSheetId="5">#REF!</definedName>
    <definedName name="Vehículos">#REF!</definedName>
    <definedName name="VERGUENZA" localSheetId="5">#REF!</definedName>
    <definedName name="VERGUENZA">#REF!</definedName>
    <definedName name="Vestimenta" localSheetId="5">#REF!</definedName>
    <definedName name="Vestimenta">#REF!</definedName>
    <definedName name="VfluidC">[25]Datos!$F$62</definedName>
    <definedName name="VgasC" localSheetId="5">#REF!</definedName>
    <definedName name="VgasC">#REF!</definedName>
    <definedName name="Viandas" localSheetId="5">#REF!</definedName>
    <definedName name="Viandas">#REF!</definedName>
    <definedName name="VInjecC">[25]Datos!$F$66</definedName>
    <definedName name="VM" localSheetId="5">#REF!</definedName>
    <definedName name="VM">#REF!</definedName>
    <definedName name="VnpozosC">[25]Datos!$F$72</definedName>
    <definedName name="VoilC" localSheetId="5">#REF!</definedName>
    <definedName name="VoilC">#REF!</definedName>
    <definedName name="VOLVER">[91]!VOLVER</definedName>
    <definedName name="vp">[19]Data!$H$16</definedName>
    <definedName name="VtasNetas">#REF!</definedName>
    <definedName name="VwatC">[25]Datos!#REF!</definedName>
    <definedName name="VwellC" localSheetId="5">#REF!</definedName>
    <definedName name="VwellC">#REF!</definedName>
    <definedName name="w" localSheetId="5">#REF!</definedName>
    <definedName name="w">#REF!</definedName>
    <definedName name="Water1" localSheetId="5">[4]MiniDB!$D$25</definedName>
    <definedName name="Water1">[5]MiniDB!$D$25</definedName>
    <definedName name="Water2" localSheetId="5">[4]MiniDB!$D$26</definedName>
    <definedName name="Water2">[5]MiniDB!$D$26</definedName>
    <definedName name="Water3" localSheetId="5">[4]MiniDB!$D$27</definedName>
    <definedName name="Water3">[5]MiniDB!$D$27</definedName>
    <definedName name="wc">[19]Data!$D$15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Admin._.Schedules." hidden="1">{#N/A,#N/A,TRUE,"Corp";#N/A,#N/A,TRUE,"Direct";#N/A,#N/A,TRUE,"Allocations"}</definedName>
    <definedName name="wrn.Aging._.and._.Trend._.Analysis." hidden="1">{#N/A,#N/A,FALSE,"Aging Summary";#N/A,#N/A,FALSE,"Ratio Analysis";#N/A,#N/A,FALSE,"Test 120 Day Accts";#N/A,#N/A,FALSE,"Tickmarks"}</definedName>
    <definedName name="wrn.Asia._.Total._.Variance." hidden="1">{#N/A,#N/A,FALSE,"Asia"}</definedName>
    <definedName name="wrn.Asian._.Sourcing._.Reports." hidden="1">{#N/A,#N/A,TRUE,"Total Plan";#N/A,#N/A,TRUE,"Plan Vs 2000";#N/A,#N/A,TRUE,"Spending Bridge";#N/A,#N/A,TRUE,"Allocation";"Employee Allocation Summary",#N/A,TRUE,"Wage Alloc.";"Employee Allocation",#N/A,TRUE,"Wage Alloc."}</definedName>
    <definedName name="wrn.BED._.PL." hidden="1">{#N/A,#N/A,TRUE,"Monthly P&amp;L";#N/A,#N/A,TRUE,"YTD P&amp;L";#N/A,#N/A,TRUE,"Qtrly Proj P&amp;L";#N/A,#N/A,TRUE,"Gross Sales"}</definedName>
    <definedName name="wrn.Completo260.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5" hidden="1">{#N/A,#N/A,FALSE,"SERIE_150";#N/A,#N/A,FALSE,"SERIE_600 "}</definedName>
    <definedName name="wrn.COMPUMAT." hidden="1">{#N/A,#N/A,FALSE,"SERIE_150";#N/A,#N/A,FALSE,"SERIE_600 "}</definedName>
    <definedName name="wrn.CORPORATE." hidden="1">{#N/A,#N/A,FALSE,"Household Group";#N/A,#N/A,FALSE,"IJM";#N/A,#N/A,FALSE,"APP Consolidated";#N/A,#N/A,FALSE,"PC Consolidated"}</definedName>
    <definedName name="wrn.Directors." hidden="1">{#N/A,#N/A,FALSE,"Susan Selle";#N/A,#N/A,FALSE,"Mary Ann Knaus";#N/A,#N/A,FALSE,"Joe Tadeo";#N/A,#N/A,FALSE,"Bob Gito"}</definedName>
    <definedName name="wrn.financial._.package." hidden="1">{#N/A,#N/A,FALSE,"BALANCE SHEET";#N/A,#N/A,FALSE,"IS";#N/A,#N/A,FALSE,"ISCOMPAR";#N/A,#N/A,FALSE,"ADD RETMAR";#N/A,#N/A,FALSE,"VARIOUS COMP";#N/A,#N/A,FALSE,"RATIOS";#N/A,#N/A,FALSE,"GRAPHS"}</definedName>
    <definedName name="wrn.FORECAST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Global._.Sourcing._.Reports." hidden="1">{#N/A,#N/A,FALSE,"GS_SCH_A";#N/A,#N/A,FALSE,"GS_SCH_B";#N/A,#N/A,FALSE,"GS_SCH_C"}</definedName>
    <definedName name="wrn.INDIRECTOS." localSheetId="5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5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Monthly._.Report.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nnn." localSheetId="5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OpReview.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s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Payroll." localSheetId="5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5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rint._.All._.TROR." hidden="1">{"YOY",#N/A,FALSE,"TROR";"YTD",#N/A,FALSE,"TROR";"1 Month",#N/A,FALSE,"TROR";"1 Week",#N/A,FALSE,"TROR"}</definedName>
    <definedName name="wrn.pull97." localSheetId="5" hidden="1">{#N/A,#N/A,FALSE,"ENE"}</definedName>
    <definedName name="wrn.pull97." hidden="1">{#N/A,#N/A,FALSE,"ENE"}</definedName>
    <definedName name="wrn.pull98." localSheetId="5" hidden="1">{#N/A,#N/A,FALSE,"ENE"}</definedName>
    <definedName name="wrn.pull98." hidden="1">{#N/A,#N/A,FALSE,"ENE"}</definedName>
    <definedName name="wrn.Review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Sale_Local_Q2." localSheetId="5" hidden="1">{"Sales_Local_Q2",#N/A,FALSE,"Q1_2000"}</definedName>
    <definedName name="wrn.Sale_Local_Q2." hidden="1">{"Sales_Local_Q2",#N/A,FALSE,"Q1_2000"}</definedName>
    <definedName name="wrn.Sale_Local_Q4." localSheetId="5" hidden="1">{"Sales_Local_Q4",#N/A,FALSE,"Q4_1999"}</definedName>
    <definedName name="wrn.Sale_Local_Q4." hidden="1">{"Sales_Local_Q4",#N/A,FALSE,"Q4_1999"}</definedName>
    <definedName name="wrn.SBEs.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SAL" localSheetId="5">#REF!</definedName>
    <definedName name="WSAL">#REF!</definedName>
    <definedName name="WTI_01">[23]Tablas!$E$4</definedName>
    <definedName name="WTI_02">[23]Tablas!$E$5</definedName>
    <definedName name="WTI_03">[23]Tablas!$E$6</definedName>
    <definedName name="WTI_04">[23]Tablas!$E$7</definedName>
    <definedName name="WTI_05">[23]Tablas!$E$8</definedName>
    <definedName name="WTI_06">[23]Tablas!$E$9</definedName>
    <definedName name="WTI_07">[23]Tablas!$E$10</definedName>
    <definedName name="WTI_08">[23]Tablas!$E$11</definedName>
    <definedName name="WTI_09">[23]Tablas!$E$12</definedName>
    <definedName name="WTI_10">[23]Tablas!$E$13</definedName>
    <definedName name="WTI_11">[23]Tablas!$E$14</definedName>
    <definedName name="WTI_12">[23]Tablas!$E$15</definedName>
    <definedName name="wtrhy">#REF!</definedName>
    <definedName name="ww">#REF!</definedName>
    <definedName name="www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w" localSheetId="5">#REF!</definedName>
    <definedName name="wwww">#REF!</definedName>
    <definedName name="wwwww" hidden="1">{#N/A,#N/A,TRUE,"Corp";#N/A,#N/A,TRUE,"Direct";#N/A,#N/A,TRUE,"Allocations"}</definedName>
    <definedName name="x" localSheetId="5">#REF!</definedName>
    <definedName name="x">#REF!</definedName>
    <definedName name="XREF_COLUMN_1" hidden="1">[92]Lead!#REF!</definedName>
    <definedName name="XREF_COLUMN_2" hidden="1">'[93]Amarre de IVA'!$S$1:$S$65536</definedName>
    <definedName name="XREF_COLUMN_4" hidden="1">'[93]Amarre de IVA'!#REF!</definedName>
    <definedName name="XREF_COLUMN_5" hidden="1">'[93]Amarre de IVA'!#REF!</definedName>
    <definedName name="XREF_COLUMN_6" hidden="1">'[93]Amarre de IVA'!#REF!</definedName>
    <definedName name="XREF_COLUMN_7" hidden="1">'[94]Pagos Provisionales (2)'!#REF!</definedName>
    <definedName name="XRefColumnsCount" hidden="1">3</definedName>
    <definedName name="XRefCopy1" hidden="1">[92]Lead!#REF!</definedName>
    <definedName name="XRefCopy1Row" hidden="1">#REF!</definedName>
    <definedName name="XRefCopy2" hidden="1">[92]Lead!#REF!</definedName>
    <definedName name="XRefCopy2Row" hidden="1">[92]XREF!#REF!</definedName>
    <definedName name="XRefCopy3" hidden="1">[92]Lead!#REF!</definedName>
    <definedName name="XRefCopy3Row" hidden="1">[92]XREF!#REF!</definedName>
    <definedName name="XRefCopy4" hidden="1">[92]Lead!#REF!</definedName>
    <definedName name="XRefCopy4Row" hidden="1">[92]XREF!#REF!</definedName>
    <definedName name="XRefCopyRangeCount" hidden="1">6</definedName>
    <definedName name="XRefPaste1" hidden="1">[92]Lead!#REF!</definedName>
    <definedName name="XRefPaste10" hidden="1">[92]Lead!#REF!</definedName>
    <definedName name="XRefPaste10Row" hidden="1">[92]XREF!#REF!</definedName>
    <definedName name="XRefPaste11" hidden="1">[92]Lead!#REF!</definedName>
    <definedName name="XRefPaste11Row" hidden="1">[92]XREF!#REF!</definedName>
    <definedName name="XRefPaste12" hidden="1">[92]Lead!#REF!</definedName>
    <definedName name="XRefPaste12Row" hidden="1">[92]XREF!#REF!</definedName>
    <definedName name="XRefPaste13" hidden="1">[92]Lead!#REF!</definedName>
    <definedName name="XRefPaste13Row" hidden="1">[92]XREF!#REF!</definedName>
    <definedName name="XRefPaste14" hidden="1">[92]Lead!#REF!</definedName>
    <definedName name="XRefPaste14Row" hidden="1">[92]XREF!#REF!</definedName>
    <definedName name="XRefPaste15" hidden="1">[92]Lead!#REF!</definedName>
    <definedName name="XRefPaste15Row" hidden="1">[92]XREF!#REF!</definedName>
    <definedName name="XRefPaste16" hidden="1">[92]Lead!#REF!</definedName>
    <definedName name="XRefPaste16Row" hidden="1">[92]XREF!#REF!</definedName>
    <definedName name="XRefPaste17" hidden="1">[92]Lead!#REF!</definedName>
    <definedName name="XRefPaste17Row" hidden="1">[92]XREF!#REF!</definedName>
    <definedName name="XRefPaste18" hidden="1">[92]Lead!#REF!</definedName>
    <definedName name="XRefPaste18Row" hidden="1">[92]XREF!#REF!</definedName>
    <definedName name="XRefPaste19" hidden="1">[92]Lead!#REF!</definedName>
    <definedName name="XRefPaste19Row" hidden="1">[92]XREF!#REF!</definedName>
    <definedName name="XRefPaste1Row" hidden="1">[92]XREF!#REF!</definedName>
    <definedName name="XRefPaste2" hidden="1">[92]Lead!#REF!</definedName>
    <definedName name="XRefPaste20" hidden="1">[92]Lead!#REF!</definedName>
    <definedName name="XRefPaste20Row" hidden="1">[92]XREF!#REF!</definedName>
    <definedName name="XRefPaste21" hidden="1">[92]Lead!#REF!</definedName>
    <definedName name="XRefPaste21Row" hidden="1">[92]XREF!#REF!</definedName>
    <definedName name="XRefPaste22" hidden="1">[92]Lead!#REF!</definedName>
    <definedName name="XRefPaste22Row" hidden="1">[92]XREF!#REF!</definedName>
    <definedName name="XRefPaste23" hidden="1">[92]Lead!#REF!</definedName>
    <definedName name="XRefPaste23Row" hidden="1">[92]XREF!#REF!</definedName>
    <definedName name="XRefPaste24" hidden="1">[92]Lead!#REF!</definedName>
    <definedName name="XRefPaste24Row" hidden="1">[92]XREF!#REF!</definedName>
    <definedName name="XRefPaste25" hidden="1">[92]Lead!#REF!</definedName>
    <definedName name="XRefPaste25Row" hidden="1">[92]XREF!#REF!</definedName>
    <definedName name="XRefPaste26" hidden="1">[92]Lead!#REF!</definedName>
    <definedName name="XRefPaste26Row" hidden="1">[92]XREF!#REF!</definedName>
    <definedName name="XRefPaste28Row" hidden="1">[92]XREF!#REF!</definedName>
    <definedName name="XRefPaste29Row" hidden="1">[92]XREF!#REF!</definedName>
    <definedName name="XRefPaste2Row" hidden="1">[92]XREF!#REF!</definedName>
    <definedName name="XRefPaste3" hidden="1">[92]Lead!#REF!</definedName>
    <definedName name="XRefPaste30Row" hidden="1">[92]XREF!#REF!</definedName>
    <definedName name="XRefPaste31Row" hidden="1">[92]XREF!#REF!</definedName>
    <definedName name="XRefPaste32Row" hidden="1">[92]XREF!#REF!</definedName>
    <definedName name="XRefPaste3Row" hidden="1">[92]XREF!#REF!</definedName>
    <definedName name="XRefPaste4" hidden="1">[92]Lead!#REF!</definedName>
    <definedName name="XRefPaste4Row" hidden="1">[92]XREF!#REF!</definedName>
    <definedName name="XRefPaste5" hidden="1">[92]Lead!#REF!</definedName>
    <definedName name="XRefPaste5Row" hidden="1">[92]XREF!#REF!</definedName>
    <definedName name="XRefPaste6" hidden="1">[92]Lead!#REF!</definedName>
    <definedName name="XRefPaste6Row" hidden="1">[92]XREF!#REF!</definedName>
    <definedName name="XRefPaste7" hidden="1">[92]Lead!#REF!</definedName>
    <definedName name="XRefPaste7Row" hidden="1">[92]XREF!#REF!</definedName>
    <definedName name="XRefPaste8" hidden="1">[92]Lead!#REF!</definedName>
    <definedName name="XRefPaste8Row" hidden="1">[92]XREF!#REF!</definedName>
    <definedName name="XRefPaste9" hidden="1">[92]Lead!#REF!</definedName>
    <definedName name="XRefPaste9Row" hidden="1">[92]XREF!#REF!</definedName>
    <definedName name="XRefPasteRangeCount" hidden="1">54</definedName>
    <definedName name="xx">[51]ESPESOR!$B$21</definedName>
    <definedName name="xxx" localSheetId="5">#REF!</definedName>
    <definedName name="xxx">#REF!</definedName>
    <definedName name="xxxx" localSheetId="5">#REF!</definedName>
    <definedName name="xxxx">#REF!</definedName>
    <definedName name="xxxxxxxxxxx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>#REF!</definedName>
    <definedName name="Y_2">#REF!</definedName>
    <definedName name="YACI">#REF!</definedName>
    <definedName name="Yacimiento" localSheetId="5">[47]Hoja1!$B$57:$B$65</definedName>
    <definedName name="Yacimiento">[48]Hoja1!$B$57:$B$65</definedName>
    <definedName name="yak" localSheetId="5">#REF!</definedName>
    <definedName name="yak">#REF!</definedName>
    <definedName name="yar" localSheetId="5">#REF!</definedName>
    <definedName name="yar">#REF!</definedName>
    <definedName name="Yes_No">'[27]Coef.'!$J$112:$J$113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 localSheetId="5">[62]Validaciones!$B$51:$B$57</definedName>
    <definedName name="Zona">[63]Validaciones!$B$51:$B$57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5" l="1"/>
  <c r="G24" i="15"/>
  <c r="G22" i="15"/>
  <c r="H24" i="15"/>
  <c r="H23" i="15"/>
  <c r="H22" i="15"/>
  <c r="Q4" i="1"/>
  <c r="Q5" i="1"/>
  <c r="Q3" i="1"/>
  <c r="P4" i="1"/>
  <c r="P5" i="1"/>
  <c r="P3" i="1"/>
  <c r="N4" i="1"/>
  <c r="N5" i="1"/>
  <c r="N3" i="1"/>
  <c r="BI42" i="19"/>
  <c r="R11" i="1"/>
  <c r="R12" i="1"/>
  <c r="R13" i="1"/>
  <c r="L7" i="22"/>
  <c r="L9" i="22" s="1"/>
  <c r="BH37" i="19"/>
  <c r="BH36" i="19"/>
  <c r="BH35" i="19"/>
  <c r="BH31" i="19"/>
  <c r="BG31" i="19"/>
  <c r="BI31" i="19" s="1"/>
  <c r="BH30" i="19"/>
  <c r="BI30" i="19" s="1"/>
  <c r="BG36" i="19" s="1"/>
  <c r="BI36" i="19" s="1"/>
  <c r="BG30" i="19"/>
  <c r="BG19" i="19"/>
  <c r="BI19" i="19" s="1"/>
  <c r="BH18" i="19"/>
  <c r="BH12" i="19"/>
  <c r="BG12" i="19"/>
  <c r="BI12" i="19" s="1"/>
  <c r="BI2" i="19"/>
  <c r="BG15" i="19" s="1"/>
  <c r="BI15" i="19" s="1"/>
  <c r="K9" i="22"/>
  <c r="BE47" i="19"/>
  <c r="BE48" i="19"/>
  <c r="R14" i="1" l="1"/>
  <c r="L11" i="22"/>
  <c r="L10" i="22"/>
  <c r="BG13" i="19"/>
  <c r="BI13" i="19" s="1"/>
  <c r="BG17" i="19"/>
  <c r="BI17" i="19" s="1"/>
  <c r="BG14" i="19"/>
  <c r="BI14" i="19" s="1"/>
  <c r="BG18" i="19"/>
  <c r="BI18" i="19" s="1"/>
  <c r="BG29" i="19"/>
  <c r="BI29" i="19" s="1"/>
  <c r="BG32" i="19"/>
  <c r="BI32" i="19" s="1"/>
  <c r="BG16" i="19"/>
  <c r="BI16" i="19" s="1"/>
  <c r="BI8" i="19"/>
  <c r="Q11" i="1"/>
  <c r="BE42" i="19"/>
  <c r="BE2" i="19"/>
  <c r="BC32" i="19" s="1"/>
  <c r="BE32" i="19" s="1"/>
  <c r="BD37" i="19"/>
  <c r="BD36" i="19"/>
  <c r="BD35" i="19"/>
  <c r="BD31" i="19"/>
  <c r="BC31" i="19"/>
  <c r="BD30" i="19"/>
  <c r="BC30" i="19"/>
  <c r="BD18" i="19"/>
  <c r="BD12" i="19"/>
  <c r="BG37" i="19" l="1"/>
  <c r="BI37" i="19" s="1"/>
  <c r="BI33" i="19"/>
  <c r="BI34" i="19" s="1"/>
  <c r="BG10" i="19"/>
  <c r="BI10" i="19" s="1"/>
  <c r="BE49" i="19"/>
  <c r="K7" i="22" s="1"/>
  <c r="BE30" i="19"/>
  <c r="BC36" i="19" s="1"/>
  <c r="BE36" i="19" s="1"/>
  <c r="BE31" i="19"/>
  <c r="BE8" i="19"/>
  <c r="BC12" i="19"/>
  <c r="BC13" i="19" s="1"/>
  <c r="BE13" i="19" s="1"/>
  <c r="BC17" i="19"/>
  <c r="BE17" i="19" s="1"/>
  <c r="BC19" i="19"/>
  <c r="BE19" i="19" s="1"/>
  <c r="BC15" i="19"/>
  <c r="BE15" i="19" s="1"/>
  <c r="BC16" i="19"/>
  <c r="BE16" i="19" s="1"/>
  <c r="BC10" i="19"/>
  <c r="BE10" i="19" s="1"/>
  <c r="BE12" i="19"/>
  <c r="BC14" i="19"/>
  <c r="BE14" i="19" s="1"/>
  <c r="BC18" i="19"/>
  <c r="BE18" i="19" s="1"/>
  <c r="BC29" i="19"/>
  <c r="BE29" i="19" s="1"/>
  <c r="BI9" i="19" l="1"/>
  <c r="BC37" i="19"/>
  <c r="BE37" i="19" s="1"/>
  <c r="BE33" i="19"/>
  <c r="BE9" i="19"/>
  <c r="BI27" i="19" l="1"/>
  <c r="BE27" i="19"/>
  <c r="BG20" i="19" l="1"/>
  <c r="BI20" i="19" s="1"/>
  <c r="BG22" i="19"/>
  <c r="BI22" i="19" s="1"/>
  <c r="BG11" i="19"/>
  <c r="BI11" i="19" s="1"/>
  <c r="BG21" i="19"/>
  <c r="BI21" i="19" s="1"/>
  <c r="BC20" i="19"/>
  <c r="BE20" i="19" s="1"/>
  <c r="BC21" i="19"/>
  <c r="BE21" i="19" s="1"/>
  <c r="BC22" i="19"/>
  <c r="BE22" i="19" s="1"/>
  <c r="BC11" i="19"/>
  <c r="BE11" i="19" s="1"/>
  <c r="BI23" i="19" l="1"/>
  <c r="BE23" i="19"/>
  <c r="BC24" i="19" s="1"/>
  <c r="BE24" i="19" s="1"/>
  <c r="BE25" i="19" s="1"/>
  <c r="BG24" i="19" l="1"/>
  <c r="BI24" i="19" s="1"/>
  <c r="BI25" i="19" s="1"/>
  <c r="BC35" i="19"/>
  <c r="BE35" i="19" s="1"/>
  <c r="BE38" i="19" s="1"/>
  <c r="BE40" i="19" s="1"/>
  <c r="BG35" i="19" l="1"/>
  <c r="BI35" i="19" s="1"/>
  <c r="BI38" i="19" s="1"/>
  <c r="BI40" i="19"/>
  <c r="BE44" i="19"/>
  <c r="BI44" i="19" l="1"/>
  <c r="Q12" i="1"/>
  <c r="Q13" i="1"/>
  <c r="BA2" i="19" l="1"/>
  <c r="BA8" i="19" s="1"/>
  <c r="AZ37" i="19"/>
  <c r="AZ36" i="19"/>
  <c r="AZ35" i="19"/>
  <c r="AY31" i="19"/>
  <c r="AZ30" i="19"/>
  <c r="AY30" i="19"/>
  <c r="AZ18" i="19"/>
  <c r="AZ12" i="19"/>
  <c r="AZ31" i="19"/>
  <c r="N12" i="1"/>
  <c r="P12" i="1"/>
  <c r="P11" i="1"/>
  <c r="P13" i="1"/>
  <c r="AW3" i="19"/>
  <c r="AV31" i="19" s="1"/>
  <c r="AV37" i="19"/>
  <c r="AV36" i="19"/>
  <c r="AV35" i="19"/>
  <c r="AU31" i="19"/>
  <c r="AU30" i="19"/>
  <c r="AV18" i="19"/>
  <c r="AU15" i="19"/>
  <c r="AW15" i="19" s="1"/>
  <c r="AV12" i="19"/>
  <c r="AW2" i="19"/>
  <c r="AU32" i="19" s="1"/>
  <c r="AW32" i="19" s="1"/>
  <c r="AS3" i="19"/>
  <c r="O12" i="1"/>
  <c r="O13" i="1"/>
  <c r="AR31" i="19"/>
  <c r="AS31" i="19" s="1"/>
  <c r="AS2" i="19"/>
  <c r="AQ29" i="19" s="1"/>
  <c r="AS29" i="19" s="1"/>
  <c r="AR37" i="19"/>
  <c r="AR36" i="19"/>
  <c r="AR35" i="19"/>
  <c r="AQ31" i="19"/>
  <c r="AQ30" i="19"/>
  <c r="AR18" i="19"/>
  <c r="AR12" i="19"/>
  <c r="AQ12" i="19"/>
  <c r="AQ13" i="19" s="1"/>
  <c r="AS13" i="19" s="1"/>
  <c r="N11" i="1"/>
  <c r="N13" i="1"/>
  <c r="BA30" i="19" l="1"/>
  <c r="AY36" i="19" s="1"/>
  <c r="BA36" i="19" s="1"/>
  <c r="AY15" i="19"/>
  <c r="BA15" i="19" s="1"/>
  <c r="BA31" i="19"/>
  <c r="AY10" i="19"/>
  <c r="BA10" i="19" s="1"/>
  <c r="BA9" i="19" s="1"/>
  <c r="AY16" i="19"/>
  <c r="BA16" i="19" s="1"/>
  <c r="AY17" i="19"/>
  <c r="BA17" i="19" s="1"/>
  <c r="AY14" i="19"/>
  <c r="BA14" i="19" s="1"/>
  <c r="AY18" i="19"/>
  <c r="BA18" i="19" s="1"/>
  <c r="AY29" i="19"/>
  <c r="BA29" i="19" s="1"/>
  <c r="AY32" i="19"/>
  <c r="BA32" i="19" s="1"/>
  <c r="AY12" i="19"/>
  <c r="AY19" i="19"/>
  <c r="BA19" i="19" s="1"/>
  <c r="AW31" i="19"/>
  <c r="AU19" i="19"/>
  <c r="AW19" i="19" s="1"/>
  <c r="AV30" i="19"/>
  <c r="AW30" i="19" s="1"/>
  <c r="AU36" i="19" s="1"/>
  <c r="AW36" i="19" s="1"/>
  <c r="AU16" i="19"/>
  <c r="AW16" i="19" s="1"/>
  <c r="AW8" i="19"/>
  <c r="AU17" i="19"/>
  <c r="AW17" i="19" s="1"/>
  <c r="AU12" i="19"/>
  <c r="AU14" i="19"/>
  <c r="AW14" i="19" s="1"/>
  <c r="AU18" i="19"/>
  <c r="AW18" i="19" s="1"/>
  <c r="AU29" i="19"/>
  <c r="AW29" i="19" s="1"/>
  <c r="AS30" i="19"/>
  <c r="AQ36" i="19" s="1"/>
  <c r="AS36" i="19" s="1"/>
  <c r="AR30" i="19"/>
  <c r="AQ14" i="19"/>
  <c r="AS14" i="19" s="1"/>
  <c r="AQ15" i="19"/>
  <c r="AS15" i="19" s="1"/>
  <c r="AQ18" i="19"/>
  <c r="AS18" i="19" s="1"/>
  <c r="AQ32" i="19"/>
  <c r="AS32" i="19" s="1"/>
  <c r="AQ37" i="19" s="1"/>
  <c r="AS37" i="19" s="1"/>
  <c r="AQ19" i="19"/>
  <c r="AS19" i="19" s="1"/>
  <c r="AQ17" i="19"/>
  <c r="AS17" i="19" s="1"/>
  <c r="AQ16" i="19"/>
  <c r="AS16" i="19" s="1"/>
  <c r="AS8" i="19"/>
  <c r="AS12" i="19"/>
  <c r="AO2" i="19"/>
  <c r="AM17" i="19" s="1"/>
  <c r="AO17" i="19" s="1"/>
  <c r="AN37" i="19"/>
  <c r="AN36" i="19"/>
  <c r="AN35" i="19"/>
  <c r="AM31" i="19"/>
  <c r="AM30" i="19"/>
  <c r="AN18" i="19"/>
  <c r="AN12" i="19"/>
  <c r="AN31" i="19"/>
  <c r="AO31" i="19" s="1"/>
  <c r="I13" i="1"/>
  <c r="BA27" i="19" l="1"/>
  <c r="AY22" i="19"/>
  <c r="BA22" i="19" s="1"/>
  <c r="AY11" i="19"/>
  <c r="BA11" i="19" s="1"/>
  <c r="AY21" i="19"/>
  <c r="BA21" i="19" s="1"/>
  <c r="AY20" i="19"/>
  <c r="BA20" i="19" s="1"/>
  <c r="AY13" i="19"/>
  <c r="BA13" i="19" s="1"/>
  <c r="BA12" i="19"/>
  <c r="AY37" i="19"/>
  <c r="BA37" i="19" s="1"/>
  <c r="BA33" i="19"/>
  <c r="AU13" i="19"/>
  <c r="AW13" i="19" s="1"/>
  <c r="AW12" i="19"/>
  <c r="AU37" i="19"/>
  <c r="AW37" i="19" s="1"/>
  <c r="AW33" i="19"/>
  <c r="AW34" i="19" s="1"/>
  <c r="AU10" i="19"/>
  <c r="AW10" i="19" s="1"/>
  <c r="AW27" i="19" s="1"/>
  <c r="AW9" i="19"/>
  <c r="AS33" i="19"/>
  <c r="AS34" i="19" s="1"/>
  <c r="AQ10" i="19"/>
  <c r="AS10" i="19" s="1"/>
  <c r="AS9" i="19" s="1"/>
  <c r="AM12" i="19"/>
  <c r="AM19" i="19"/>
  <c r="AO19" i="19" s="1"/>
  <c r="AN30" i="19"/>
  <c r="AO30" i="19" s="1"/>
  <c r="AM36" i="19" s="1"/>
  <c r="AO36" i="19" s="1"/>
  <c r="AM14" i="19"/>
  <c r="AO14" i="19" s="1"/>
  <c r="AM18" i="19"/>
  <c r="AO18" i="19" s="1"/>
  <c r="AM29" i="19"/>
  <c r="AO29" i="19" s="1"/>
  <c r="AM32" i="19"/>
  <c r="AO32" i="19" s="1"/>
  <c r="AM15" i="19"/>
  <c r="AO15" i="19" s="1"/>
  <c r="AM16" i="19"/>
  <c r="AO16" i="19" s="1"/>
  <c r="AO8" i="19"/>
  <c r="B4" i="22"/>
  <c r="BA34" i="19" l="1"/>
  <c r="BE34" i="19"/>
  <c r="J9" i="22"/>
  <c r="BA23" i="19"/>
  <c r="AU11" i="19"/>
  <c r="AW11" i="19" s="1"/>
  <c r="AU21" i="19"/>
  <c r="AW21" i="19" s="1"/>
  <c r="AU22" i="19"/>
  <c r="AW22" i="19" s="1"/>
  <c r="AU20" i="19"/>
  <c r="AW20" i="19" s="1"/>
  <c r="AW23" i="19"/>
  <c r="AS27" i="19"/>
  <c r="I9" i="22"/>
  <c r="E9" i="22"/>
  <c r="F9" i="22"/>
  <c r="G9" i="22"/>
  <c r="G11" i="22" s="1"/>
  <c r="H9" i="22"/>
  <c r="AM10" i="19"/>
  <c r="AO10" i="19" s="1"/>
  <c r="AO9" i="19" s="1"/>
  <c r="AM37" i="19"/>
  <c r="AO37" i="19" s="1"/>
  <c r="AO33" i="19"/>
  <c r="AO34" i="19" s="1"/>
  <c r="AM13" i="19"/>
  <c r="AO13" i="19" s="1"/>
  <c r="AO12" i="19"/>
  <c r="K11" i="22" l="1"/>
  <c r="K10" i="22"/>
  <c r="AY24" i="19"/>
  <c r="BA24" i="19" s="1"/>
  <c r="BA25" i="19" s="1"/>
  <c r="AU24" i="19"/>
  <c r="AW24" i="19" s="1"/>
  <c r="AW25" i="19" s="1"/>
  <c r="AQ22" i="19"/>
  <c r="AS22" i="19" s="1"/>
  <c r="AQ11" i="19"/>
  <c r="AS11" i="19" s="1"/>
  <c r="AQ21" i="19"/>
  <c r="AS21" i="19" s="1"/>
  <c r="AQ20" i="19"/>
  <c r="AS20" i="19" s="1"/>
  <c r="J11" i="22"/>
  <c r="J10" i="22"/>
  <c r="I11" i="22"/>
  <c r="I10" i="22"/>
  <c r="AO27" i="19"/>
  <c r="E11" i="22"/>
  <c r="F11" i="22"/>
  <c r="F10" i="22"/>
  <c r="H11" i="22"/>
  <c r="H10" i="22"/>
  <c r="E10" i="22"/>
  <c r="G10" i="22"/>
  <c r="M11" i="1"/>
  <c r="AK3" i="19"/>
  <c r="AY35" i="19" l="1"/>
  <c r="BA35" i="19" s="1"/>
  <c r="BA38" i="19" s="1"/>
  <c r="BA40" i="19" s="1"/>
  <c r="AU35" i="19"/>
  <c r="AW35" i="19" s="1"/>
  <c r="AW38" i="19" s="1"/>
  <c r="AW40" i="19" s="1"/>
  <c r="AS23" i="19"/>
  <c r="AQ24" i="19" s="1"/>
  <c r="AS24" i="19" s="1"/>
  <c r="AM20" i="19"/>
  <c r="AO20" i="19" s="1"/>
  <c r="AM22" i="19"/>
  <c r="AO22" i="19" s="1"/>
  <c r="AM11" i="19"/>
  <c r="AO11" i="19" s="1"/>
  <c r="AM21" i="19"/>
  <c r="AO21" i="19" s="1"/>
  <c r="M12" i="1"/>
  <c r="M13" i="1"/>
  <c r="AJ30" i="19"/>
  <c r="AG3" i="19"/>
  <c r="AJ37" i="19"/>
  <c r="AJ36" i="19"/>
  <c r="AJ35" i="19"/>
  <c r="AI31" i="19"/>
  <c r="AI30" i="19"/>
  <c r="AJ18" i="19"/>
  <c r="AI15" i="19"/>
  <c r="AK15" i="19" s="1"/>
  <c r="AJ12" i="19"/>
  <c r="AJ31" i="19"/>
  <c r="AK31" i="19" s="1"/>
  <c r="AK2" i="19"/>
  <c r="AI32" i="19" s="1"/>
  <c r="AK32" i="19" s="1"/>
  <c r="K6" i="20"/>
  <c r="K5" i="20"/>
  <c r="K4" i="20"/>
  <c r="D4" i="20"/>
  <c r="D7" i="20" s="1"/>
  <c r="J13" i="1"/>
  <c r="K13" i="1"/>
  <c r="H13" i="1"/>
  <c r="J12" i="1"/>
  <c r="K12" i="1"/>
  <c r="I12" i="1"/>
  <c r="L8" i="1"/>
  <c r="L12" i="1" s="1"/>
  <c r="H12" i="1"/>
  <c r="K11" i="1"/>
  <c r="J11" i="1"/>
  <c r="I11" i="1"/>
  <c r="H11" i="1"/>
  <c r="E68" i="19"/>
  <c r="B68" i="19"/>
  <c r="F58" i="19"/>
  <c r="F51" i="19" s="1"/>
  <c r="E71" i="19" s="1"/>
  <c r="C58" i="19"/>
  <c r="F54" i="19"/>
  <c r="C54" i="19"/>
  <c r="AF37" i="19"/>
  <c r="AB37" i="19"/>
  <c r="X37" i="19"/>
  <c r="T37" i="19"/>
  <c r="P37" i="19"/>
  <c r="L37" i="19"/>
  <c r="H37" i="19"/>
  <c r="D37" i="19"/>
  <c r="C35" i="19"/>
  <c r="W32" i="19"/>
  <c r="Y32" i="19" s="1"/>
  <c r="S32" i="19"/>
  <c r="U32" i="19" s="1"/>
  <c r="O32" i="19"/>
  <c r="Q32" i="19" s="1"/>
  <c r="K32" i="19"/>
  <c r="M32" i="19" s="1"/>
  <c r="G32" i="19"/>
  <c r="I32" i="19" s="1"/>
  <c r="E32" i="19"/>
  <c r="AB31" i="19"/>
  <c r="T31" i="19"/>
  <c r="P31" i="19"/>
  <c r="L31" i="19"/>
  <c r="H31" i="19"/>
  <c r="D31" i="19"/>
  <c r="E31" i="19" s="1"/>
  <c r="AE30" i="19"/>
  <c r="AB30" i="19"/>
  <c r="AA30" i="19"/>
  <c r="AC30" i="19" s="1"/>
  <c r="AA36" i="19" s="1"/>
  <c r="W30" i="19"/>
  <c r="T30" i="19"/>
  <c r="S30" i="19"/>
  <c r="U30" i="19" s="1"/>
  <c r="S36" i="19" s="1"/>
  <c r="P30" i="19"/>
  <c r="O30" i="19"/>
  <c r="Q30" i="19" s="1"/>
  <c r="O36" i="19" s="1"/>
  <c r="M30" i="19"/>
  <c r="K36" i="19" s="1"/>
  <c r="L30" i="19"/>
  <c r="K30" i="19"/>
  <c r="H30" i="19"/>
  <c r="I30" i="19" s="1"/>
  <c r="G36" i="19" s="1"/>
  <c r="G30" i="19"/>
  <c r="E30" i="19"/>
  <c r="C36" i="19" s="1"/>
  <c r="D30" i="19"/>
  <c r="Y29" i="19"/>
  <c r="W29" i="19"/>
  <c r="U29" i="19"/>
  <c r="S29" i="19"/>
  <c r="Q29" i="19"/>
  <c r="O29" i="19"/>
  <c r="M29" i="19"/>
  <c r="K29" i="19"/>
  <c r="I29" i="19"/>
  <c r="G29" i="19"/>
  <c r="E29" i="19"/>
  <c r="AA31" i="19" s="1"/>
  <c r="AC31" i="19" s="1"/>
  <c r="E27" i="19"/>
  <c r="W19" i="19"/>
  <c r="Y19" i="19" s="1"/>
  <c r="S19" i="19"/>
  <c r="U19" i="19" s="1"/>
  <c r="O19" i="19"/>
  <c r="Q19" i="19" s="1"/>
  <c r="K19" i="19"/>
  <c r="M19" i="19" s="1"/>
  <c r="G19" i="19"/>
  <c r="I19" i="19" s="1"/>
  <c r="AF18" i="19"/>
  <c r="AB18" i="19"/>
  <c r="X18" i="19"/>
  <c r="Y18" i="19" s="1"/>
  <c r="W18" i="19"/>
  <c r="U18" i="19"/>
  <c r="T18" i="19"/>
  <c r="S18" i="19"/>
  <c r="P18" i="19"/>
  <c r="O18" i="19"/>
  <c r="Q18" i="19" s="1"/>
  <c r="L18" i="19"/>
  <c r="K18" i="19"/>
  <c r="M18" i="19" s="1"/>
  <c r="H18" i="19"/>
  <c r="G18" i="19"/>
  <c r="I18" i="19" s="1"/>
  <c r="D18" i="19"/>
  <c r="W17" i="19"/>
  <c r="Y17" i="19" s="1"/>
  <c r="S17" i="19"/>
  <c r="U17" i="19" s="1"/>
  <c r="O17" i="19"/>
  <c r="Q17" i="19" s="1"/>
  <c r="K17" i="19"/>
  <c r="M17" i="19" s="1"/>
  <c r="G17" i="19"/>
  <c r="I17" i="19" s="1"/>
  <c r="W16" i="19"/>
  <c r="Y16" i="19" s="1"/>
  <c r="S16" i="19"/>
  <c r="U16" i="19" s="1"/>
  <c r="O16" i="19"/>
  <c r="Q16" i="19" s="1"/>
  <c r="K16" i="19"/>
  <c r="M16" i="19" s="1"/>
  <c r="G16" i="19"/>
  <c r="I16" i="19" s="1"/>
  <c r="W15" i="19"/>
  <c r="Y15" i="19" s="1"/>
  <c r="S15" i="19"/>
  <c r="U15" i="19" s="1"/>
  <c r="O15" i="19"/>
  <c r="Q15" i="19" s="1"/>
  <c r="K15" i="19"/>
  <c r="M15" i="19" s="1"/>
  <c r="G15" i="19"/>
  <c r="I15" i="19" s="1"/>
  <c r="W14" i="19"/>
  <c r="Y14" i="19" s="1"/>
  <c r="S14" i="19"/>
  <c r="U14" i="19" s="1"/>
  <c r="O14" i="19"/>
  <c r="Q14" i="19" s="1"/>
  <c r="K14" i="19"/>
  <c r="M14" i="19" s="1"/>
  <c r="G14" i="19"/>
  <c r="I14" i="19" s="1"/>
  <c r="W13" i="19"/>
  <c r="Y13" i="19" s="1"/>
  <c r="O13" i="19"/>
  <c r="Q13" i="19" s="1"/>
  <c r="K13" i="19"/>
  <c r="M13" i="19" s="1"/>
  <c r="G13" i="19"/>
  <c r="I13" i="19" s="1"/>
  <c r="AF12" i="19"/>
  <c r="AB12" i="19"/>
  <c r="X12" i="19"/>
  <c r="W12" i="19"/>
  <c r="Y12" i="19" s="1"/>
  <c r="T12" i="19"/>
  <c r="S12" i="19"/>
  <c r="S13" i="19" s="1"/>
  <c r="U13" i="19" s="1"/>
  <c r="P12" i="19"/>
  <c r="O12" i="19"/>
  <c r="Q12" i="19" s="1"/>
  <c r="L12" i="19"/>
  <c r="K12" i="19"/>
  <c r="M12" i="19" s="1"/>
  <c r="H12" i="19"/>
  <c r="I12" i="19" s="1"/>
  <c r="G12" i="19"/>
  <c r="D12" i="19"/>
  <c r="S10" i="19"/>
  <c r="U10" i="19" s="1"/>
  <c r="U9" i="19" s="1"/>
  <c r="K10" i="19"/>
  <c r="M10" i="19" s="1"/>
  <c r="M9" i="19" s="1"/>
  <c r="Y8" i="19"/>
  <c r="U8" i="19"/>
  <c r="Q8" i="19"/>
  <c r="M8" i="19"/>
  <c r="I8" i="19"/>
  <c r="AF30" i="19"/>
  <c r="Y3" i="19"/>
  <c r="X30" i="19" s="1"/>
  <c r="BA42" i="19" l="1"/>
  <c r="BA44" i="19"/>
  <c r="AW44" i="19"/>
  <c r="AW42" i="19"/>
  <c r="AS25" i="19"/>
  <c r="AO23" i="19"/>
  <c r="AM24" i="19" s="1"/>
  <c r="AO24" i="19" s="1"/>
  <c r="AK30" i="19"/>
  <c r="AI36" i="19" s="1"/>
  <c r="AK36" i="19" s="1"/>
  <c r="AG30" i="19"/>
  <c r="AE36" i="19" s="1"/>
  <c r="AI19" i="19"/>
  <c r="AK19" i="19" s="1"/>
  <c r="AI17" i="19"/>
  <c r="AK17" i="19" s="1"/>
  <c r="AI16" i="19"/>
  <c r="AK16" i="19" s="1"/>
  <c r="AK8" i="19"/>
  <c r="AI12" i="19"/>
  <c r="AI14" i="19"/>
  <c r="AK14" i="19" s="1"/>
  <c r="AI18" i="19"/>
  <c r="AK18" i="19" s="1"/>
  <c r="AI29" i="19"/>
  <c r="AK29" i="19" s="1"/>
  <c r="L4" i="20"/>
  <c r="L7" i="20" s="1"/>
  <c r="L13" i="1"/>
  <c r="Y30" i="19"/>
  <c r="W36" i="19" s="1"/>
  <c r="F72" i="19"/>
  <c r="C72" i="19"/>
  <c r="F65" i="19"/>
  <c r="O10" i="19"/>
  <c r="Q10" i="19" s="1"/>
  <c r="Q9" i="19" s="1"/>
  <c r="S31" i="19"/>
  <c r="U31" i="19" s="1"/>
  <c r="S37" i="19" s="1"/>
  <c r="U37" i="19" s="1"/>
  <c r="K37" i="19"/>
  <c r="M37" i="19" s="1"/>
  <c r="AC2" i="19"/>
  <c r="M27" i="19"/>
  <c r="AE31" i="19"/>
  <c r="C51" i="19"/>
  <c r="B71" i="19" s="1"/>
  <c r="C65" i="19" s="1"/>
  <c r="K31" i="19"/>
  <c r="M31" i="19" s="1"/>
  <c r="M33" i="19" s="1"/>
  <c r="M34" i="19" s="1"/>
  <c r="AF31" i="19"/>
  <c r="C37" i="19"/>
  <c r="E37" i="19" s="1"/>
  <c r="G10" i="19"/>
  <c r="I10" i="19" s="1"/>
  <c r="I27" i="19" s="1"/>
  <c r="W10" i="19"/>
  <c r="Y10" i="19" s="1"/>
  <c r="Y9" i="19" s="1"/>
  <c r="U12" i="19"/>
  <c r="U27" i="19"/>
  <c r="W31" i="19"/>
  <c r="E33" i="19"/>
  <c r="I9" i="19"/>
  <c r="X31" i="19"/>
  <c r="U33" i="19"/>
  <c r="O31" i="19"/>
  <c r="Q31" i="19" s="1"/>
  <c r="Q33" i="19" s="1"/>
  <c r="Q34" i="19" s="1"/>
  <c r="G31" i="19"/>
  <c r="I31" i="19" s="1"/>
  <c r="I33" i="19" s="1"/>
  <c r="I34" i="19" s="1"/>
  <c r="AQ35" i="19" l="1"/>
  <c r="AS35" i="19" s="1"/>
  <c r="AS38" i="19" s="1"/>
  <c r="AS40" i="19" s="1"/>
  <c r="O11" i="1" s="1"/>
  <c r="AO25" i="19"/>
  <c r="AG31" i="19"/>
  <c r="AI10" i="19"/>
  <c r="AK10" i="19" s="1"/>
  <c r="AK27" i="19" s="1"/>
  <c r="AK9" i="19"/>
  <c r="AK33" i="19"/>
  <c r="AI37" i="19"/>
  <c r="AK37" i="19" s="1"/>
  <c r="AI13" i="19"/>
  <c r="AK13" i="19" s="1"/>
  <c r="AK12" i="19"/>
  <c r="G21" i="19"/>
  <c r="I21" i="19" s="1"/>
  <c r="G22" i="19"/>
  <c r="I22" i="19" s="1"/>
  <c r="G20" i="19"/>
  <c r="I20" i="19" s="1"/>
  <c r="G11" i="19"/>
  <c r="I11" i="19" s="1"/>
  <c r="G24" i="19" s="1"/>
  <c r="I24" i="19" s="1"/>
  <c r="Y27" i="19"/>
  <c r="H35" i="19"/>
  <c r="T35" i="19"/>
  <c r="AB35" i="19"/>
  <c r="P35" i="19"/>
  <c r="D35" i="19"/>
  <c r="E35" i="19" s="1"/>
  <c r="X35" i="19"/>
  <c r="L35" i="19"/>
  <c r="AF35" i="19"/>
  <c r="H36" i="19"/>
  <c r="I36" i="19" s="1"/>
  <c r="AB36" i="19"/>
  <c r="AC36" i="19" s="1"/>
  <c r="P36" i="19"/>
  <c r="Q36" i="19" s="1"/>
  <c r="D36" i="19"/>
  <c r="E36" i="19" s="1"/>
  <c r="X36" i="19"/>
  <c r="L36" i="19"/>
  <c r="M36" i="19" s="1"/>
  <c r="T36" i="19"/>
  <c r="U36" i="19" s="1"/>
  <c r="AF36" i="19"/>
  <c r="AG36" i="19" s="1"/>
  <c r="S11" i="19"/>
  <c r="U11" i="19" s="1"/>
  <c r="S20" i="19"/>
  <c r="U20" i="19" s="1"/>
  <c r="S21" i="19"/>
  <c r="U21" i="19" s="1"/>
  <c r="S22" i="19"/>
  <c r="U22" i="19" s="1"/>
  <c r="O37" i="19"/>
  <c r="Q37" i="19" s="1"/>
  <c r="K22" i="19"/>
  <c r="M22" i="19" s="1"/>
  <c r="K21" i="19"/>
  <c r="M21" i="19" s="1"/>
  <c r="K11" i="19"/>
  <c r="M11" i="19" s="1"/>
  <c r="K20" i="19"/>
  <c r="M20" i="19" s="1"/>
  <c r="G37" i="19"/>
  <c r="I37" i="19" s="1"/>
  <c r="Y36" i="19"/>
  <c r="Q27" i="19"/>
  <c r="U34" i="19"/>
  <c r="I23" i="19"/>
  <c r="Y31" i="19"/>
  <c r="AA14" i="19"/>
  <c r="AC14" i="19" s="1"/>
  <c r="AA12" i="19"/>
  <c r="AA19" i="19"/>
  <c r="AC19" i="19" s="1"/>
  <c r="AA18" i="19"/>
  <c r="AC18" i="19" s="1"/>
  <c r="AA15" i="19"/>
  <c r="AC15" i="19" s="1"/>
  <c r="AA29" i="19"/>
  <c r="AC29" i="19" s="1"/>
  <c r="AC8" i="19"/>
  <c r="AG2" i="19"/>
  <c r="AA17" i="19"/>
  <c r="AC17" i="19" s="1"/>
  <c r="AA16" i="19"/>
  <c r="AC16" i="19" s="1"/>
  <c r="AA32" i="19"/>
  <c r="AC32" i="19" s="1"/>
  <c r="I22" i="15" l="1"/>
  <c r="AS44" i="19"/>
  <c r="AS42" i="19"/>
  <c r="AM35" i="19"/>
  <c r="AO35" i="19" s="1"/>
  <c r="AO38" i="19" s="1"/>
  <c r="AO40" i="19" s="1"/>
  <c r="AI21" i="19"/>
  <c r="AK21" i="19" s="1"/>
  <c r="AI20" i="19"/>
  <c r="AK20" i="19" s="1"/>
  <c r="AI22" i="19"/>
  <c r="AK22" i="19" s="1"/>
  <c r="AI11" i="19"/>
  <c r="AK11" i="19" s="1"/>
  <c r="AC12" i="19"/>
  <c r="AA13" i="19"/>
  <c r="AC13" i="19" s="1"/>
  <c r="S24" i="19"/>
  <c r="U24" i="19" s="1"/>
  <c r="U23" i="19"/>
  <c r="U25" i="19" s="1"/>
  <c r="AE18" i="19"/>
  <c r="AG18" i="19" s="1"/>
  <c r="AE19" i="19"/>
  <c r="AG19" i="19" s="1"/>
  <c r="AE15" i="19"/>
  <c r="AG15" i="19" s="1"/>
  <c r="AE29" i="19"/>
  <c r="AG29" i="19" s="1"/>
  <c r="AE16" i="19"/>
  <c r="AG16" i="19" s="1"/>
  <c r="AG8" i="19"/>
  <c r="AE12" i="19"/>
  <c r="AE32" i="19"/>
  <c r="AG32" i="19" s="1"/>
  <c r="AE17" i="19"/>
  <c r="AG17" i="19" s="1"/>
  <c r="AE14" i="19"/>
  <c r="AG14" i="19" s="1"/>
  <c r="W37" i="19"/>
  <c r="Y37" i="19" s="1"/>
  <c r="Y33" i="19"/>
  <c r="Y34" i="19" s="1"/>
  <c r="M23" i="19"/>
  <c r="I25" i="19"/>
  <c r="AA37" i="19"/>
  <c r="AC37" i="19" s="1"/>
  <c r="AC33" i="19"/>
  <c r="AC34" i="19" s="1"/>
  <c r="AA10" i="19"/>
  <c r="AC10" i="19" s="1"/>
  <c r="AC27" i="19" s="1"/>
  <c r="AC9" i="19"/>
  <c r="O11" i="19"/>
  <c r="Q11" i="19" s="1"/>
  <c r="O20" i="19"/>
  <c r="Q20" i="19" s="1"/>
  <c r="O22" i="19"/>
  <c r="Q22" i="19" s="1"/>
  <c r="O21" i="19"/>
  <c r="Q21" i="19" s="1"/>
  <c r="E38" i="19"/>
  <c r="E40" i="19" s="1"/>
  <c r="W21" i="19"/>
  <c r="Y21" i="19" s="1"/>
  <c r="W22" i="19"/>
  <c r="Y22" i="19" s="1"/>
  <c r="W11" i="19"/>
  <c r="Y11" i="19" s="1"/>
  <c r="W20" i="19"/>
  <c r="Y20" i="19" s="1"/>
  <c r="AO44" i="19" l="1"/>
  <c r="AO42" i="19"/>
  <c r="AK25" i="19"/>
  <c r="AK23" i="19"/>
  <c r="AI24" i="19"/>
  <c r="AK24" i="19" s="1"/>
  <c r="S35" i="19"/>
  <c r="U35" i="19" s="1"/>
  <c r="U38" i="19" s="1"/>
  <c r="U40" i="19" s="1"/>
  <c r="V25" i="19"/>
  <c r="AA22" i="19"/>
  <c r="AC22" i="19" s="1"/>
  <c r="AA11" i="19"/>
  <c r="AC11" i="19" s="1"/>
  <c r="AC23" i="19" s="1"/>
  <c r="AA20" i="19"/>
  <c r="AC20" i="19" s="1"/>
  <c r="AA21" i="19"/>
  <c r="AC21" i="19" s="1"/>
  <c r="Q23" i="19"/>
  <c r="O24" i="19" s="1"/>
  <c r="Q24" i="19" s="1"/>
  <c r="G35" i="19"/>
  <c r="I35" i="19" s="1"/>
  <c r="I38" i="19" s="1"/>
  <c r="I40" i="19"/>
  <c r="AG12" i="19"/>
  <c r="AE13" i="19"/>
  <c r="AG13" i="19" s="1"/>
  <c r="Y23" i="19"/>
  <c r="W24" i="19" s="1"/>
  <c r="Y24" i="19" s="1"/>
  <c r="K24" i="19"/>
  <c r="M24" i="19" s="1"/>
  <c r="M25" i="19" s="1"/>
  <c r="AE10" i="19"/>
  <c r="AG10" i="19" s="1"/>
  <c r="AG9" i="19" s="1"/>
  <c r="AE37" i="19"/>
  <c r="AG37" i="19" s="1"/>
  <c r="AG33" i="19"/>
  <c r="AG34" i="19" l="1"/>
  <c r="AK34" i="19"/>
  <c r="AI35" i="19"/>
  <c r="AK35" i="19" s="1"/>
  <c r="AK38" i="19" s="1"/>
  <c r="AK40" i="19" s="1"/>
  <c r="AG27" i="19"/>
  <c r="K35" i="19"/>
  <c r="M35" i="19" s="1"/>
  <c r="M38" i="19" s="1"/>
  <c r="M40" i="19" s="1"/>
  <c r="U44" i="19"/>
  <c r="AA24" i="19"/>
  <c r="AC24" i="19" s="1"/>
  <c r="Y25" i="19"/>
  <c r="Q25" i="19"/>
  <c r="I42" i="19"/>
  <c r="I44" i="19"/>
  <c r="AC25" i="19"/>
  <c r="AK44" i="19" l="1"/>
  <c r="M42" i="19"/>
  <c r="M44" i="19"/>
  <c r="AA35" i="19"/>
  <c r="AC35" i="19" s="1"/>
  <c r="AC38" i="19" s="1"/>
  <c r="AC40" i="19"/>
  <c r="O35" i="19"/>
  <c r="Q35" i="19" s="1"/>
  <c r="Q38" i="19" s="1"/>
  <c r="R38" i="19" s="1"/>
  <c r="R25" i="19"/>
  <c r="W35" i="19"/>
  <c r="Y35" i="19" s="1"/>
  <c r="Y38" i="19" s="1"/>
  <c r="Y40" i="19" s="1"/>
  <c r="AE22" i="19"/>
  <c r="AG22" i="19" s="1"/>
  <c r="AE11" i="19"/>
  <c r="AG11" i="19" s="1"/>
  <c r="AE20" i="19"/>
  <c r="AG20" i="19" s="1"/>
  <c r="AE21" i="19"/>
  <c r="AG21" i="19" s="1"/>
  <c r="Y44" i="19" l="1"/>
  <c r="Y42" i="19"/>
  <c r="AC44" i="19"/>
  <c r="AC42" i="19"/>
  <c r="Q40" i="19"/>
  <c r="AG23" i="19"/>
  <c r="AE24" i="19" l="1"/>
  <c r="AG24" i="19" s="1"/>
  <c r="AG25" i="19" s="1"/>
  <c r="Q42" i="19"/>
  <c r="Q44" i="19"/>
  <c r="U42" i="19"/>
  <c r="AE35" i="19" l="1"/>
  <c r="AG35" i="19" s="1"/>
  <c r="AG38" i="19" s="1"/>
  <c r="AG40" i="19" s="1"/>
  <c r="L11" i="1" l="1"/>
  <c r="AK42" i="19"/>
  <c r="AG42" i="19"/>
  <c r="AG44" i="19"/>
  <c r="B4" i="5" l="1"/>
  <c r="G5" i="20" l="1"/>
  <c r="E6" i="20"/>
  <c r="M6" i="20" s="1"/>
  <c r="N6" i="20" s="1"/>
  <c r="E4" i="20"/>
  <c r="E5" i="20"/>
  <c r="M5" i="20" s="1"/>
  <c r="N5" i="20" s="1"/>
  <c r="M4" i="20" l="1"/>
  <c r="E7" i="20"/>
  <c r="E8" i="20" s="1"/>
  <c r="G4" i="20"/>
  <c r="G6" i="20"/>
  <c r="I23" i="15"/>
  <c r="G7" i="20" l="1"/>
  <c r="N4" i="20"/>
  <c r="N8" i="20" s="1"/>
  <c r="M7" i="20"/>
  <c r="I24" i="15"/>
</calcChain>
</file>

<file path=xl/sharedStrings.xml><?xml version="1.0" encoding="utf-8"?>
<sst xmlns="http://schemas.openxmlformats.org/spreadsheetml/2006/main" count="256" uniqueCount="136">
  <si>
    <t>Descripción</t>
  </si>
  <si>
    <t>MO</t>
  </si>
  <si>
    <t>IPIM</t>
  </si>
  <si>
    <t>GO</t>
  </si>
  <si>
    <t>Desde</t>
  </si>
  <si>
    <t>Valor</t>
  </si>
  <si>
    <t>Índice</t>
  </si>
  <si>
    <t>Detalle</t>
  </si>
  <si>
    <t>Fuente</t>
  </si>
  <si>
    <t>Ajusta a</t>
  </si>
  <si>
    <t>Fecha base</t>
  </si>
  <si>
    <t>Productos químicos</t>
  </si>
  <si>
    <t>Nivel general</t>
  </si>
  <si>
    <t>https://www.indec.gob.ar/indec/web/Nivel4-Tema-3-5-32</t>
  </si>
  <si>
    <t>Inmuebles y vehículos</t>
  </si>
  <si>
    <t>Variación de sueldo testigo</t>
  </si>
  <si>
    <t xml:space="preserve"> Variación de sueldo testigo según CCT petrolero de NQN</t>
  </si>
  <si>
    <t>Gasoil grado 3, precio sin impuestos Neuquén Petro Oeste</t>
  </si>
  <si>
    <t>http://res1104.se.gob.ar/consultaprecios-todos.sql.eess.php</t>
  </si>
  <si>
    <t>Combustibles, lubricantes y consumibles</t>
  </si>
  <si>
    <t>Aumento REM</t>
  </si>
  <si>
    <t>Aumento Sume Expte. NO REM</t>
  </si>
  <si>
    <t>$Valor</t>
  </si>
  <si>
    <t>Cantidad</t>
  </si>
  <si>
    <t>Rellenadores</t>
  </si>
  <si>
    <t>REMUNERATIVO</t>
  </si>
  <si>
    <t>Básico</t>
  </si>
  <si>
    <t>M</t>
  </si>
  <si>
    <t>Turno A, B, Y</t>
  </si>
  <si>
    <t>B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</si>
  <si>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</si>
  <si>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</si>
  <si>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</si>
  <si>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</si>
  <si>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</si>
  <si>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</si>
  <si>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</si>
  <si>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</si>
  <si>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</si>
  <si>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</si>
  <si>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</si>
  <si>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</si>
  <si>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</si>
  <si>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</si>
  <si>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</si>
  <si>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</si>
  <si>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</si>
  <si>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</si>
  <si>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</si>
  <si>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</si>
  <si>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</si>
  <si>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</si>
  <si>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</si>
  <si>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</si>
  <si>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</si>
  <si>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</si>
  <si>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</si>
  <si>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</si>
  <si>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MES</t>
  </si>
  <si>
    <t>Ïndice IPIM</t>
  </si>
  <si>
    <t>Ítem</t>
  </si>
  <si>
    <t>SERVICIO Y PROVISION DE PRODUCTOS QUIMICOS</t>
  </si>
  <si>
    <t>PERIODO:</t>
  </si>
  <si>
    <t>Variación [%] Nov/sep con formula de ajuste</t>
  </si>
  <si>
    <t>I</t>
  </si>
  <si>
    <t>SUMAS NORMALES</t>
  </si>
  <si>
    <t>SUMAS NO REM</t>
  </si>
  <si>
    <t>PP</t>
  </si>
  <si>
    <t>PETROLEROS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</si>
  <si>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</si>
  <si>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</si>
  <si>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</si>
  <si>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</si>
  <si>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</si>
  <si>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</si>
  <si>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</si>
  <si>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</si>
  <si>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</si>
  <si>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</si>
  <si>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</si>
  <si>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</si>
  <si>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</si>
  <si>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</si>
  <si>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</si>
  <si>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</si>
  <si>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</si>
  <si>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</si>
  <si>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</si>
  <si>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</si>
  <si>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EC 1</t>
  </si>
  <si>
    <t>Valores base</t>
  </si>
  <si>
    <t>Divisor K (IIBB+DyC)</t>
  </si>
  <si>
    <t>Cliente</t>
  </si>
  <si>
    <t>Afectación</t>
  </si>
  <si>
    <t>Se pago ARS</t>
  </si>
  <si>
    <t>Se debe ARS</t>
  </si>
  <si>
    <t>01/07/2023 precio Base</t>
  </si>
  <si>
    <t>VISTA</t>
  </si>
  <si>
    <t>Gasoil grado 3, precio vta al publico Neuquén Petro Oeste</t>
  </si>
  <si>
    <t>Servicio de Reposición de PQ en Campo x Visita [ARS/visita]</t>
  </si>
  <si>
    <t>Servicio de Operador/Recorredor [ARS/mes]</t>
  </si>
  <si>
    <t>Asistencia Técnica - operativa [ARS/mes]</t>
  </si>
  <si>
    <t>1. Servicio de Reposición de PQ en Campo x Visita [ARS/visita]</t>
  </si>
  <si>
    <t>2. Servicio de Operador/Recorredor [ARS/mes]</t>
  </si>
  <si>
    <t>3. Asistencia Técnica - operativa [ARS/mes]</t>
  </si>
  <si>
    <t>Tarifa certificada</t>
  </si>
  <si>
    <t>Retro</t>
  </si>
  <si>
    <t>Ítems</t>
  </si>
  <si>
    <t>oct-nov</t>
  </si>
  <si>
    <t>sep-oct</t>
  </si>
  <si>
    <t>Tarifa ajustada [oct]</t>
  </si>
  <si>
    <t>Tarifa ajustada [nov]</t>
  </si>
  <si>
    <t>Total</t>
  </si>
  <si>
    <t>Diferencia a certificar</t>
  </si>
  <si>
    <t>Tarifa certificada Oct</t>
  </si>
  <si>
    <t xml:space="preserve">Tarifa Base Julio </t>
  </si>
  <si>
    <t>Retroactivo</t>
  </si>
  <si>
    <t>Servicios Tratamiento Químico Vista Energy</t>
  </si>
  <si>
    <t>Descripción tarifas en pesos Vista Energy</t>
  </si>
  <si>
    <t>Provincia</t>
  </si>
  <si>
    <t>NQN</t>
  </si>
  <si>
    <t>Valores IPIM y GO (n-2)</t>
  </si>
  <si>
    <t>Mes de Ajuste</t>
  </si>
  <si>
    <t>Factor de ajuste ítems 2.2.1 y 2.2.3</t>
  </si>
  <si>
    <t>Índice GO</t>
  </si>
  <si>
    <t>CONTRIB SINDICAL 148.000 (Abr=1er cuota - May=2da cuota)</t>
  </si>
  <si>
    <t>Tarifas Mar24-Abr24 [Ar$/mes]</t>
  </si>
  <si>
    <t>Contribución no remunerativa 30,6% base abril 2023</t>
  </si>
  <si>
    <t>Total con 30,6%</t>
  </si>
  <si>
    <t>Total s/ 30,6%</t>
  </si>
  <si>
    <t>Diferencia suma NO REM/persona</t>
  </si>
  <si>
    <t>abr-24 con 30,6%</t>
  </si>
  <si>
    <t>Variación mensual %</t>
  </si>
  <si>
    <t>Tarifa a certificar</t>
  </si>
  <si>
    <t>Tarifas Abr24-May24 [Ar$/mes]</t>
  </si>
  <si>
    <t>Abr/May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</si>
</sst>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.0%"/>
    <numFmt numFmtId="167" formatCode="0.0"/>
    <numFmt numFmtId="168" formatCode="0.0000"/>
    <numFmt numFmtId="169" formatCode="_ &quot;$&quot;\ * #,##0_ ;_ &quot;$&quot;\ * \-#,##0_ ;_ &quot;$&quot;\ * &quot;-&quot;??_ ;_ @_ "/>
    <numFmt numFmtId="170" formatCode="_-* #,##0.00\ _€_-;\-* #,##0.00\ _€_-;_-* &quot;-&quot;??\ _€_-;_-@_-"/>
    <numFmt numFmtId="171" formatCode="#,##0_ ;\-#,##0\ "/>
    <numFmt numFmtId="172" formatCode="mmm\-yyyy"/>
    <numFmt numFmtId="173" formatCode="#,##0_ ;[Red]\-#,##0\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22"/>
      <name val="Arial"/>
      <family val="2"/>
    </font>
    <font>
      <b/>
      <u/>
      <sz val="18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u/>
      <sz val="16"/>
      <color indexed="8"/>
      <name val="Arial"/>
      <family val="2"/>
    </font>
    <font>
      <b/>
      <i/>
      <sz val="18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 Baltic"/>
      <family val="2"/>
      <charset val="186"/>
    </font>
    <font>
      <b/>
      <sz val="10"/>
      <color indexed="10"/>
      <name val="Arial"/>
      <family val="2"/>
    </font>
    <font>
      <b/>
      <sz val="16"/>
      <color indexed="17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Exo"/>
    </font>
    <font>
      <sz val="11"/>
      <color theme="1"/>
      <name val="Wingdings"/>
      <charset val="2"/>
    </font>
    <font>
      <sz val="10"/>
      <color theme="0"/>
      <name val="Arial"/>
      <family val="2"/>
    </font>
    <font>
      <sz val="11"/>
      <color theme="1"/>
      <name val="Exo10"/>
    </font>
    <font>
      <b/>
      <sz val="11"/>
      <color theme="0"/>
      <name val="Exo10"/>
    </font>
    <font>
      <b/>
      <sz val="11"/>
      <color theme="1"/>
      <name val="Exo10"/>
    </font>
    <font>
      <sz val="10"/>
      <color rgb="FFFFFFFF"/>
      <name val="Arial"/>
      <family val="2"/>
    </font>
    <font>
      <b/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8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33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17" fontId="0" fillId="8" borderId="2" xfId="0" applyNumberFormat="1" applyFill="1" applyBorder="1"/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43" fontId="0" fillId="0" borderId="8" xfId="0" applyNumberForma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43" fontId="0" fillId="0" borderId="9" xfId="0" applyNumberFormat="1" applyBorder="1" applyAlignment="1">
      <alignment horizontal="center" vertical="center"/>
    </xf>
    <xf numFmtId="9" fontId="0" fillId="9" borderId="9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0" fillId="0" borderId="10" xfId="0" applyBorder="1"/>
    <xf numFmtId="43" fontId="0" fillId="0" borderId="10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/>
    </xf>
    <xf numFmtId="43" fontId="6" fillId="7" borderId="2" xfId="0" applyNumberFormat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2" xfId="0" applyBorder="1" applyAlignment="1">
      <alignment vertical="center" wrapText="1"/>
    </xf>
    <xf numFmtId="43" fontId="0" fillId="0" borderId="2" xfId="0" applyNumberFormat="1" applyBorder="1" applyAlignment="1">
      <alignment vertical="center"/>
    </xf>
    <xf numFmtId="10" fontId="0" fillId="0" borderId="10" xfId="0" applyNumberFormat="1" applyBorder="1" applyAlignment="1">
      <alignment horizontal="center" vertical="center"/>
    </xf>
    <xf numFmtId="0" fontId="0" fillId="0" borderId="11" xfId="0" applyBorder="1"/>
    <xf numFmtId="43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3" fontId="0" fillId="9" borderId="11" xfId="0" applyNumberFormat="1" applyFill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0" fillId="0" borderId="0" xfId="0" applyNumberFormat="1"/>
    <xf numFmtId="43" fontId="6" fillId="7" borderId="2" xfId="0" applyNumberFormat="1" applyFont="1" applyFill="1" applyBorder="1"/>
    <xf numFmtId="0" fontId="6" fillId="10" borderId="3" xfId="0" applyFont="1" applyFill="1" applyBorder="1"/>
    <xf numFmtId="0" fontId="6" fillId="10" borderId="12" xfId="0" applyFont="1" applyFill="1" applyBorder="1"/>
    <xf numFmtId="0" fontId="6" fillId="10" borderId="12" xfId="0" applyFont="1" applyFill="1" applyBorder="1" applyAlignment="1">
      <alignment horizontal="center" vertical="center"/>
    </xf>
    <xf numFmtId="43" fontId="6" fillId="10" borderId="2" xfId="0" applyNumberFormat="1" applyFont="1" applyFill="1" applyBorder="1"/>
    <xf numFmtId="10" fontId="0" fillId="0" borderId="0" xfId="1" applyNumberFormat="1" applyFont="1"/>
    <xf numFmtId="10" fontId="0" fillId="11" borderId="2" xfId="0" applyNumberFormat="1" applyFill="1" applyBorder="1"/>
    <xf numFmtId="0" fontId="8" fillId="5" borderId="0" xfId="6" applyFill="1"/>
    <xf numFmtId="0" fontId="8" fillId="5" borderId="14" xfId="6" applyFill="1" applyBorder="1"/>
    <xf numFmtId="0" fontId="8" fillId="5" borderId="5" xfId="6" applyFill="1" applyBorder="1"/>
    <xf numFmtId="0" fontId="8" fillId="5" borderId="15" xfId="6" applyFill="1" applyBorder="1"/>
    <xf numFmtId="0" fontId="8" fillId="5" borderId="19" xfId="6" applyFill="1" applyBorder="1"/>
    <xf numFmtId="0" fontId="8" fillId="5" borderId="20" xfId="6" applyFill="1" applyBorder="1"/>
    <xf numFmtId="0" fontId="8" fillId="5" borderId="21" xfId="6" applyFill="1" applyBorder="1"/>
    <xf numFmtId="0" fontId="8" fillId="5" borderId="22" xfId="6" applyFill="1" applyBorder="1"/>
    <xf numFmtId="0" fontId="8" fillId="5" borderId="13" xfId="6" applyFill="1" applyBorder="1"/>
    <xf numFmtId="0" fontId="8" fillId="5" borderId="23" xfId="6" applyFill="1" applyBorder="1"/>
    <xf numFmtId="0" fontId="8" fillId="5" borderId="24" xfId="6" applyFill="1" applyBorder="1"/>
    <xf numFmtId="0" fontId="16" fillId="5" borderId="19" xfId="6" applyFont="1" applyFill="1" applyBorder="1"/>
    <xf numFmtId="0" fontId="16" fillId="5" borderId="23" xfId="6" applyFont="1" applyFill="1" applyBorder="1"/>
    <xf numFmtId="0" fontId="16" fillId="5" borderId="0" xfId="6" applyFont="1" applyFill="1"/>
    <xf numFmtId="0" fontId="8" fillId="5" borderId="0" xfId="6" applyFill="1" applyAlignment="1">
      <alignment horizontal="center" vertical="center" wrapText="1"/>
    </xf>
    <xf numFmtId="0" fontId="16" fillId="5" borderId="0" xfId="6" applyFont="1" applyFill="1" applyAlignment="1">
      <alignment horizontal="center" vertical="center" wrapText="1"/>
    </xf>
    <xf numFmtId="0" fontId="16" fillId="5" borderId="24" xfId="6" applyFont="1" applyFill="1" applyBorder="1"/>
    <xf numFmtId="0" fontId="16" fillId="5" borderId="13" xfId="6" applyFont="1" applyFill="1" applyBorder="1"/>
    <xf numFmtId="0" fontId="19" fillId="5" borderId="13" xfId="6" applyFont="1" applyFill="1" applyBorder="1" applyAlignment="1">
      <alignment horizontal="center" vertical="center"/>
    </xf>
    <xf numFmtId="0" fontId="20" fillId="5" borderId="20" xfId="6" applyFont="1" applyFill="1" applyBorder="1" applyAlignment="1">
      <alignment horizontal="center" vertical="center"/>
    </xf>
    <xf numFmtId="0" fontId="20" fillId="5" borderId="21" xfId="6" applyFont="1" applyFill="1" applyBorder="1" applyAlignment="1">
      <alignment horizontal="center" vertical="center"/>
    </xf>
    <xf numFmtId="0" fontId="20" fillId="5" borderId="22" xfId="6" applyFont="1" applyFill="1" applyBorder="1" applyAlignment="1">
      <alignment horizontal="center" vertical="center"/>
    </xf>
    <xf numFmtId="0" fontId="20" fillId="5" borderId="13" xfId="6" applyFont="1" applyFill="1" applyBorder="1" applyAlignment="1">
      <alignment horizontal="center" vertical="center"/>
    </xf>
    <xf numFmtId="0" fontId="20" fillId="5" borderId="23" xfId="6" applyFont="1" applyFill="1" applyBorder="1" applyAlignment="1">
      <alignment horizontal="center" vertical="center"/>
    </xf>
    <xf numFmtId="0" fontId="20" fillId="5" borderId="0" xfId="6" applyFont="1" applyFill="1" applyAlignment="1">
      <alignment horizontal="center" vertical="center"/>
    </xf>
    <xf numFmtId="0" fontId="20" fillId="5" borderId="24" xfId="6" applyFont="1" applyFill="1" applyBorder="1" applyAlignment="1">
      <alignment horizontal="center" vertical="center"/>
    </xf>
    <xf numFmtId="0" fontId="8" fillId="5" borderId="13" xfId="6" applyFill="1" applyBorder="1" applyAlignment="1">
      <alignment horizontal="center"/>
    </xf>
    <xf numFmtId="0" fontId="8" fillId="5" borderId="23" xfId="6" applyFill="1" applyBorder="1" applyAlignment="1">
      <alignment horizontal="center"/>
    </xf>
    <xf numFmtId="169" fontId="8" fillId="5" borderId="0" xfId="6" applyNumberFormat="1" applyFill="1"/>
    <xf numFmtId="0" fontId="8" fillId="5" borderId="24" xfId="6" applyFill="1" applyBorder="1" applyAlignment="1">
      <alignment horizontal="center"/>
    </xf>
    <xf numFmtId="2" fontId="23" fillId="5" borderId="13" xfId="6" applyNumberFormat="1" applyFont="1" applyFill="1" applyBorder="1"/>
    <xf numFmtId="0" fontId="8" fillId="5" borderId="25" xfId="6" applyFill="1" applyBorder="1" applyAlignment="1">
      <alignment horizontal="center"/>
    </xf>
    <xf numFmtId="0" fontId="8" fillId="5" borderId="26" xfId="6" applyFill="1" applyBorder="1"/>
    <xf numFmtId="169" fontId="8" fillId="5" borderId="1" xfId="6" applyNumberFormat="1" applyFill="1" applyBorder="1" applyAlignment="1">
      <alignment horizontal="center"/>
    </xf>
    <xf numFmtId="0" fontId="27" fillId="5" borderId="0" xfId="6" applyFont="1" applyFill="1" applyAlignment="1">
      <alignment horizontal="center"/>
    </xf>
    <xf numFmtId="0" fontId="28" fillId="5" borderId="0" xfId="6" applyFont="1" applyFill="1" applyAlignment="1">
      <alignment horizontal="right"/>
    </xf>
    <xf numFmtId="0" fontId="28" fillId="5" borderId="0" xfId="6" applyFont="1" applyFill="1" applyAlignment="1">
      <alignment horizontal="center"/>
    </xf>
    <xf numFmtId="0" fontId="27" fillId="5" borderId="26" xfId="6" applyFont="1" applyFill="1" applyBorder="1" applyAlignment="1">
      <alignment horizontal="center"/>
    </xf>
    <xf numFmtId="0" fontId="28" fillId="5" borderId="26" xfId="6" applyFont="1" applyFill="1" applyBorder="1" applyAlignment="1">
      <alignment horizontal="right"/>
    </xf>
    <xf numFmtId="0" fontId="21" fillId="5" borderId="26" xfId="6" applyFont="1" applyFill="1" applyBorder="1" applyAlignment="1">
      <alignment horizontal="left"/>
    </xf>
    <xf numFmtId="0" fontId="28" fillId="5" borderId="26" xfId="6" applyFont="1" applyFill="1" applyBorder="1" applyAlignment="1">
      <alignment horizontal="left"/>
    </xf>
    <xf numFmtId="0" fontId="8" fillId="5" borderId="0" xfId="6" applyFill="1" applyAlignment="1">
      <alignment horizontal="center"/>
    </xf>
    <xf numFmtId="0" fontId="29" fillId="5" borderId="0" xfId="6" applyFont="1" applyFill="1"/>
    <xf numFmtId="164" fontId="29" fillId="5" borderId="0" xfId="7" applyFont="1" applyFill="1" applyBorder="1"/>
    <xf numFmtId="164" fontId="8" fillId="5" borderId="0" xfId="7" applyFont="1" applyFill="1" applyBorder="1"/>
    <xf numFmtId="0" fontId="30" fillId="5" borderId="0" xfId="6" applyFont="1" applyFill="1"/>
    <xf numFmtId="164" fontId="8" fillId="5" borderId="0" xfId="6" applyNumberFormat="1" applyFill="1"/>
    <xf numFmtId="44" fontId="8" fillId="5" borderId="0" xfId="6" applyNumberFormat="1" applyFill="1"/>
    <xf numFmtId="9" fontId="8" fillId="5" borderId="0" xfId="1" applyFont="1" applyFill="1"/>
    <xf numFmtId="2" fontId="8" fillId="5" borderId="0" xfId="6" applyNumberFormat="1" applyFill="1"/>
    <xf numFmtId="0" fontId="31" fillId="5" borderId="0" xfId="6" applyFont="1" applyFill="1" applyAlignment="1">
      <alignment horizontal="center"/>
    </xf>
    <xf numFmtId="0" fontId="8" fillId="5" borderId="27" xfId="6" applyFill="1" applyBorder="1"/>
    <xf numFmtId="0" fontId="8" fillId="5" borderId="28" xfId="6" applyFill="1" applyBorder="1" applyAlignment="1">
      <alignment horizontal="center"/>
    </xf>
    <xf numFmtId="0" fontId="8" fillId="5" borderId="28" xfId="6" applyFill="1" applyBorder="1"/>
    <xf numFmtId="0" fontId="8" fillId="5" borderId="29" xfId="6" applyFill="1" applyBorder="1"/>
    <xf numFmtId="0" fontId="30" fillId="5" borderId="0" xfId="6" applyFont="1" applyFill="1" applyAlignment="1">
      <alignment horizontal="center"/>
    </xf>
    <xf numFmtId="0" fontId="25" fillId="5" borderId="0" xfId="6" applyFont="1" applyFill="1" applyAlignment="1">
      <alignment horizontal="center"/>
    </xf>
    <xf numFmtId="0" fontId="32" fillId="5" borderId="0" xfId="6" applyFont="1" applyFill="1" applyAlignment="1">
      <alignment horizontal="center"/>
    </xf>
    <xf numFmtId="0" fontId="8" fillId="5" borderId="0" xfId="6" applyFill="1" applyAlignment="1">
      <alignment horizontal="center" vertical="center"/>
    </xf>
    <xf numFmtId="169" fontId="8" fillId="5" borderId="0" xfId="6" applyNumberFormat="1" applyFill="1" applyAlignment="1">
      <alignment horizontal="center" vertical="center"/>
    </xf>
    <xf numFmtId="0" fontId="33" fillId="5" borderId="0" xfId="6" applyFont="1" applyFill="1" applyAlignment="1">
      <alignment horizontal="left"/>
    </xf>
    <xf numFmtId="0" fontId="22" fillId="5" borderId="0" xfId="6" applyFont="1" applyFill="1"/>
    <xf numFmtId="0" fontId="25" fillId="5" borderId="0" xfId="6" applyFont="1" applyFill="1" applyAlignment="1">
      <alignment horizontal="right"/>
    </xf>
    <xf numFmtId="3" fontId="8" fillId="5" borderId="0" xfId="6" applyNumberFormat="1" applyFill="1" applyAlignment="1">
      <alignment horizontal="center" vertical="center"/>
    </xf>
    <xf numFmtId="0" fontId="8" fillId="5" borderId="0" xfId="6" applyFill="1" applyAlignment="1">
      <alignment horizontal="right"/>
    </xf>
    <xf numFmtId="16" fontId="8" fillId="5" borderId="0" xfId="6" applyNumberFormat="1" applyFill="1"/>
    <xf numFmtId="0" fontId="23" fillId="5" borderId="0" xfId="6" applyFont="1" applyFill="1"/>
    <xf numFmtId="167" fontId="0" fillId="0" borderId="2" xfId="0" applyNumberFormat="1" applyBorder="1"/>
    <xf numFmtId="0" fontId="31" fillId="5" borderId="21" xfId="6" applyFont="1" applyFill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9" fontId="13" fillId="0" borderId="2" xfId="0" applyNumberFormat="1" applyFont="1" applyBorder="1" applyAlignment="1">
      <alignment horizontal="center" vertical="center" wrapText="1"/>
    </xf>
    <xf numFmtId="17" fontId="13" fillId="0" borderId="2" xfId="0" applyNumberFormat="1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3" fillId="0" borderId="0" xfId="0" applyFont="1"/>
    <xf numFmtId="17" fontId="17" fillId="5" borderId="0" xfId="6" applyNumberFormat="1" applyFont="1" applyFill="1" applyAlignment="1">
      <alignment horizontal="left" vertical="center" wrapText="1"/>
    </xf>
    <xf numFmtId="170" fontId="0" fillId="0" borderId="0" xfId="0" applyNumberFormat="1"/>
    <xf numFmtId="164" fontId="30" fillId="5" borderId="0" xfId="6" applyNumberFormat="1" applyFont="1" applyFill="1"/>
    <xf numFmtId="9" fontId="8" fillId="5" borderId="24" xfId="6" applyNumberFormat="1" applyFill="1" applyBorder="1" applyAlignment="1">
      <alignment horizontal="center"/>
    </xf>
    <xf numFmtId="169" fontId="8" fillId="5" borderId="24" xfId="6" applyNumberFormat="1" applyFill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0" fontId="0" fillId="0" borderId="2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30" fillId="0" borderId="28" xfId="0" applyFont="1" applyBorder="1"/>
    <xf numFmtId="0" fontId="30" fillId="0" borderId="7" xfId="0" applyFont="1" applyBorder="1"/>
    <xf numFmtId="0" fontId="22" fillId="12" borderId="28" xfId="0" applyFont="1" applyFill="1" applyBorder="1"/>
    <xf numFmtId="10" fontId="22" fillId="12" borderId="27" xfId="0" applyNumberFormat="1" applyFont="1" applyFill="1" applyBorder="1"/>
    <xf numFmtId="10" fontId="22" fillId="12" borderId="29" xfId="0" applyNumberFormat="1" applyFont="1" applyFill="1" applyBorder="1"/>
    <xf numFmtId="0" fontId="30" fillId="0" borderId="0" xfId="0" applyFont="1"/>
    <xf numFmtId="0" fontId="30" fillId="0" borderId="31" xfId="0" applyFont="1" applyBorder="1" applyProtection="1">
      <protection locked="0"/>
    </xf>
    <xf numFmtId="10" fontId="30" fillId="13" borderId="32" xfId="0" applyNumberFormat="1" applyFont="1" applyFill="1" applyBorder="1" applyProtection="1">
      <protection locked="0"/>
    </xf>
    <xf numFmtId="0" fontId="30" fillId="0" borderId="33" xfId="0" applyFont="1" applyBorder="1" applyProtection="1">
      <protection locked="0"/>
    </xf>
    <xf numFmtId="0" fontId="30" fillId="0" borderId="7" xfId="0" applyFont="1" applyBorder="1" applyProtection="1">
      <protection locked="0"/>
    </xf>
    <xf numFmtId="0" fontId="30" fillId="0" borderId="34" xfId="0" applyFont="1" applyBorder="1" applyProtection="1">
      <protection locked="0"/>
    </xf>
    <xf numFmtId="10" fontId="30" fillId="13" borderId="35" xfId="0" applyNumberFormat="1" applyFont="1" applyFill="1" applyBorder="1" applyProtection="1">
      <protection locked="0"/>
    </xf>
    <xf numFmtId="0" fontId="30" fillId="0" borderId="36" xfId="0" applyFont="1" applyBorder="1" applyProtection="1">
      <protection locked="0"/>
    </xf>
    <xf numFmtId="0" fontId="30" fillId="0" borderId="36" xfId="0" applyFont="1" applyBorder="1" applyAlignment="1" applyProtection="1">
      <alignment horizontal="left"/>
      <protection locked="0"/>
    </xf>
    <xf numFmtId="0" fontId="22" fillId="12" borderId="12" xfId="0" applyFont="1" applyFill="1" applyBorder="1"/>
    <xf numFmtId="10" fontId="22" fillId="12" borderId="3" xfId="0" applyNumberFormat="1" applyFont="1" applyFill="1" applyBorder="1"/>
    <xf numFmtId="10" fontId="22" fillId="12" borderId="30" xfId="0" applyNumberFormat="1" applyFont="1" applyFill="1" applyBorder="1"/>
    <xf numFmtId="0" fontId="30" fillId="0" borderId="0" xfId="0" applyFont="1" applyProtection="1">
      <protection locked="0"/>
    </xf>
    <xf numFmtId="0" fontId="30" fillId="0" borderId="36" xfId="0" applyFont="1" applyBorder="1" applyAlignment="1">
      <alignment horizontal="left"/>
    </xf>
    <xf numFmtId="10" fontId="30" fillId="14" borderId="35" xfId="0" applyNumberFormat="1" applyFont="1" applyFill="1" applyBorder="1" applyProtection="1">
      <protection locked="0"/>
    </xf>
    <xf numFmtId="0" fontId="0" fillId="0" borderId="2" xfId="0" applyBorder="1"/>
    <xf numFmtId="10" fontId="30" fillId="13" borderId="2" xfId="0" applyNumberFormat="1" applyFont="1" applyFill="1" applyBorder="1" applyProtection="1">
      <protection locked="0"/>
    </xf>
    <xf numFmtId="0" fontId="29" fillId="5" borderId="26" xfId="6" applyFont="1" applyFill="1" applyBorder="1"/>
    <xf numFmtId="169" fontId="8" fillId="5" borderId="26" xfId="6" applyNumberFormat="1" applyFill="1" applyBorder="1"/>
    <xf numFmtId="0" fontId="37" fillId="0" borderId="0" xfId="0" applyFont="1"/>
    <xf numFmtId="0" fontId="30" fillId="5" borderId="28" xfId="6" applyFont="1" applyFill="1" applyBorder="1"/>
    <xf numFmtId="0" fontId="2" fillId="2" borderId="2" xfId="0" applyFont="1" applyFill="1" applyBorder="1" applyAlignment="1">
      <alignment horizontal="center"/>
    </xf>
    <xf numFmtId="172" fontId="0" fillId="3" borderId="2" xfId="0" applyNumberFormat="1" applyFill="1" applyBorder="1"/>
    <xf numFmtId="3" fontId="13" fillId="0" borderId="2" xfId="0" applyNumberFormat="1" applyFont="1" applyBorder="1" applyAlignment="1">
      <alignment horizontal="center" vertical="center" wrapText="1"/>
    </xf>
    <xf numFmtId="3" fontId="13" fillId="3" borderId="2" xfId="5" applyNumberFormat="1" applyFont="1" applyFill="1" applyBorder="1" applyAlignment="1">
      <alignment horizontal="center" vertical="center" wrapText="1"/>
    </xf>
    <xf numFmtId="171" fontId="25" fillId="5" borderId="2" xfId="8" applyNumberFormat="1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2" xfId="2" applyBorder="1" applyAlignment="1">
      <alignment horizontal="center"/>
    </xf>
    <xf numFmtId="0" fontId="5" fillId="0" borderId="6" xfId="2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37" fillId="0" borderId="0" xfId="7" applyFont="1" applyBorder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left" vertical="center" indent="5"/>
    </xf>
    <xf numFmtId="172" fontId="0" fillId="0" borderId="0" xfId="0" applyNumberFormat="1"/>
    <xf numFmtId="0" fontId="7" fillId="4" borderId="0" xfId="0" applyFont="1" applyFill="1" applyAlignment="1">
      <alignment horizontal="center" vertical="center"/>
    </xf>
    <xf numFmtId="0" fontId="7" fillId="5" borderId="0" xfId="3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9" fillId="3" borderId="0" xfId="0" applyFont="1" applyFill="1"/>
    <xf numFmtId="167" fontId="10" fillId="3" borderId="0" xfId="0" applyNumberFormat="1" applyFont="1" applyFill="1"/>
    <xf numFmtId="0" fontId="9" fillId="0" borderId="0" xfId="0" applyFont="1"/>
    <xf numFmtId="0" fontId="11" fillId="3" borderId="0" xfId="0" applyFont="1" applyFill="1"/>
    <xf numFmtId="167" fontId="10" fillId="0" borderId="0" xfId="0" applyNumberFormat="1" applyFont="1"/>
    <xf numFmtId="166" fontId="0" fillId="0" borderId="0" xfId="1" applyNumberFormat="1" applyFont="1" applyBorder="1"/>
    <xf numFmtId="17" fontId="35" fillId="15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37" fillId="0" borderId="30" xfId="7" applyNumberFormat="1" applyFont="1" applyBorder="1" applyAlignment="1">
      <alignment horizontal="center" vertical="center"/>
    </xf>
    <xf numFmtId="3" fontId="37" fillId="0" borderId="2" xfId="7" applyNumberFormat="1" applyFont="1" applyBorder="1" applyAlignment="1">
      <alignment horizontal="center" vertical="center"/>
    </xf>
    <xf numFmtId="17" fontId="35" fillId="15" borderId="3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3" fontId="0" fillId="17" borderId="2" xfId="0" applyNumberFormat="1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/>
    </xf>
    <xf numFmtId="3" fontId="0" fillId="18" borderId="2" xfId="0" applyNumberFormat="1" applyFill="1" applyBorder="1" applyAlignment="1">
      <alignment vertical="center"/>
    </xf>
    <xf numFmtId="3" fontId="0" fillId="18" borderId="2" xfId="0" applyNumberFormat="1" applyFill="1" applyBorder="1" applyAlignment="1">
      <alignment horizontal="center" vertical="center"/>
    </xf>
    <xf numFmtId="164" fontId="0" fillId="0" borderId="0" xfId="7" applyFont="1" applyAlignment="1">
      <alignment horizontal="center" vertical="center" wrapText="1"/>
    </xf>
    <xf numFmtId="164" fontId="0" fillId="0" borderId="0" xfId="7" applyFont="1" applyAlignment="1">
      <alignment horizontal="center" vertical="center"/>
    </xf>
    <xf numFmtId="164" fontId="0" fillId="0" borderId="2" xfId="7" applyFont="1" applyBorder="1" applyAlignment="1">
      <alignment horizontal="center" vertical="center" wrapText="1"/>
    </xf>
    <xf numFmtId="164" fontId="0" fillId="0" borderId="2" xfId="7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171" fontId="25" fillId="5" borderId="43" xfId="8" applyNumberFormat="1" applyFont="1" applyFill="1" applyBorder="1" applyAlignment="1">
      <alignment horizontal="center" vertical="center"/>
    </xf>
    <xf numFmtId="0" fontId="42" fillId="0" borderId="0" xfId="0" applyFont="1"/>
    <xf numFmtId="0" fontId="42" fillId="0" borderId="0" xfId="0" applyFont="1" applyAlignment="1">
      <alignment horizontal="center"/>
    </xf>
    <xf numFmtId="0" fontId="42" fillId="0" borderId="2" xfId="0" applyFont="1" applyBorder="1" applyAlignment="1">
      <alignment horizontal="center"/>
    </xf>
    <xf numFmtId="0" fontId="44" fillId="16" borderId="2" xfId="0" applyFont="1" applyFill="1" applyBorder="1" applyAlignment="1">
      <alignment horizontal="center"/>
    </xf>
    <xf numFmtId="0" fontId="42" fillId="0" borderId="0" xfId="0" applyFont="1" applyAlignment="1">
      <alignment horizontal="center" vertical="center" wrapText="1"/>
    </xf>
    <xf numFmtId="173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 vertical="center"/>
    </xf>
    <xf numFmtId="0" fontId="34" fillId="15" borderId="2" xfId="0" applyFont="1" applyFill="1" applyBorder="1" applyAlignment="1">
      <alignment horizontal="center" vertical="center" wrapText="1"/>
    </xf>
    <xf numFmtId="17" fontId="34" fillId="15" borderId="2" xfId="0" applyNumberFormat="1" applyFont="1" applyFill="1" applyBorder="1" applyAlignment="1">
      <alignment horizontal="center" vertical="center" wrapText="1"/>
    </xf>
    <xf numFmtId="17" fontId="45" fillId="19" borderId="30" xfId="0" applyNumberFormat="1" applyFont="1" applyFill="1" applyBorder="1" applyAlignment="1">
      <alignment horizontal="center" vertical="center" wrapText="1"/>
    </xf>
    <xf numFmtId="17" fontId="45" fillId="19" borderId="2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4" fillId="15" borderId="3" xfId="0" applyFont="1" applyFill="1" applyBorder="1" applyAlignment="1">
      <alignment vertical="center"/>
    </xf>
    <xf numFmtId="168" fontId="13" fillId="20" borderId="2" xfId="0" applyNumberFormat="1" applyFont="1" applyFill="1" applyBorder="1" applyAlignment="1">
      <alignment horizontal="center" vertical="center"/>
    </xf>
    <xf numFmtId="3" fontId="46" fillId="0" borderId="2" xfId="7" applyNumberFormat="1" applyFont="1" applyBorder="1" applyAlignment="1">
      <alignment horizontal="center" vertical="center"/>
    </xf>
    <xf numFmtId="43" fontId="0" fillId="0" borderId="0" xfId="0" applyNumberFormat="1"/>
    <xf numFmtId="0" fontId="42" fillId="0" borderId="3" xfId="0" applyFont="1" applyBorder="1" applyAlignment="1">
      <alignment horizontal="center"/>
    </xf>
    <xf numFmtId="173" fontId="42" fillId="0" borderId="2" xfId="0" applyNumberFormat="1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6" xfId="0" applyFont="1" applyBorder="1"/>
    <xf numFmtId="17" fontId="0" fillId="0" borderId="2" xfId="0" applyNumberFormat="1" applyBorder="1"/>
    <xf numFmtId="4" fontId="0" fillId="0" borderId="2" xfId="0" applyNumberFormat="1" applyBorder="1" applyAlignment="1">
      <alignment horizontal="center"/>
    </xf>
    <xf numFmtId="3" fontId="42" fillId="0" borderId="2" xfId="0" applyNumberFormat="1" applyFont="1" applyBorder="1" applyAlignment="1">
      <alignment horizontal="center"/>
    </xf>
    <xf numFmtId="3" fontId="46" fillId="0" borderId="2" xfId="7" applyNumberFormat="1" applyFont="1" applyFill="1" applyBorder="1" applyAlignment="1">
      <alignment horizontal="center" vertical="center"/>
    </xf>
    <xf numFmtId="43" fontId="0" fillId="0" borderId="2" xfId="0" applyNumberFormat="1" applyBorder="1"/>
    <xf numFmtId="171" fontId="25" fillId="6" borderId="2" xfId="8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  <xf numFmtId="17" fontId="0" fillId="8" borderId="2" xfId="0" applyNumberFormat="1" applyFill="1" applyBorder="1"/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9" borderId="9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10" fontId="0" fillId="0" borderId="0" xfId="1" applyNumberFormat="1" applyFont="1"/>
    <xf numFmtId="10" fontId="0" fillId="11" borderId="2" xfId="0" applyNumberFormat="1" applyFill="1" applyBorder="1"/>
    <xf numFmtId="170" fontId="0" fillId="0" borderId="0" xfId="0" applyNumberFormat="1"/>
    <xf numFmtId="166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/>
    <xf numFmtId="0" fontId="42" fillId="0" borderId="0" xfId="0" applyFont="1" applyAlignment="1">
      <alignment horizontal="center"/>
    </xf>
    <xf numFmtId="0" fontId="42" fillId="0" borderId="2" xfId="0" applyFont="1" applyBorder="1" applyAlignment="1">
      <alignment horizontal="center"/>
    </xf>
    <xf numFmtId="3" fontId="46" fillId="0" borderId="2" xfId="7" applyNumberFormat="1" applyFont="1" applyBorder="1" applyAlignment="1">
      <alignment horizontal="center" vertical="center"/>
    </xf>
    <xf numFmtId="3" fontId="42" fillId="0" borderId="2" xfId="0" applyNumberFormat="1" applyFont="1" applyBorder="1" applyAlignment="1">
      <alignment horizontal="center"/>
    </xf>
    <xf numFmtId="166" fontId="26" fillId="5" borderId="42" xfId="1" applyNumberFormat="1" applyFont="1" applyFill="1" applyBorder="1" applyAlignment="1">
      <alignment horizontal="center" vertical="center"/>
    </xf>
    <xf numFmtId="166" fontId="26" fillId="5" borderId="44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31" fillId="5" borderId="0" xfId="6" applyFont="1" applyFill="1" applyAlignment="1">
      <alignment horizontal="center"/>
    </xf>
    <xf numFmtId="0" fontId="31" fillId="5" borderId="0" xfId="6" applyFont="1" applyFill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14" fillId="5" borderId="0" xfId="6" applyFont="1" applyFill="1" applyAlignment="1">
      <alignment horizontal="center" vertical="center" wrapText="1"/>
    </xf>
    <xf numFmtId="0" fontId="15" fillId="5" borderId="0" xfId="6" applyFont="1" applyFill="1" applyAlignment="1">
      <alignment horizontal="center" vertical="center" wrapText="1"/>
    </xf>
    <xf numFmtId="0" fontId="18" fillId="5" borderId="20" xfId="6" applyFont="1" applyFill="1" applyBorder="1" applyAlignment="1">
      <alignment horizontal="center" vertical="center"/>
    </xf>
    <xf numFmtId="0" fontId="8" fillId="0" borderId="21" xfId="6" applyBorder="1"/>
    <xf numFmtId="0" fontId="8" fillId="0" borderId="22" xfId="6" applyBorder="1"/>
    <xf numFmtId="0" fontId="8" fillId="0" borderId="23" xfId="6" applyBorder="1"/>
    <xf numFmtId="0" fontId="8" fillId="0" borderId="0" xfId="6"/>
    <xf numFmtId="0" fontId="8" fillId="0" borderId="24" xfId="6" applyBorder="1"/>
    <xf numFmtId="0" fontId="8" fillId="0" borderId="25" xfId="6" applyBorder="1"/>
    <xf numFmtId="0" fontId="8" fillId="0" borderId="26" xfId="6" applyBorder="1"/>
    <xf numFmtId="0" fontId="8" fillId="0" borderId="1" xfId="6" applyBorder="1"/>
    <xf numFmtId="0" fontId="20" fillId="5" borderId="23" xfId="6" applyFont="1" applyFill="1" applyBorder="1" applyAlignment="1">
      <alignment horizontal="center" vertical="center"/>
    </xf>
    <xf numFmtId="0" fontId="20" fillId="5" borderId="0" xfId="6" applyFont="1" applyFill="1" applyAlignment="1">
      <alignment horizontal="center" vertical="center"/>
    </xf>
    <xf numFmtId="0" fontId="20" fillId="5" borderId="24" xfId="6" applyFont="1" applyFill="1" applyBorder="1" applyAlignment="1">
      <alignment horizontal="center" vertical="center"/>
    </xf>
    <xf numFmtId="0" fontId="21" fillId="5" borderId="0" xfId="6" applyFont="1" applyFill="1" applyAlignment="1">
      <alignment horizontal="center"/>
    </xf>
    <xf numFmtId="17" fontId="6" fillId="7" borderId="3" xfId="0" applyNumberFormat="1" applyFont="1" applyFill="1" applyBorder="1" applyAlignment="1">
      <alignment horizontal="center" vertical="center"/>
    </xf>
    <xf numFmtId="17" fontId="6" fillId="7" borderId="12" xfId="0" applyNumberFormat="1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164" fontId="41" fillId="19" borderId="27" xfId="7" applyFont="1" applyFill="1" applyBorder="1" applyAlignment="1">
      <alignment horizontal="center" vertical="center"/>
    </xf>
    <xf numFmtId="164" fontId="41" fillId="19" borderId="28" xfId="7" applyFont="1" applyFill="1" applyBorder="1" applyAlignment="1">
      <alignment horizontal="center" vertical="center"/>
    </xf>
    <xf numFmtId="17" fontId="35" fillId="15" borderId="3" xfId="0" applyNumberFormat="1" applyFont="1" applyFill="1" applyBorder="1" applyAlignment="1">
      <alignment horizontal="center" vertical="center" wrapText="1"/>
    </xf>
    <xf numFmtId="17" fontId="35" fillId="15" borderId="12" xfId="0" applyNumberFormat="1" applyFont="1" applyFill="1" applyBorder="1" applyAlignment="1">
      <alignment horizontal="center" vertical="center" wrapText="1"/>
    </xf>
    <xf numFmtId="0" fontId="35" fillId="15" borderId="2" xfId="0" applyFont="1" applyFill="1" applyBorder="1" applyAlignment="1">
      <alignment horizontal="center" vertical="center" wrapText="1"/>
    </xf>
    <xf numFmtId="0" fontId="35" fillId="15" borderId="19" xfId="0" applyFont="1" applyFill="1" applyBorder="1" applyAlignment="1">
      <alignment horizontal="center" vertical="center" wrapText="1"/>
    </xf>
    <xf numFmtId="0" fontId="35" fillId="15" borderId="27" xfId="0" applyFont="1" applyFill="1" applyBorder="1" applyAlignment="1">
      <alignment horizontal="center" vertical="center" wrapText="1"/>
    </xf>
    <xf numFmtId="0" fontId="26" fillId="12" borderId="3" xfId="0" applyFont="1" applyFill="1" applyBorder="1" applyAlignment="1">
      <alignment horizontal="center"/>
    </xf>
    <xf numFmtId="0" fontId="26" fillId="12" borderId="30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17" fontId="43" fillId="15" borderId="6" xfId="0" applyNumberFormat="1" applyFont="1" applyFill="1" applyBorder="1" applyAlignment="1">
      <alignment horizontal="center" vertical="center"/>
    </xf>
    <xf numFmtId="17" fontId="43" fillId="15" borderId="16" xfId="0" applyNumberFormat="1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43" fillId="15" borderId="2" xfId="0" applyFont="1" applyFill="1" applyBorder="1" applyAlignment="1">
      <alignment horizontal="center" vertical="center" wrapText="1"/>
    </xf>
    <xf numFmtId="0" fontId="43" fillId="15" borderId="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67" fontId="0" fillId="0" borderId="7" xfId="0" applyNumberFormat="1" applyFill="1" applyBorder="1"/>
    <xf numFmtId="17" fontId="0" fillId="0" borderId="0" xfId="0" applyNumberFormat="1"/>
    <xf numFmtId="0" fontId="0" fillId="0" borderId="7" xfId="0" applyFill="1" applyBorder="1" applyAlignment="1">
      <alignment horizontal="center"/>
    </xf>
    <xf numFmtId="0" fontId="0" fillId="0" borderId="0" xfId="0" applyFill="1" applyBorder="1"/>
    <xf numFmtId="43" fontId="6" fillId="0" borderId="0" xfId="0" applyNumberFormat="1" applyFont="1" applyFill="1" applyBorder="1"/>
    <xf numFmtId="43" fontId="0" fillId="0" borderId="0" xfId="0" applyNumberFormat="1" applyFill="1" applyBorder="1"/>
    <xf numFmtId="166" fontId="0" fillId="0" borderId="2" xfId="1" applyNumberFormat="1" applyFont="1" applyBorder="1" applyAlignment="1">
      <alignment horizontal="center"/>
    </xf>
    <xf numFmtId="0" fontId="2" fillId="21" borderId="2" xfId="0" applyFont="1" applyFill="1" applyBorder="1" applyAlignment="1">
      <alignment horizontal="center" vertical="center" wrapText="1"/>
    </xf>
    <xf numFmtId="171" fontId="25" fillId="6" borderId="43" xfId="8" applyNumberFormat="1" applyFont="1" applyFill="1" applyBorder="1" applyAlignment="1">
      <alignment horizontal="center" vertical="center"/>
    </xf>
    <xf numFmtId="0" fontId="22" fillId="7" borderId="37" xfId="6" applyFont="1" applyFill="1" applyBorder="1" applyAlignment="1">
      <alignment horizontal="center" vertical="center"/>
    </xf>
    <xf numFmtId="0" fontId="23" fillId="7" borderId="39" xfId="6" applyFont="1" applyFill="1" applyBorder="1" applyAlignment="1">
      <alignment horizontal="center" vertical="center"/>
    </xf>
    <xf numFmtId="0" fontId="24" fillId="7" borderId="39" xfId="0" applyFont="1" applyFill="1" applyBorder="1" applyAlignment="1">
      <alignment horizontal="center" vertical="center" wrapText="1"/>
    </xf>
    <xf numFmtId="0" fontId="24" fillId="7" borderId="40" xfId="0" applyFont="1" applyFill="1" applyBorder="1" applyAlignment="1">
      <alignment horizontal="center" vertical="center" wrapText="1"/>
    </xf>
    <xf numFmtId="0" fontId="22" fillId="7" borderId="41" xfId="6" applyFont="1" applyFill="1" applyBorder="1" applyAlignment="1">
      <alignment horizontal="center" vertical="center"/>
    </xf>
    <xf numFmtId="0" fontId="23" fillId="7" borderId="2" xfId="6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 wrapText="1"/>
    </xf>
    <xf numFmtId="0" fontId="24" fillId="7" borderId="42" xfId="0" applyFont="1" applyFill="1" applyBorder="1" applyAlignment="1">
      <alignment horizontal="center" vertical="center" wrapText="1"/>
    </xf>
  </cellXfs>
  <cellStyles count="13">
    <cellStyle name="Hipervínculo" xfId="2" builtinId="8"/>
    <cellStyle name="Hipervínculo 2" xfId="4" xr:uid="{00000000-0005-0000-0000-000001000000}"/>
    <cellStyle name="Millares 2" xfId="10" xr:uid="{00000000-0005-0000-0000-000003000000}"/>
    <cellStyle name="Moneda" xfId="7" builtinId="4"/>
    <cellStyle name="Moneda 2" xfId="8" xr:uid="{00000000-0005-0000-0000-000005000000}"/>
    <cellStyle name="Moneda 2 2" xfId="12" xr:uid="{00000000-0005-0000-0000-000006000000}"/>
    <cellStyle name="Moneda 3" xfId="11" xr:uid="{00000000-0005-0000-0000-000007000000}"/>
    <cellStyle name="Normal" xfId="0" builtinId="0"/>
    <cellStyle name="Normal 100" xfId="6" xr:uid="{00000000-0005-0000-0000-000009000000}"/>
    <cellStyle name="Normal 2 2" xfId="3" xr:uid="{00000000-0005-0000-0000-00000A000000}"/>
    <cellStyle name="Normal 4 3" xfId="5" xr:uid="{00000000-0005-0000-0000-00000B000000}"/>
    <cellStyle name="Normal 6 3" xfId="9" xr:uid="{00000000-0005-0000-0000-00000C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16" Type="http://schemas.openxmlformats.org/officeDocument/2006/relationships/externalLink" Target="externalLinks/externalLink8.xml"/><Relationship Id="rId107" Type="http://schemas.openxmlformats.org/officeDocument/2006/relationships/customXml" Target="../customXml/item1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102" Type="http://schemas.openxmlformats.org/officeDocument/2006/relationships/externalLink" Target="externalLinks/externalLink94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7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59" Type="http://schemas.openxmlformats.org/officeDocument/2006/relationships/externalLink" Target="externalLinks/externalLink51.xml"/><Relationship Id="rId103" Type="http://schemas.openxmlformats.org/officeDocument/2006/relationships/theme" Target="theme/theme1.xml"/><Relationship Id="rId108" Type="http://schemas.openxmlformats.org/officeDocument/2006/relationships/customXml" Target="../customXml/item2.xml"/><Relationship Id="rId54" Type="http://schemas.openxmlformats.org/officeDocument/2006/relationships/externalLink" Target="externalLinks/externalLink46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91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externalLink" Target="externalLinks/externalLink86.xml"/><Relationship Id="rId99" Type="http://schemas.openxmlformats.org/officeDocument/2006/relationships/externalLink" Target="externalLinks/externalLink91.xml"/><Relationship Id="rId101" Type="http://schemas.openxmlformats.org/officeDocument/2006/relationships/externalLink" Target="externalLinks/externalLink9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109" Type="http://schemas.openxmlformats.org/officeDocument/2006/relationships/customXml" Target="../customXml/item3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97" Type="http://schemas.openxmlformats.org/officeDocument/2006/relationships/externalLink" Target="externalLinks/externalLink89.xml"/><Relationship Id="rId10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Relationship Id="rId100" Type="http://schemas.openxmlformats.org/officeDocument/2006/relationships/externalLink" Target="externalLinks/externalLink92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93" Type="http://schemas.openxmlformats.org/officeDocument/2006/relationships/externalLink" Target="externalLinks/externalLink85.xml"/><Relationship Id="rId98" Type="http://schemas.openxmlformats.org/officeDocument/2006/relationships/externalLink" Target="externalLinks/externalLink90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38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62" Type="http://schemas.openxmlformats.org/officeDocument/2006/relationships/externalLink" Target="externalLinks/externalLink54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144780</xdr:rowOff>
    </xdr:from>
    <xdr:to>
      <xdr:col>9</xdr:col>
      <xdr:colOff>0</xdr:colOff>
      <xdr:row>8</xdr:row>
      <xdr:rowOff>68580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F429780-509A-4331-98EB-701833C7F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630555"/>
          <a:ext cx="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12</xdr:row>
      <xdr:rowOff>0</xdr:rowOff>
    </xdr:from>
    <xdr:to>
      <xdr:col>12</xdr:col>
      <xdr:colOff>304800</xdr:colOff>
      <xdr:row>12</xdr:row>
      <xdr:rowOff>304800</xdr:rowOff>
    </xdr:to>
    <xdr:sp macro="" textlink="">
      <xdr:nvSpPr>
        <xdr:cNvPr id="3073" name="Autoforma 1" descr="data:image/png;base64,iVBORw0KGgoAAAANSUhEUgAAApgAAAAzCAYAAAAzdXjNAAAAAXNSR0IArs4c6QAAAARnQU1BAACxjwv8YQUAAAAJcEhZcwAADsMAAA7DAcdvqGQAAC6XSURBVHhe7d0JvG1j+QfwpUEDkgwVKUNIkVKSKUSGChnKUJkiN1PGDJFkipAhoTJeUjckl0KFDGUqSokmSoMGigYltf7v97Hf81/23dM5d597z9X7+3z2PXfvvfbeaz3z9L5rtjqhKigoKCgoKCgoKBgSntb6W1BQUFBQUFBQUDAUlACzoKCgoKCgoKBgqCgBZkFBQUFBQUFBwVBRAsyCgoKCgoKCgoKhogSYBQUFBQUFBQUFQ0UJMAsKCgoKCgoKCoaKEmAWFBQUFBQUFBQMFSXALCgoKCgoKCgoGCpKgFlQUFBQUFBQUDBUlACzoKCgoKCgoKBgqCgBZkFBQUFBQUFBwVBRAsyCgoKCgoKCgoKhYrY6ofX/goKCPqAuBx10UPX973+/eu1rX1vtt99+1aOPPlrtu+++1fbbb1+96U1vqj75yU9W119/fbXllltW73znO6sf//jH1QEHHFDNPvvs1UILLVQ98sgj1cYbb1y97W1vq37729/GZ//+97/H8V772Mc+Vv3sZz+L33nd615X3XLLLdWXvvSl+J0VV1yx2nzzzeO78vn85je/qW644Ybqhz/8YbX//vtXc845Z7xXMDz8/ve/rw488MDqj3/8Y7XRRhtV73nPe4JPP/rRj6o999yzWn311avf/e531fnnnx9/8XiZZZapdt555+DtYYcdFjx92cteFjzD5ze/+c0jfCwYG77+9a9XJ598cvz/M5/5TPWiF70o6H/wwQdXf/jDH6q3vOUt1W677RbvP/jgg9XUqVOrH/zgB9W//vWvaqWVVqre/e53V7PNNlu8XzA2kGc2bsqUKSH3//znP8NO0ZGnP/3p1d/+9rfqm9/8ZvWtb32reuyxx6pXvepV1dZbb13NMcccrW8o6IfsQ8jqrrvuWq211lpBz+OOOy7o+OIXv7j661//Wm2zzTbVqquuGnRmc26//fbwU/yC466++urqhBNOiO/89Kc/Xb3kJS+pHnjggeojH/lI/GWT9thjj3h/KEjCUVBQMAqcddZZ9bOe9az6C1/4Qjw/9dRT62RI689//vPx/MQTT6w32WST+uGHH47n//73v+sXvOAF9aabblonY1tPmjSpTo6wTgFH/d///rdee+2162R06/vvvz+eJwNSr7vuuvH/n/zkJ/HeRRddVKdAs55nnnnqFGzG98I3vvGNOgUr9VVXXVUno9J6tWA8kJKFerHFFgueQEoA6pRQ1P/4xz/q5FTrzTbbrN5www3rZOjrm2++uU4JR/DkP//5T50CmfqlL31p/ac//am+/PLL6+c///n1KaecEjwuGDvuueee+nnPe54iSX3bbbfFa8lx1ilwrxdYYIE6JV3xGrrTs+RA65SQ1dddd1397Gc/u05OOt4vGDvQcIkllqiPOuqo0IPzzjuvTslXyDZ7t+OOO9aveMUr6hQkhc3Dl9NPP7316YJBkH3IaqutVqdEKV67995767nmmqvefffd65Qw1eutt1796le/uk4JVrx/yCGHhF/66le/Gs/h5z//eT333HOHvtx0003xWkrMQl/mnXfeOiVf8dqwUFrkBQWjRAoOIjNPyh2VLVWrZzzjGfGebP0rX/lKtddee1XJ8cVryblFFSspf/Xc5z43PpcMRlQkPe68887q5S9/eTX//PPH81/96ldR4ZKtXnzxxfHacsstVy255JLVUkstVZ1zzjlVMt5VCnSiOqNSoFLzzGc+M36vYPhQlVH5SkFiZP0qBMlYV+uss071nOc8J+TgjjvuqFIwWaXApXrDG95QnXHGGcGTFIBWv/zlL6vFF1+8Sk6iWn/99asFF1wwKj6qDgVjh6rLK1/5yqCz6vJDDz1UJYcafFp00UWrFNjEcaqc3/3ud6vDDz88aK/SCSo6BWOHqvAuu+wSsq3ylRLvqAqrILNfl156aZUS8erDH/5w8GK++eYLXl177bWhKwWDIfuQN77xjdU888wTr7E57JAKpU6IzpXKvNfQVmcLvVdYYYU4HujL0ksv/SR9UdVfZJFF4uG9YaIEmAUF04HLLrsslF7ACVrZyy+/fLyW8e1vf7t6/PHHo92ttc4BCjIos7bpww8/HG0NxvnPf/5zBJiCUbj77rvDGHg87WlPi+AlZa7RlmIYGJnrrruu+sAHPhAO1fl4r2C4ECAy8iuvvHIElILGu+66K3gKAhbvadnutNNOwccMn73vvvtifCK3Y/FS0EouCsaOm266qVpvvfXCwXKen/rUpyIR42DRm16is2CfXi677LLxOcdyxBK1grGD7SHb73rXu8I2NSGJ/tznPle98IUvjEQMBKQCpUL30UERAj35lWxDbrzxxrAjr3nNa6Jdzs8YyZIAK0oY3zGmo6CRkfWFr6EDp512WhQ38GO11VYbKZQMCyXALCgYJVQwKaJZL1WRDTbYIF4XdFx44YUxi5kDTsGeY1QuBX9nn312tffee0dFxTHf+973QrkFJyB4lFWqyoDgsx2+00NFbYEFFojvO/7446vXv/71UaFhXAqGC/OtApXMp1//+tfV/fffH8YdBDjHHHNMte2221aTJ0+OmacMPP3LX/5SLbHEEvFc8El2VNIEqwVjA35wogJH82V0SVWZU1WdybzxGp0SXOa5P9VmOqT6UzB2CHLIsIRY8HjJJZfEg8wLYOiIAEYlDcwS4pvjs40s6A1yquKLzlmmJaZkmF/R0fryl79cnXTSSWF3BJ3kn83iE9gmUN0UqEqK6YH5zHvuuSe6YwoV46ELJcAsGCoEWQKqm2++OR6MzlMNFBi0f2SU2p6gorjKKqtEBSWDUt92223h3I499tgYsN5uu+0iSAUKPvfcc0fWCQywNvi8884bz2X/qjGCUIbG/x3rHDwYaYaHEfEZbRGVGQaeMdGCZUgY+6cqGFvBdpY5NBg2fvrTnwadLdIBlWUVYwF+Bl4J8DkBixpUHIAjUEUQ+IBzNEphDMJ35kSF43WsimdBfwjU0YyDXHjhhaMVawGc4B+9LSYBwT29Eeio/qigfe1rXwt9WXPNNeM5+nPKqnF4UCpsg4F9Z8vQkh6S/7yoii/AH+3zbDOND6meqWiyU/QWv9gnPGAvC54MdoQNJ8/Z3kiYdFB0viwq5Vc23XTTkQTKe+S62TWhB+xO1pcpU6ZUm222WSw0Fajm6r6FWrfeemscr8Pmu/iesaBrgOnLGbpuDxFvExSYsOX3GU0XOCgoN8drpRQiTFRQCllZkxbNh/cc0wQnnz9DmQjHoAyjtJ/4xCeiBWHmbiLBNZADq9G0piiCgInQXnnllXGtjEwG4+E1LeDRBJ5NucoPrZfLL7883ncelKT9GA+/xcgNGxwQo6jdAM5BEEKGm5k5J6iyoh3e3kLyGcrPKGiBk3stVivMs0Fee+21Q+FVYVQz/eaGG24Y75vz855rd42/+MUvIguld1pX73vf+6ovfvGL0Qb50Ic+NLDMjQVkXmCH3lrJY/kt502eejl330t/2JeMzAuyp3qsSjweyIG8CrEAhUHHB/LJyDt/lW3HqRz4P7v4ne98J+amVCzxyopNM7P4jOcCzve///3VZz/72eqiiy6KmbZOlethgczQDTZpNDa6CbqMB51a/PjBnvsN+j5eFXXyjsacrgBHddlDq1DQg94gIeNA8cKD3RDMqPY4TqXn6KOPjl0b6I0gVWV0vJBlONNntPYJfbO9oy+deJCBT3TSivrxgKDd9dB/tCVPViJLxPDEw+vOGc1V2thIwQx7ee6558Z4Dx1473vfW1111VWtb55+OBcy7jFafRoNjxyLHx69eDFWOHejVTog2YfgKZ+QK5pNOB+7ivBDuRMGkievSYTN+yuOCFDpiyKHHU5AgiUOO+qoo8IfmfH3Wxl4hlcD6Ug6mWmQAoU6CUGdjGesLkonxVvEX8+TU4wVS0l44/hEgPrggw+ukxON9z3mm2++WGWZBCuO6YcrrrgiVlZabZmY1Hp14iFlYHUKBkYeaNGkk+vOKxfBit/VV1+9nnPOOeMYf1dZZZU6CW/riN5IgX6dhChW3iUj0Xp1YiA5zlgdiGf33ntvvJaCqToZnfraa6+N5xlJ+WJVrRWfVmD7HNr04zX58f3kr/lA8+SQ45gUxNZLLbXUNMd4JAdU33nnnXHcsHD99dcHn/PvJ0UL2T3uuOPieQY9SsFEXO/yyy8fK1nbkQxY/da3vrXeeuut65122qk+7LDD6hQAtN594troVsr466TU9T777BPfC/QuGYJYRZ4ClFilblUtWCVr9XkyFvXee+9dJyMRrw8C35+cQutZf5DLnXfeOVYnknErSpMRGjnPQWB1qetYaaWVOtIJrP51vfQhBQ3xvAm6YpXl4Ycf3nplePBbVolvueWWdXKI9YEHHlin5CHeS8Y/zjsF9CHjjiHvkALR2DFg4YUXjtWeKbCM88ufhRQo1Ysvvnh9zTXX1CeffHLsINCUgV6gP6PhFdl1rviUgq767W9/+5Ps1SBwba4Vn517E8770EMPjff8xlxzzVVvtNFGQaNhIgUPYReSk6xTMBu7KNx11131hRdeGKthF1lkkfr2229vHV3XZ5xxRqwgJ6dW+qfEa8Q3+bvBBhvUKQmLlc5ky3cNitHqix0hrPbN/sB1pCCm9W5vpEAnbIRr9HnnesQRR4SdaIfrOumkk8Ivrb/++q1Xh4sU4NZbbLFF7JpBJpZccsk6Jf+td5+Qf3RPSVPEDFaPu4YMNM87Lyy66KKxw8IwcPfdd8fvpWQvHinxmMYn9QLftMwyy4zIMPuZdbodt956a/gDO0ywY8ME2eJX+BD2MSWkwWt2xmt2RkjBfevoJ8AfpcCynmOOOeobb7wxXvOZbbbZpl5hhRVCX+w+Qu9TwB/nboeLlADEsWQ5Jch1SprDj4jrmnp+/vnnh+1gA/uhY4DJcQmC9tprrzh5jouz5uhcICO+3377hQAjAKXlyB1PeBhjF+j4pxo4B8FCyiBCCAU6K664YjjFY445Jq47O4epU6eGAfF+ygCClpwMB4mOszIIZ8pSw6g0jWunANN12+KFwNvKR1Dlswwfp9oLvQLMyZMnxzHoLcBrP8aDHHcz/g888EDwpRPwtz2AmZVg6wmBhOtgXG3dMggeffTRCKQ46kGAt4xdyqzjN+mBYAlvL7300tZR3SFAuuCCC2ILDvxiADsFmAydII3uXXzxxSPJbRODBJj9eD6oox8m6MCCCy4YQaeATxKRg59eQDv25Pjjj2+90huSD05cUCIpOOecc8JRLLfccgMnr1deeWXwF698T9PxOGfBN90UUHBqeCUR57C6/QZ/0y3IlYgLFsYT6C4Z42xtQSY4bnfa3cDfbb755iNblvWDAH/++eePwPjBBx8Mn4FekgpBVi+wY8cee2wUNSRazlvi6fO2CGqHbZvIFV71CzDpXN5+qx0Cq/vuu6/1bHggH4Im537DDTdEIkYHpxfoSKbZFDTgiwRRnudCSC/Ydsnxq666avDI+aGhQkC738Z/dtb7/QJMNisHce3wPXznRAA9VdCyjZHkhU1tFgvYUAUdOtOvUNaxRZ5ejzaBjYSVmfX/zU2YIVKiTQ4/2nTae8rPytqWyGv5OE5rwhxGXjmWoaWRAoxoYWlTpAuJ0nmKpuM1CxU6tYHNpZ133nnxUL51fjMDftd8nfascrJ2iteUrs38mOfZYYcdRlZtaU+in9eT8EUbVHvAQgB0ylACRw80MBeRjG18rxaC10455ZSOq4OV8LXUHKOUnRS29c74Ihm6aNsnIxybhCcD13qnM5TryYi2CVokxxQtQrxHI9/XDylDjlZkfmjBGRuAJPyxitesSH4f7bQA0Lrb+aGZ70XvJsi017VBZ5asTS8M39uegr66huRAYp5m2ND2MouK/sYFtMTMFuLtlCTLeNMN5OfMM8+MEQFtsm58YhO0ZNgYc3bszOytwfXRgq3BW/OpTWiDaXlb4T+jea5FpWWoTYUmyRFFS2zYsJJamyw5ymiR2clAu4yuOIdeQBO0J0d0ni1rhzGFK664IrbnctMAowIpYI55L3bbzQc6AS/4FHLURAqgYlzA+M0gNmKsME+bEqLYRkc7X9vc9kXDlgPfZyEG+2SzfrPb6KTNb3WvEY9eSIFedeqpp4aeoJfzJMvADzTtv7GsFByMzN/1A19mtMl5NIGnW221VeyOQaeHCe39lMTHqI9zdz1+39jIIEAv8mv2vQnnarbT9xpNsqiFfj3yyCPRou8FPDLPyLdmHrl+PKIjdCXDsSeeeGLwpZM+tMO1GuExstQEmTvkkEOiLd3LXs4oGOkydsJfp8A39Jh8ZHjPOgH86ze219GiM3QCRIafQTKPifm+lCLahsOsCyAsgSfQF1xwwciQ7qRJk6K/D94z77LFFltE8MV42slf4EoBvGYGyQwMxmb4LvNKGMyhCMQsw3fHhrGCwggszAh2ezCEneaGnKvfN+fGEeTh17wPlbkrd/XIEER633dm525m4oMf/GAILIW16phjthAE4wSors/n0EXwiBdN4+w9wY/PucuLIWozdpw0Go03KJltEShwc0FLN3AujIY5NA/yQnhB8iAI7wf0pezNRw4yODSOjTHJ75Ethjyv8O4EAar3yTMnA4JLwQzaktFBDfREg+SQPqVMPIJ4DomcDBuCc/YBD/wWWPyCx4wPo94NbIlgEQ8EPN0g8RQA4gdHRJ8kLWMxxnguOWaf6C8w/OaMJMTuhDGjeW5WVtLqd+n77rvvPrJAZVhgzzgOv4E/QBfpivcyLbrB59w9hA1315BOyYDgE3/YPb4D+AfJ9eOPPx4Fhk6QCO6zzz4hr3kGj01AB7/z0Y9+NGRlvCD4EHjQDzJmVS7/Nmw54AcF077XnoPA5kuc6EkzeOkE84DsE98haAf7fbKDZFjBJkMBAM3xaxBIBNgINJc0Al/MFvJv7kjViefTA4UowSBauxMWHpjfRI9BwKew8c2YQSJinpOPVASSYJu/lQB7jy/qhU48EsQ6J761maTzgaeffnrc4SvPRvaC77N7CHtm72T+X4xj1tE5m8EeJFAdb6y00kqR7LHJdigRRLszUwba0Fl2v5/d6CsxAh9EJ9BZqJvAuLwoAYEIosg2A1MFTIiqKkqQLVwQnORVfRyTvwxRDjwQf/LkydWRRx4ZDkF1gQOgNFbjdgoAB4HMhkC4xV+3h+1GmkLbCYhLWBm+JvGbcL0MiOMoL4FsQnAoIGUgGFj7UAlABeboKcAkuGjTXA3GqTMEglxG2ecYR8ranoGOBwgVHrvufE69wAiQA8fm4ymt/5OtnJR0gmMonQBb5YUMkAUZe/4cg5vlBlQ+yJxKmt/pBnS3ATB644PfsEE6h4OuE0HZxwqOh4FAP3pLtzLthwl6Qid9d3ZAfpdeCBJkwN3gmByUdoPPW3kKqrKqZxIC1Tc6QwdGAzzFczqD13iO97ozNofOScuMBBlV1QfBG7s4bNmjKzn5zMGav3jFGQsO+8GxvYIM18FmZdsIvjd/NznpBOchEOLM8FS1RDWHjRcoqYqPJwTDucPk/xJV1zFsCL5zdS7zgO3KPGAnewFds7znz0vsVJi8nvlLT2wVpKiTj+sH126jdFU7fKAXCiHsiGRVkDZs0DWyzsf5vwpyP16LCyw44cdzQC7o9lyRgL3IdMyy6i8/PIics1m54NHkETvV5JFgXtURjeiu8+oHNpKvEZSiqZtoCN4kyyrTneKrmQEyJQl1/YqN+JITxgz0dM0KkL3Qd1dNkbVKAaebd5BvAvEZA4zl1LW8MHzKlClR9VR5QFBZrWwIkTl+jwxBEeOTK1DAcSG+41UNXSwl8qCoAhOKNVoIUNpb92OByhthkyV1q+JpAwusBbSW/aueyNJkbIQVXazEFMxkBjZL0drA2gAUUHUUfE6VQzXA92ZDyBijTTOLHS/Ilv2W5GKsyCMChNQ19YJ7rwoIGEHXjaaqWP6qfLdDe4uxcS/WfkBbgYWA/R3veEdk0Jxac4ShCRXn9pbMrASyJ0DLoHfkL6/KlgiQVbLXbFnqIqy77rqtZ72RgzS8HcTw9oKOg3Ph4CRp2nh0jw4bHVFxtA/iaIC3rplDxfM11lgjktZuPJfMtLdvZwQEPZxYE84zt/fpjQIA29GszJBhdBkEmVfdgr/RQKBETtwf+dBDD429+zhrlWx2nD/oBn4Ef9l9PHHt9EzA3QmqbNrN4w27A2SfBORZgqItCrliRn+MV2QImCVBg2B6eIBuAiiy4Fz4YUUShR5VJkWHDH5cotGtQug8JF2ZByqXeNDNz+oa6VqOBySSeVuvJgTRug3NQgr77SFAa/KgiazbY5XzJo/Q2c4p5MIIh/G2bOf8dY4Cs06gB8bEBJg+SyeMngjiOoFcNffUndk466yzQt5cn5isX1LUM8BELM4GGHHE6QQ/RhFVtBg2LWgPgSFHLyhQsexUrcAs2RIFIVBZEHzGZ2VQjA0gtgtSreplrGYEGBUQFPcq6TOagkNVN8v6OQiZi2zU9iWEVNWyE2RoAnQznow3CKzRi9Lnyimj4li0y1tzjCdyFtjNIbcDfdorH7l16rr6ZcdmaPIdU4AMaDWYyUXfZnbFoVF+fGneIqsXGF78cJ6+W5WhW8tDlWbY7csZiVwpy6DT5Cs7UQZUAEPvmtfZrdKI9u1VEvSjz75zeitB2YDRd60bDpU9cG72mqRDow0wAc9VuvGcQ52IPO8UXGmzZWeGxvY7lfg3z6+TDZCcteuZz7MndLPZARgryJKRJnZJl0U1ijPVufEbnQKGJlyXZAJP2Ad86RZgqrLMCJ60V5Jdo6pbLrbwX65VcNNPXwQp7TazyQM61wv4R/6bYPvJMj1TVVLg4Td1mRR+VMdAoUKBh69mH9t1NoP+0zk8oB+CpW4BpmscLx74/U5gbxQDdE0VOsznSjr5BzaC7Hf6LHnCu9z27gb86ccjI366taqRkg1tc3QjrxJC9M8b0HcDOfc7eNerKOSYmWF7uqE9BuzbSU7E6wpbECTBjdW/KaBqvfr/SISsL7vsspEVj4kJsU2Br7UNBNjKxfPtttsunrcjGfZY8ZWY96SVx7Zy8DlbDSQmxGuW66cLrHfbbbd4PhakjC5WTiZF7fpwDSnAbX1iWqQsMFYOOr8kYK1X/x+PPfZYbMfwj8bWEbaKcXzKDON5CgjrhRZaKFZc33///fFaO6zCd72TJk1qvfLESlfnl4zJyMrLZExihZytL7ptpTBM2EolGajY+qMdnVaRW5GclC3OLylWvGb7HteWjEXPFbMpmA0Z+kHjJvxWRPv9lGFPs53LlClT6mT84+8gSMY0VjKST7RzPuuss07fFZ1PVSSDMapV5LYhYR+sLE4JYLxmZSz+oGlywPFaP5xwwglhA9pXkfu/72eH7rjjjngNz5NxD32y6jcjJQkDbVOE51Zrb7vttsHzPfbYI7b7mNV4npzawKvI6ZjrzToHKTiJHS3Q1zZxg8JWbcnxTbOKvBP4ATY1BQSxtVA3sJX77rtvrK7GE/Jg5bmV7xMZaDjoKnK6YMs6cm4LGHDdKTCKR7bn3cBnpKAudMv/IfMiBfXhd6ZOnVrvueeeIdMedl2gJ3YP8NyODd3sbQom66222ip2jaHLBx10UOhZUx8nEqwQR4uzzz679coTyKu+bX/EntETu5iQw367aeCRnUfwyBZPIEZJCU34FdtYkUk7PWQa+x3fnYL3sHm26cKLTvD9KSiOVdh8mjhn2WWXjd0FZiVMnjw5aL///vu3XumMnjOYsh8Zkuw2b8LZhNaRAewU9ESUr0KnyqhKkqtrIv5E/GhrKc97PzmAkfkJ36+lnk42MhAZiWxDRih7zBmkCoM2lXOxMhgMrcuQDWZb4WW2UzWj1wagWvNaNmYHuj1k3L2ySRmeRSSgDdEOw9hJ8OJ70EWGIuuRweZFJ7J7WacM0W+ijVK5VfbgczIjGYNzUa2TlaKR7Nnr6Arogo7o0mxbm1XRItHKyHMlw4DzkVllHvaDAW5ZP7pobeCv1bwyTWMDrkUF0dwQ+WjCc1URLROfkzFdc801Ue3QwpHRZnhPdk5G/GY/kCkLo1SotMVVS7QuVFXJlAy+oDd0JozPaGWTd6MT2lSqgWaQZf1kz2gIPe8Gn+sEeqLV6Dt8r0oBW0Kf6ILZ5NHA92hN4XHmuXYuvVHhearynI5p26qqWEhD38yA4wk9yh0CdoceqsJ0A145rhfoltlZiw/Zci3Mbp0Ktg8vtPvZOTzBIwvtLIDqdS6zEuiCEQI+jSyjkU6f6phxqlxdMwJGX/jVJvhVoyFsny4YPljsCfl7rXEwOqSj6G/WDy1Yr5EBstAOv2n+lX7pDtEH1TkLe9nCdrs8EeB6XQtf1ITOqQo3edIJ5QeNkKhuNkfzjFLRgSbwSFeMb0VbPKIv/qI932ckjryipwcZdS5sFZrxVzluaUK1m3/noyy8ZDeNIpjj5IdUPWcV6KxCtw7DCJKh6Ah7FdoUODGwTl8Se0O1Q1VOJW3ppZeOyoPKlYwpKc1IliT7kb2qYHnPfl+qezI/UDVYeeWVI2NQRbCJp4qlbDcRPjbMtZdaCmTrpCxP2ohVNrbffvvFprP+2uBVNp6Us3XE8OG8jj766IjekU+1RIbUhOqd7D4FOpGFL7PMMlF1POSQQyKjykhCGufuGtdYY42oVKZgtPVuXadgJ7JTn7UhbXJ+8bqqAJq7Ztcq65c1NSumKeCOCl8KPoP+fmtYkD2rWNkXrD0b7lTBBBUSFcykoFE1cc2qFLk6rTolO1cRb0KFREWRnKGjz6KtjDQF4K2jnsCVV14ZlS5065alN2EfwGQ8R6qqGQ899FBUmlVoB/mepxJGW8EEtiEFKMEXOk7uVRFU+gGfulWVyRIZJatsDRmQ4adEZKQKQAbYDd/vd2T/9ptlK5r8GaSCee6558aG9U09A7pFT1TLZxWej6aCCWwu2qTgIfawo6cqXzfccEPriCc2dsYDNq4dOi30WFcJr9hadoeuZ3sOvg+f8Mim8zpdvWiqekPfVIeaYGvZOBW5dhs7UeC6B61gguq7DhweqFyxg2uuueaT9qC87777oqLJv7WDLjk+JcWhM3TNPtS+tx34pWLKT6lg8undQN/xymeaUNWkL7qHg3YjZhTQ3ibn9L4JssZ2o409Tckh39G0P7lSqarfDrREUzzis/DIZvHt/gacA/kUD6hg9uqcsWNiKjcoaYKdU1l1Q4Js8yYy0DcF4eFrdbB6YTb/RKTZBrM9ZksyrCpqn6GRBatimScQnatIuc9lnufKMJsgm5BxyaSseG5mUbIMVUezVWbnZBHgeJ9TMZT9qk7m2ZcMFVSLXmQbzkW2pbKZ5zaHDdmmuS9ZN6igyRJzNRHMVaiSyvpU1byngmfWrQnXpxKqwin7MauZh4lBxU7Fz+fNe+T3sEx102/4f1Kg4E+mqd9UGZRtyUZlRyoVKp3N82xChobGmfYyWd+jytoOvLbwRhYtu8PzDNfjt2270l5FVMFUffLd6NEcbDa0L5vzne2zk2juc1auu0aZqLmU9szVNVpNqBojA+8H9EU/c0ntIHNo0S5voAqGtz6rEqaSphJNH9CcbORFACr/ztO8kCpBBl1ROfUbrsu5qOI73ue9ht++zzXTIQ+vqWRkPmWQOZ/xW3ledywgk6rFMn0Z+6CQ0dJhn6ff9DjLo/kvsmCBFDluwrynCn47yKKFXVnm0ZxsqTB6T2UFHZrAAx0Ci5FUEjphrDx3Xa6R7NMJ826e41WWAd+bEuo4j/wb3vOZvDAO6CD57DWjNQiSoY8tTshM7ur0g3OhI85dldn8d1NeXI+Ko70AVcWaUAnqtC0JPuse5RlW189ukV06nuWgG5KTDh3vJLf4jmfdKiWZts5b1YpOgXNgV/02+mRaO56e+F7ny5bQu7GC3qnSqkDa5WIQOFcVNedHlnUBmnYWnc0b05dOFXo6wC+im/NPQVDHipkKaHM/VTazm19k/11LJ9n3e+hm5rIXfIdrciw7RMabPst7eOk177Xb72GDrIpj8JePJI8ZfBCbRG51MNqBtmjnnPl4POo028lHqoTSRWAXcve2Heji+zrJMtqT4xTMtl6ZFtmHoB+ZZquyDQKyzubgk/+T8eyHnJf3+Cjxmvd1+shNU4dcK5nqBXaSXPoOc/BZ5zoiMX6WhUhaRrDWWmtFJdQMj2xFJc97/6sww6TqLCtNghtVHTMjvWhy2mmnxTwPOE72fN5558XzTlCVSM4jqj6yuIxuFcxe8Hsq1KohswLfXDv6erhONFaVQA+yp1JADmWkeX5JtT8ZhHrHHXcMXqjCqdyBin5ydpElJwMU884q/m4dmYKSqO6aGTSTaybqxBNPfBKdVAFVuM0+NqtREwHOU/Wcbo43bwepYI4Vqtru2JECgqhy4otbr5l9vuWWW+IY1Qs8dL3ucKUiRDfYJrIg43ebPzrTqVo0EWBGXVU/OafWKxMb9C0ltFGlMzuYnGRUp3bZZZeosur+ZDonxxgVUbqke4KfZ5555oSyOc7FfKaqmOuYVWCekIy7ZS3aontKOOM9PFJlV0095ZRTolNpBp/dnFm47rrrolPDV84qyD5ExTwF6iHrbmFJzg844ICwOTp8uUKaEpXoMqTEbaQD7a5hfI3vSQF0vJaSlaiIp4C/Y+eiHaqWKdiOu3b1051ZOsDkjLVOLbRhELVsOXllbw7hfxXoooWtfW7oWzs9K3s3pOwzWvQ33nhjBD4CFoahF26//fZoPWywwQYjtxIbS4CpLavVMZEMfS84T0mNFsvDDz8ci6y0gHOAKQAVaFDwDLd4MyhOqS3UEmDmBV8Ce4GL22hCbpE5jhEh11oSHI5WlUAl3/IMD7QjjQdMRDh/AfOMcJbjGWBmnht5Eah4LlHYYYcdon1rzIJx33XXXeN453LJJZfEdQtGLSTTEkUP7XhtaEGm5xMFzpVzmqjt6E5wrtqZdIvO0T8JmYWjHKaAHvBL4LzYYotFK961GsHSRsXPiYIZqS/DgkUvAkq6kM+b76ED6H7kkUeGzRLUgUWiAhq2a2aBHaaHsxL4kNlnn32EjlmG+QrxDrnX1pecgMSWXrAzbBCIAxZs3T706quvDv4ojkiUF1pooYFoIphlvzot/G5Hz0U+Ex3aIBYS2Ihdq2H33XePVoWWRadS//8KtJq0mg0NJyGI1rgWQS8ojdtg3jD+ueeeG1tc9Gvhaa9phRmKti+ltoPy/MYbbxwLBfBBW7MftKqMByi5z2pwzeil3ZBhrzALFJrtKHTQSkAfbVRtpzxaoGWpVZGMdDw3LuA4rQrtDKMqRiC0RHxGO1GLzG9r75B1x9mH1usTCdo52kvOfbyQgorY/su+p9qFRmmGDa0lIzh4qtXkN/GJ3GrBJVsabTK3dMVPx9i02nVrKRkPwTv08B5+at9pY00UOFeLFqenZTyjgQ/ahFqdeKS1Sf+MaKC1VjNYsMoOavtr2+OXYy1O09qdKJgR+jJs2LJH69vem/m8jTuRc6NcxqWM2+TxGHTHKzZrZoGdMNYyK8GoET9jBAnQ0egYm8R/5zZ3HmU0MsZXGDXKIxSO197m29HfuJ9RCr6JLRuEJrZiYs8G2QZwlg4wzfHZbJdCgtkrzxmX/3VQICvdOF10GgRmYc0CCfQGXTVIsAX5Njw3W2Z+S6BqdZ2/Vqg+1YA+eX7InA8lzjJofooS2ww4Q+AhGEFbM6vmhhnbvOG5HRAYDbTj+MxncYwcPQfIiebgO/8VoFJyx6K7BMJ8jxXXZpD/lyC5tAJWkGkXikE3uB4NBPmcImONLxwq+ucARkLgDih4JeG1S0IGA46PDDiYtzIHiG+zUiAxEUHms1OlE3Yy8FzSyllaqQt2njADKxAFPGDvzL6Tn4KxAc3JOvslcG+HxNocIN+cbZdEDc1ntQBvZoIP4SckpgJ3UGCzw4ICgx1o3ODACnoFHlBgQnOFIMh+yOypRIaPP+OMM+LGDOb73YRjEPB9+Jf52QvFuhUELBjinD1UxdxFSbBU0BkWFKgg2opFtp6rPu5jbJFTc5BbZsmZCSplm7ZCmjx5chzD6QlILQBjKAyNCxqzY6TEnRSZgRDkCGgYCIG87TIEu7Y+KRgu6AcDnaujqo9onavUeKSSr1qDLzoBjgcLmfA5V6hV3Bh0POu0cKBgcKiQcboqOxyuezy7qQXHa8FEXnDqOP+3OALQn57hgcSvYGwQ4KuESZ5UyfgPd8babbfdojrPhwhIcpFD8J8DpWbXp6A3+BCBOTrnhAhtJarsP1lXXPPgR/gmVXtdsGx38IMfsgjWoh9dRu9Lxvidfl3OsaAEmAUB2Y7Vw1bmqgDbE7C5ArFgWnBi2t2rrLJKPFfhEoi0ryY1pkDhVda0J7RKs5FQAdBCZYAZaP+X8edKCwMgmM3tJI5RcJkdo1aH7wBG4j+tFZygwnb44YfHvbabFbWC0UNAqXLAMAOecqQCRIEkHqhGMvaq2YJP1WgQYKqU5dasaoOEROXfXzxTYVMBdftXTrtgMLBRVu0KHAWYVid7qBhr9+ddM9CdHtE7/9cuxzO7jtAXCYCxIrdK1PWZSKMLEx3oia5ozXe43THa6255D31zoG/FtV0jJOVGueiO48m+sSy2r2Ba2KGDD+FrcsHBeJr/2/uUX2nurCKQ5590MnMCxa6gt2IGO6b7ZmSEz1JNbgaY2u9Gv/gO3Ui+ZSwoAWZBYLvttnvSPdUJ8iabbNJ6VtANWuECPhAE2iC6Of/LKNhCSyDRvq0OUGx0164wC8bJyewZBuAsBSISAEGOQEQLljGQtZpt0hZkPMzBMtpm/zhPLXjPtU38X1uwYGzAD8YZnfHBrOX2228f75mNcrs6Ab1Kg/fJAZ4LNK+99trgswDVlmqqDDoE+SYN+GezZcGNwOjUU0+N1wt6Q6XYDJnRErpAV4xKeE2g4nmGmWhBo+qxOWXjO2b28Q1sgO3e9hyq2yNPmTIlXi/oDVv/qOrTATbHjT0kynmLOiMlkmDvk20yroVrmzvBkWom2+TGJBIEFdCCJ4Pdcb9z9kTlF/gKwTrfowjRjjw+5ficZBmd8l2SYj7GzKzAX8dLMpBb72B7Q905fJk6deqYCxQlwCwoGAMEefYg1PZWuRLoHX300VHBakILQ5DHsMoYZfRNyDgFKwKYI444IjJLbT7GJMPIwkEHHVSdfvrpMU/jLhCMhkd2iu7awYFmo6Kyw6A7r1IRm34Ye5DRSxbcbYYBFrSA6qRAxSIrow/+2nsWzKCpaOODoEaVG4+22WabER5zyoJNVThJSqeRiIJpoUVoP1Ry76/g0SysQIdOaP1xqGB8Af/oGh5qD5pZo7t0UlVZ14CT9fnCg8EgeCTzKmhm/lWT7aGaR4QEmAIU1TSJlXulGyPKSbi7AVosIklgpwrdpwUfQi75EP8HSSyfwc60z9wrarA7gkOJl2qmCqSki/+QmPExFusYz9JZM1aS/QR9YOP4OMnC9CyC67rRekFBwawLRl3AKnhx6zKrBD/+8Y+33i2YKOAMdA9UFCyUyxvSm5MqmDHggCUA2uXGGHbccce4vW5zY+6C4cNoyKRJk6K6r4Lvts+Cz0EXmxSMD7THBaKKFgJTiZjOWrMjMChKgFlQ8BSEdpPqpozXCk9BTFnMMDGh2mA1p2q2eSpBZlldPmPhjiTu/619qIXb7W4sBcOF3RlOO+20kH0dAR2gZvemYOaALtAJlWbdm7zodLQoAWZBQUFBQUFBQcFQUdLkgoKCgoKCgoKCoaIEmAUFBQUFBQUFBUNFCTALCgoKCgoKCgqGihJgFhQUFBQUFBQUDBUlwCwoKCgoKCgoKBgqSoBZUFBQUFBQUFAwVJQAs6CgoKCgoKCgYKgoAWZBQUFBQUFBQcFQUQLMgoKCgoKCgoKCIaKq/g+FVurXCSq9sAAAAABJRU5ErkJggg==">
          <a:extLst>
            <a:ext uri="{FF2B5EF4-FFF2-40B4-BE49-F238E27FC236}">
              <a16:creationId xmlns:a16="http://schemas.microsoft.com/office/drawing/2014/main" id="{AC528390-E4C1-4295-BD0D-4B7C4C103430}"/>
            </a:ext>
          </a:extLst>
        </xdr:cNvPr>
        <xdr:cNvSpPr>
          <a:spLocks noChangeAspect="1" noChangeArrowheads="1"/>
        </xdr:cNvSpPr>
      </xdr:nvSpPr>
      <xdr:spPr bwMode="auto">
        <a:xfrm>
          <a:off x="6991350" y="65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1143000</xdr:colOff>
      <xdr:row>18</xdr:row>
      <xdr:rowOff>84667</xdr:rowOff>
    </xdr:from>
    <xdr:to>
      <xdr:col>13</xdr:col>
      <xdr:colOff>483442</xdr:colOff>
      <xdr:row>32</xdr:row>
      <xdr:rowOff>19555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FBF599-CA02-4D90-AA52-7E41DAF1F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0917" y="5418667"/>
          <a:ext cx="4579192" cy="26865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14787</xdr:rowOff>
    </xdr:from>
    <xdr:to>
      <xdr:col>6</xdr:col>
      <xdr:colOff>305623</xdr:colOff>
      <xdr:row>19</xdr:row>
      <xdr:rowOff>67294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B90810-7DE3-4488-A297-8118B0696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87"/>
          <a:ext cx="4877623" cy="3672007"/>
        </a:xfrm>
        <a:prstGeom prst="rect">
          <a:avLst/>
        </a:prstGeom>
      </xdr:spPr>
    </xdr:pic>
    <xdr:clientData/>
  </xdr:twoCellAnchor>
  <xdr:twoCellAnchor editAs="oneCell">
    <xdr:from>
      <xdr:col>6</xdr:col>
      <xdr:colOff>346092</xdr:colOff>
      <xdr:row>0</xdr:row>
      <xdr:rowOff>123825</xdr:rowOff>
    </xdr:from>
    <xdr:to>
      <xdr:col>12</xdr:col>
      <xdr:colOff>353284</xdr:colOff>
      <xdr:row>14</xdr:row>
      <xdr:rowOff>143379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CAEC24-FA4D-1B93-3D2B-120DD932B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8092" y="123825"/>
          <a:ext cx="4579192" cy="26865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257175</xdr:colOff>
      <xdr:row>52</xdr:row>
      <xdr:rowOff>154782</xdr:rowOff>
    </xdr:from>
    <xdr:to>
      <xdr:col>55</xdr:col>
      <xdr:colOff>2342870</xdr:colOff>
      <xdr:row>69</xdr:row>
      <xdr:rowOff>69733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5BAC46-4357-4B36-8D8A-BF21BCC73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9394" y="10632282"/>
          <a:ext cx="12527475" cy="3355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162715</xdr:colOff>
      <xdr:row>13</xdr:row>
      <xdr:rowOff>131525</xdr:rowOff>
    </xdr:from>
    <xdr:to>
      <xdr:col>16</xdr:col>
      <xdr:colOff>166462</xdr:colOff>
      <xdr:row>32</xdr:row>
      <xdr:rowOff>158751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D5159C-1B4B-4005-A168-090D1DCE4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715" y="2361963"/>
          <a:ext cx="13525278" cy="33451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43302</xdr:rowOff>
    </xdr:from>
    <xdr:to>
      <xdr:col>19</xdr:col>
      <xdr:colOff>649200</xdr:colOff>
      <xdr:row>6</xdr:row>
      <xdr:rowOff>143124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C4C7C6-1DE9-8E76-1251-5E979CDFE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43302"/>
          <a:ext cx="9450300" cy="1566672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5</xdr:row>
      <xdr:rowOff>46338</xdr:rowOff>
    </xdr:from>
    <xdr:to>
      <xdr:col>20</xdr:col>
      <xdr:colOff>572159</xdr:colOff>
      <xdr:row>12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A29DEA-37E0-74DA-4930-C02B177DE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4" y="1322688"/>
          <a:ext cx="9173235" cy="14586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9525</xdr:rowOff>
    </xdr:from>
    <xdr:to>
      <xdr:col>8</xdr:col>
      <xdr:colOff>467040</xdr:colOff>
      <xdr:row>21</xdr:row>
      <xdr:rowOff>38264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42524D7-3D85-2855-CF57-43C6A4A40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6525" y="3190875"/>
          <a:ext cx="2257740" cy="11717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452436</xdr:colOff>
      <xdr:row>4</xdr:row>
      <xdr:rowOff>182923</xdr:rowOff>
    </xdr:from>
    <xdr:to>
      <xdr:col>16</xdr:col>
      <xdr:colOff>732769</xdr:colOff>
      <xdr:row>20</xdr:row>
      <xdr:rowOff>62384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B0C8B1E-D69A-BEA0-EFC0-199EA3C73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8467" y="1968861"/>
          <a:ext cx="10734021" cy="29274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Apertura%20de%20Costos%20Tipo%20PAE%20-%20vfinal%20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irocco\AppData\Local\Microsoft\Windows\Temporary%20Internet%20Files\Content.Outlook\8ZMJZ5EL\BNDAL-18150-YPFAR%20-%20Montaje%20Controladores%20de%20Pozo%20(rev.A)%20SANTA%20CRUZ%20(003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ill\Configuraci&#243;n%20local\Archivos%20temporales%20de%20Internet\Content.IE5\1R4XPPCF\Planta%20de%20Inyeccion%20-%20Cerro%20Drago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miculi\Mis%20documentos\Miculian%20Pablo\Bolland%20&amp;%20Cia\Costeo%20preliminar%2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quanima\Proyectos\Chile\Banco%20Santander\6041%20-%20Servicio%20Apoyo%20de%20Vigilancia\3%20Inteligencia%20Mercado\RFI_604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8\Casos\D&amp;S\ASEO\RFI\RFI%20Recibidos\analisis\RFI%20Recibidos\Limoc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9\Casos\TOTTUS\RFI\Recepci&#243;n%20RFI\Floor_Crew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%20-%20ARCHIVOS%202000-2018\02%20CVSA%20-%20Cerro%20Vanguardia\ANRG-CM-16-014%20Servicios%20Varios%20en%20Planta\03%20Analisis%20del%20presupuesto\REE%2001-11-2016%20Servicios%20varios%202017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corder\Mis%20documentos\evangelina\Yacimiento\YPF\Informe%20varios\Informes%20T&#233;cnicos\Intervenci&#243;n-fotos-tendencia-croma-bsr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ata\back%20AF%20%20recuperado\My%20Documents\Carpeta%20de%20Control%20de%20Pozos\Resumen%20y%20an&#225;lisis%2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16\03%20Pulling%20PP%2016%20(02-04-04)\RI%20PP16%20(05-04-04)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CATRIEL_JUL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Mis%20documentos\PQB%20NEUQUEN\CUENTAS\DISCRIMINACION%20DE%20PRECIOS%20Y%20RECURSOS%20YPF\FINAL%20FINAL\ANEXO%20III%204944903%20u$s_912$_%20%20Ajustad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iculi.ARGENTINA\AppData\Local\Microsoft\Windows\Temporary%20Internet%20Files\Content.Outlook\PEZDPPGF\Cotizaci&#243;n%20PM-FS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tizaciones\PEREZ%20COMPANC\PLANILLAYPF564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28\01%20Pulling%20PP%2028%20(11-05-04)\RP%20PP28%20(11-05-04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9_Archivos%20adjuntos%20comprimidos%20de%20WinZip%20(2).zip\Planilla%20Certificaci&#243;n%20Enero%202016-Catriel-Zona%20I%20II%20y%20VAM-.xlsm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12_Archivos%20adjuntos%20comprimidos%20de%20WinZip%20(2).zip\Planilla%20Certificaci&#243;n%20Abril%202016-Catriel-Zona%20I%20II%20y%20VAM.xlsm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Configuraci&#243;n%20local\Temp\Copia%20de%20NUEVO%20ANEXO%20III%20V7%2049_%20AJ_CCT%2053-6346-12%20mh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bidart\Mis%20documentos\Pamela\Banco%20Santander\Cheques\Estadisticas%20Cheques%20y%20Dctos.Valorados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-2%20Gastos%20de%20Producci&#243;n%20N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Hoja%20de%20Excel%20en%20Blanco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eduls-p-auditori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"/>
      <sheetName val="Res"/>
      <sheetName val="Estr Costos"/>
      <sheetName val="Datos"/>
      <sheetName val="Planilla de Precios"/>
      <sheetName val="Apertura de precios"/>
      <sheetName val="Sueldos AOMA"/>
      <sheetName val="Sueldo FC"/>
      <sheetName val="Unit"/>
      <sheetName val="Mod"/>
      <sheetName val="CSoc"/>
      <sheetName val="Gdp"/>
      <sheetName val="Eq"/>
      <sheetName val="ObyC"/>
      <sheetName val="GVs"/>
      <sheetName val="Subc Ing"/>
      <sheetName val="Cons"/>
      <sheetName val="Mat"/>
      <sheetName val="Htas"/>
      <sheetName val="Instr"/>
      <sheetName val="Equipos"/>
      <sheetName val="Htas e Inst"/>
      <sheetName val="Htas St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ANEXO GASTOS"/>
      <sheetName val="XREF"/>
      <sheetName val="Tickmark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arre de IVA"/>
      <sheetName val="Hoja 1"/>
      <sheetName val="Tickmarks"/>
      <sheetName val="Non-Residents"/>
      <sheetName val="Datos"/>
    </sheetNames>
    <sheetDataSet>
      <sheetData sheetId="0" refreshError="1">
        <row r="2">
          <cell r="S2" t="str">
            <v>Diferencia entre IVA declarado contra contabilidad</v>
          </cell>
        </row>
        <row r="6">
          <cell r="S6">
            <v>-0.48000000000320142</v>
          </cell>
        </row>
        <row r="7">
          <cell r="S7">
            <v>0.35000000000582077</v>
          </cell>
        </row>
        <row r="8">
          <cell r="S8">
            <v>-0.14999999999417923</v>
          </cell>
        </row>
        <row r="9">
          <cell r="S9">
            <v>-8.000000000174623E-2</v>
          </cell>
        </row>
        <row r="10">
          <cell r="S10">
            <v>2.7700000000040745</v>
          </cell>
        </row>
        <row r="11">
          <cell r="S11">
            <v>700.77999999999884</v>
          </cell>
        </row>
        <row r="12">
          <cell r="S12">
            <v>84483.31</v>
          </cell>
        </row>
        <row r="13">
          <cell r="S13">
            <v>101453.42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9">
          <cell r="S19">
            <v>186639.91999999998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os provisionales"/>
      <sheetName val="Pagos Provisionales (2)"/>
      <sheetName val="Infonavit-SAR"/>
      <sheetName val="Seguro Social"/>
      <sheetName val="2% Nóminas"/>
      <sheetName val="Seguros y Fianzas"/>
      <sheetName val="Non-Residents"/>
      <sheetName val="seguros"/>
      <sheetName val="Amarre de IVA"/>
      <sheetName val="Resumen"/>
      <sheetName val="Dep'n fiscal"/>
      <sheetName val="estado de resul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res1104.se.gob.ar/consultaprecios-todos.sql.eess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ndec.gob.ar/indec/web/Nivel4-Tema-3-5-3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res1104.se.gob.ar/consultaprecios-todos.sql.ees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topLeftCell="B8" zoomScale="70" zoomScaleNormal="70" workbookViewId="0">
      <selection activeCell="O17" sqref="O17"/>
    </sheetView>
  </sheetViews>
  <sheetFormatPr baseColWidth="10" defaultColWidth="11.42578125" defaultRowHeight="12.75"/>
  <cols>
    <col min="1" max="1" width="2.7109375" style="43" customWidth="1"/>
    <col min="2" max="2" width="6.85546875" style="43" customWidth="1"/>
    <col min="3" max="3" width="7.7109375" style="43" customWidth="1"/>
    <col min="4" max="5" width="11.42578125" style="43"/>
    <col min="6" max="6" width="76.7109375" style="43" customWidth="1"/>
    <col min="7" max="7" width="21.85546875" style="43" customWidth="1"/>
    <col min="8" max="8" width="21.140625" style="43" customWidth="1"/>
    <col min="9" max="9" width="22.28515625" style="43" customWidth="1"/>
    <col min="10" max="10" width="12.28515625" style="43" customWidth="1"/>
    <col min="11" max="11" width="9.5703125" style="43" customWidth="1"/>
    <col min="12" max="12" width="9" style="43" customWidth="1"/>
    <col min="13" max="250" width="11.42578125" style="43"/>
    <col min="251" max="251" width="2.7109375" style="43" customWidth="1"/>
    <col min="252" max="252" width="6.85546875" style="43" customWidth="1"/>
    <col min="253" max="253" width="7.7109375" style="43" customWidth="1"/>
    <col min="254" max="255" width="11.42578125" style="43"/>
    <col min="256" max="256" width="31.7109375" style="43" customWidth="1"/>
    <col min="257" max="257" width="64.85546875" style="43" customWidth="1"/>
    <col min="258" max="258" width="17.7109375" style="43" customWidth="1"/>
    <col min="259" max="259" width="21.28515625" style="43" customWidth="1"/>
    <col min="260" max="260" width="22.42578125" style="43" customWidth="1"/>
    <col min="261" max="261" width="12.28515625" style="43" customWidth="1"/>
    <col min="262" max="262" width="9.5703125" style="43" customWidth="1"/>
    <col min="263" max="263" width="12.85546875" style="43" customWidth="1"/>
    <col min="264" max="264" width="13.140625" style="43" bestFit="1" customWidth="1"/>
    <col min="265" max="266" width="11.42578125" style="43"/>
    <col min="267" max="267" width="8" style="43" customWidth="1"/>
    <col min="268" max="268" width="9" style="43" customWidth="1"/>
    <col min="269" max="506" width="11.42578125" style="43"/>
    <col min="507" max="507" width="2.7109375" style="43" customWidth="1"/>
    <col min="508" max="508" width="6.85546875" style="43" customWidth="1"/>
    <col min="509" max="509" width="7.7109375" style="43" customWidth="1"/>
    <col min="510" max="511" width="11.42578125" style="43"/>
    <col min="512" max="512" width="31.7109375" style="43" customWidth="1"/>
    <col min="513" max="513" width="64.85546875" style="43" customWidth="1"/>
    <col min="514" max="514" width="17.7109375" style="43" customWidth="1"/>
    <col min="515" max="515" width="21.28515625" style="43" customWidth="1"/>
    <col min="516" max="516" width="22.42578125" style="43" customWidth="1"/>
    <col min="517" max="517" width="12.28515625" style="43" customWidth="1"/>
    <col min="518" max="518" width="9.5703125" style="43" customWidth="1"/>
    <col min="519" max="519" width="12.85546875" style="43" customWidth="1"/>
    <col min="520" max="520" width="13.140625" style="43" bestFit="1" customWidth="1"/>
    <col min="521" max="522" width="11.42578125" style="43"/>
    <col min="523" max="523" width="8" style="43" customWidth="1"/>
    <col min="524" max="524" width="9" style="43" customWidth="1"/>
    <col min="525" max="762" width="11.42578125" style="43"/>
    <col min="763" max="763" width="2.7109375" style="43" customWidth="1"/>
    <col min="764" max="764" width="6.85546875" style="43" customWidth="1"/>
    <col min="765" max="765" width="7.7109375" style="43" customWidth="1"/>
    <col min="766" max="767" width="11.42578125" style="43"/>
    <col min="768" max="768" width="31.7109375" style="43" customWidth="1"/>
    <col min="769" max="769" width="64.85546875" style="43" customWidth="1"/>
    <col min="770" max="770" width="17.7109375" style="43" customWidth="1"/>
    <col min="771" max="771" width="21.28515625" style="43" customWidth="1"/>
    <col min="772" max="772" width="22.42578125" style="43" customWidth="1"/>
    <col min="773" max="773" width="12.28515625" style="43" customWidth="1"/>
    <col min="774" max="774" width="9.5703125" style="43" customWidth="1"/>
    <col min="775" max="775" width="12.85546875" style="43" customWidth="1"/>
    <col min="776" max="776" width="13.140625" style="43" bestFit="1" customWidth="1"/>
    <col min="777" max="778" width="11.42578125" style="43"/>
    <col min="779" max="779" width="8" style="43" customWidth="1"/>
    <col min="780" max="780" width="9" style="43" customWidth="1"/>
    <col min="781" max="1018" width="11.42578125" style="43"/>
    <col min="1019" max="1019" width="2.7109375" style="43" customWidth="1"/>
    <col min="1020" max="1020" width="6.85546875" style="43" customWidth="1"/>
    <col min="1021" max="1021" width="7.7109375" style="43" customWidth="1"/>
    <col min="1022" max="1023" width="11.42578125" style="43"/>
    <col min="1024" max="1024" width="31.7109375" style="43" customWidth="1"/>
    <col min="1025" max="1025" width="64.85546875" style="43" customWidth="1"/>
    <col min="1026" max="1026" width="17.7109375" style="43" customWidth="1"/>
    <col min="1027" max="1027" width="21.28515625" style="43" customWidth="1"/>
    <col min="1028" max="1028" width="22.42578125" style="43" customWidth="1"/>
    <col min="1029" max="1029" width="12.28515625" style="43" customWidth="1"/>
    <col min="1030" max="1030" width="9.5703125" style="43" customWidth="1"/>
    <col min="1031" max="1031" width="12.85546875" style="43" customWidth="1"/>
    <col min="1032" max="1032" width="13.140625" style="43" bestFit="1" customWidth="1"/>
    <col min="1033" max="1034" width="11.42578125" style="43"/>
    <col min="1035" max="1035" width="8" style="43" customWidth="1"/>
    <col min="1036" max="1036" width="9" style="43" customWidth="1"/>
    <col min="1037" max="1274" width="11.42578125" style="43"/>
    <col min="1275" max="1275" width="2.7109375" style="43" customWidth="1"/>
    <col min="1276" max="1276" width="6.85546875" style="43" customWidth="1"/>
    <col min="1277" max="1277" width="7.7109375" style="43" customWidth="1"/>
    <col min="1278" max="1279" width="11.42578125" style="43"/>
    <col min="1280" max="1280" width="31.7109375" style="43" customWidth="1"/>
    <col min="1281" max="1281" width="64.85546875" style="43" customWidth="1"/>
    <col min="1282" max="1282" width="17.7109375" style="43" customWidth="1"/>
    <col min="1283" max="1283" width="21.28515625" style="43" customWidth="1"/>
    <col min="1284" max="1284" width="22.42578125" style="43" customWidth="1"/>
    <col min="1285" max="1285" width="12.28515625" style="43" customWidth="1"/>
    <col min="1286" max="1286" width="9.5703125" style="43" customWidth="1"/>
    <col min="1287" max="1287" width="12.85546875" style="43" customWidth="1"/>
    <col min="1288" max="1288" width="13.140625" style="43" bestFit="1" customWidth="1"/>
    <col min="1289" max="1290" width="11.42578125" style="43"/>
    <col min="1291" max="1291" width="8" style="43" customWidth="1"/>
    <col min="1292" max="1292" width="9" style="43" customWidth="1"/>
    <col min="1293" max="1530" width="11.42578125" style="43"/>
    <col min="1531" max="1531" width="2.7109375" style="43" customWidth="1"/>
    <col min="1532" max="1532" width="6.85546875" style="43" customWidth="1"/>
    <col min="1533" max="1533" width="7.7109375" style="43" customWidth="1"/>
    <col min="1534" max="1535" width="11.42578125" style="43"/>
    <col min="1536" max="1536" width="31.7109375" style="43" customWidth="1"/>
    <col min="1537" max="1537" width="64.85546875" style="43" customWidth="1"/>
    <col min="1538" max="1538" width="17.7109375" style="43" customWidth="1"/>
    <col min="1539" max="1539" width="21.28515625" style="43" customWidth="1"/>
    <col min="1540" max="1540" width="22.42578125" style="43" customWidth="1"/>
    <col min="1541" max="1541" width="12.28515625" style="43" customWidth="1"/>
    <col min="1542" max="1542" width="9.5703125" style="43" customWidth="1"/>
    <col min="1543" max="1543" width="12.85546875" style="43" customWidth="1"/>
    <col min="1544" max="1544" width="13.140625" style="43" bestFit="1" customWidth="1"/>
    <col min="1545" max="1546" width="11.42578125" style="43"/>
    <col min="1547" max="1547" width="8" style="43" customWidth="1"/>
    <col min="1548" max="1548" width="9" style="43" customWidth="1"/>
    <col min="1549" max="1786" width="11.42578125" style="43"/>
    <col min="1787" max="1787" width="2.7109375" style="43" customWidth="1"/>
    <col min="1788" max="1788" width="6.85546875" style="43" customWidth="1"/>
    <col min="1789" max="1789" width="7.7109375" style="43" customWidth="1"/>
    <col min="1790" max="1791" width="11.42578125" style="43"/>
    <col min="1792" max="1792" width="31.7109375" style="43" customWidth="1"/>
    <col min="1793" max="1793" width="64.85546875" style="43" customWidth="1"/>
    <col min="1794" max="1794" width="17.7109375" style="43" customWidth="1"/>
    <col min="1795" max="1795" width="21.28515625" style="43" customWidth="1"/>
    <col min="1796" max="1796" width="22.42578125" style="43" customWidth="1"/>
    <col min="1797" max="1797" width="12.28515625" style="43" customWidth="1"/>
    <col min="1798" max="1798" width="9.5703125" style="43" customWidth="1"/>
    <col min="1799" max="1799" width="12.85546875" style="43" customWidth="1"/>
    <col min="1800" max="1800" width="13.140625" style="43" bestFit="1" customWidth="1"/>
    <col min="1801" max="1802" width="11.42578125" style="43"/>
    <col min="1803" max="1803" width="8" style="43" customWidth="1"/>
    <col min="1804" max="1804" width="9" style="43" customWidth="1"/>
    <col min="1805" max="2042" width="11.42578125" style="43"/>
    <col min="2043" max="2043" width="2.7109375" style="43" customWidth="1"/>
    <col min="2044" max="2044" width="6.85546875" style="43" customWidth="1"/>
    <col min="2045" max="2045" width="7.7109375" style="43" customWidth="1"/>
    <col min="2046" max="2047" width="11.42578125" style="43"/>
    <col min="2048" max="2048" width="31.7109375" style="43" customWidth="1"/>
    <col min="2049" max="2049" width="64.85546875" style="43" customWidth="1"/>
    <col min="2050" max="2050" width="17.7109375" style="43" customWidth="1"/>
    <col min="2051" max="2051" width="21.28515625" style="43" customWidth="1"/>
    <col min="2052" max="2052" width="22.42578125" style="43" customWidth="1"/>
    <col min="2053" max="2053" width="12.28515625" style="43" customWidth="1"/>
    <col min="2054" max="2054" width="9.5703125" style="43" customWidth="1"/>
    <col min="2055" max="2055" width="12.85546875" style="43" customWidth="1"/>
    <col min="2056" max="2056" width="13.140625" style="43" bestFit="1" customWidth="1"/>
    <col min="2057" max="2058" width="11.42578125" style="43"/>
    <col min="2059" max="2059" width="8" style="43" customWidth="1"/>
    <col min="2060" max="2060" width="9" style="43" customWidth="1"/>
    <col min="2061" max="2298" width="11.42578125" style="43"/>
    <col min="2299" max="2299" width="2.7109375" style="43" customWidth="1"/>
    <col min="2300" max="2300" width="6.85546875" style="43" customWidth="1"/>
    <col min="2301" max="2301" width="7.7109375" style="43" customWidth="1"/>
    <col min="2302" max="2303" width="11.42578125" style="43"/>
    <col min="2304" max="2304" width="31.7109375" style="43" customWidth="1"/>
    <col min="2305" max="2305" width="64.85546875" style="43" customWidth="1"/>
    <col min="2306" max="2306" width="17.7109375" style="43" customWidth="1"/>
    <col min="2307" max="2307" width="21.28515625" style="43" customWidth="1"/>
    <col min="2308" max="2308" width="22.42578125" style="43" customWidth="1"/>
    <col min="2309" max="2309" width="12.28515625" style="43" customWidth="1"/>
    <col min="2310" max="2310" width="9.5703125" style="43" customWidth="1"/>
    <col min="2311" max="2311" width="12.85546875" style="43" customWidth="1"/>
    <col min="2312" max="2312" width="13.140625" style="43" bestFit="1" customWidth="1"/>
    <col min="2313" max="2314" width="11.42578125" style="43"/>
    <col min="2315" max="2315" width="8" style="43" customWidth="1"/>
    <col min="2316" max="2316" width="9" style="43" customWidth="1"/>
    <col min="2317" max="2554" width="11.42578125" style="43"/>
    <col min="2555" max="2555" width="2.7109375" style="43" customWidth="1"/>
    <col min="2556" max="2556" width="6.85546875" style="43" customWidth="1"/>
    <col min="2557" max="2557" width="7.7109375" style="43" customWidth="1"/>
    <col min="2558" max="2559" width="11.42578125" style="43"/>
    <col min="2560" max="2560" width="31.7109375" style="43" customWidth="1"/>
    <col min="2561" max="2561" width="64.85546875" style="43" customWidth="1"/>
    <col min="2562" max="2562" width="17.7109375" style="43" customWidth="1"/>
    <col min="2563" max="2563" width="21.28515625" style="43" customWidth="1"/>
    <col min="2564" max="2564" width="22.42578125" style="43" customWidth="1"/>
    <col min="2565" max="2565" width="12.28515625" style="43" customWidth="1"/>
    <col min="2566" max="2566" width="9.5703125" style="43" customWidth="1"/>
    <col min="2567" max="2567" width="12.85546875" style="43" customWidth="1"/>
    <col min="2568" max="2568" width="13.140625" style="43" bestFit="1" customWidth="1"/>
    <col min="2569" max="2570" width="11.42578125" style="43"/>
    <col min="2571" max="2571" width="8" style="43" customWidth="1"/>
    <col min="2572" max="2572" width="9" style="43" customWidth="1"/>
    <col min="2573" max="2810" width="11.42578125" style="43"/>
    <col min="2811" max="2811" width="2.7109375" style="43" customWidth="1"/>
    <col min="2812" max="2812" width="6.85546875" style="43" customWidth="1"/>
    <col min="2813" max="2813" width="7.7109375" style="43" customWidth="1"/>
    <col min="2814" max="2815" width="11.42578125" style="43"/>
    <col min="2816" max="2816" width="31.7109375" style="43" customWidth="1"/>
    <col min="2817" max="2817" width="64.85546875" style="43" customWidth="1"/>
    <col min="2818" max="2818" width="17.7109375" style="43" customWidth="1"/>
    <col min="2819" max="2819" width="21.28515625" style="43" customWidth="1"/>
    <col min="2820" max="2820" width="22.42578125" style="43" customWidth="1"/>
    <col min="2821" max="2821" width="12.28515625" style="43" customWidth="1"/>
    <col min="2822" max="2822" width="9.5703125" style="43" customWidth="1"/>
    <col min="2823" max="2823" width="12.85546875" style="43" customWidth="1"/>
    <col min="2824" max="2824" width="13.140625" style="43" bestFit="1" customWidth="1"/>
    <col min="2825" max="2826" width="11.42578125" style="43"/>
    <col min="2827" max="2827" width="8" style="43" customWidth="1"/>
    <col min="2828" max="2828" width="9" style="43" customWidth="1"/>
    <col min="2829" max="3066" width="11.42578125" style="43"/>
    <col min="3067" max="3067" width="2.7109375" style="43" customWidth="1"/>
    <col min="3068" max="3068" width="6.85546875" style="43" customWidth="1"/>
    <col min="3069" max="3069" width="7.7109375" style="43" customWidth="1"/>
    <col min="3070" max="3071" width="11.42578125" style="43"/>
    <col min="3072" max="3072" width="31.7109375" style="43" customWidth="1"/>
    <col min="3073" max="3073" width="64.85546875" style="43" customWidth="1"/>
    <col min="3074" max="3074" width="17.7109375" style="43" customWidth="1"/>
    <col min="3075" max="3075" width="21.28515625" style="43" customWidth="1"/>
    <col min="3076" max="3076" width="22.42578125" style="43" customWidth="1"/>
    <col min="3077" max="3077" width="12.28515625" style="43" customWidth="1"/>
    <col min="3078" max="3078" width="9.5703125" style="43" customWidth="1"/>
    <col min="3079" max="3079" width="12.85546875" style="43" customWidth="1"/>
    <col min="3080" max="3080" width="13.140625" style="43" bestFit="1" customWidth="1"/>
    <col min="3081" max="3082" width="11.42578125" style="43"/>
    <col min="3083" max="3083" width="8" style="43" customWidth="1"/>
    <col min="3084" max="3084" width="9" style="43" customWidth="1"/>
    <col min="3085" max="3322" width="11.42578125" style="43"/>
    <col min="3323" max="3323" width="2.7109375" style="43" customWidth="1"/>
    <col min="3324" max="3324" width="6.85546875" style="43" customWidth="1"/>
    <col min="3325" max="3325" width="7.7109375" style="43" customWidth="1"/>
    <col min="3326" max="3327" width="11.42578125" style="43"/>
    <col min="3328" max="3328" width="31.7109375" style="43" customWidth="1"/>
    <col min="3329" max="3329" width="64.85546875" style="43" customWidth="1"/>
    <col min="3330" max="3330" width="17.7109375" style="43" customWidth="1"/>
    <col min="3331" max="3331" width="21.28515625" style="43" customWidth="1"/>
    <col min="3332" max="3332" width="22.42578125" style="43" customWidth="1"/>
    <col min="3333" max="3333" width="12.28515625" style="43" customWidth="1"/>
    <col min="3334" max="3334" width="9.5703125" style="43" customWidth="1"/>
    <col min="3335" max="3335" width="12.85546875" style="43" customWidth="1"/>
    <col min="3336" max="3336" width="13.140625" style="43" bestFit="1" customWidth="1"/>
    <col min="3337" max="3338" width="11.42578125" style="43"/>
    <col min="3339" max="3339" width="8" style="43" customWidth="1"/>
    <col min="3340" max="3340" width="9" style="43" customWidth="1"/>
    <col min="3341" max="3578" width="11.42578125" style="43"/>
    <col min="3579" max="3579" width="2.7109375" style="43" customWidth="1"/>
    <col min="3580" max="3580" width="6.85546875" style="43" customWidth="1"/>
    <col min="3581" max="3581" width="7.7109375" style="43" customWidth="1"/>
    <col min="3582" max="3583" width="11.42578125" style="43"/>
    <col min="3584" max="3584" width="31.7109375" style="43" customWidth="1"/>
    <col min="3585" max="3585" width="64.85546875" style="43" customWidth="1"/>
    <col min="3586" max="3586" width="17.7109375" style="43" customWidth="1"/>
    <col min="3587" max="3587" width="21.28515625" style="43" customWidth="1"/>
    <col min="3588" max="3588" width="22.42578125" style="43" customWidth="1"/>
    <col min="3589" max="3589" width="12.28515625" style="43" customWidth="1"/>
    <col min="3590" max="3590" width="9.5703125" style="43" customWidth="1"/>
    <col min="3591" max="3591" width="12.85546875" style="43" customWidth="1"/>
    <col min="3592" max="3592" width="13.140625" style="43" bestFit="1" customWidth="1"/>
    <col min="3593" max="3594" width="11.42578125" style="43"/>
    <col min="3595" max="3595" width="8" style="43" customWidth="1"/>
    <col min="3596" max="3596" width="9" style="43" customWidth="1"/>
    <col min="3597" max="3834" width="11.42578125" style="43"/>
    <col min="3835" max="3835" width="2.7109375" style="43" customWidth="1"/>
    <col min="3836" max="3836" width="6.85546875" style="43" customWidth="1"/>
    <col min="3837" max="3837" width="7.7109375" style="43" customWidth="1"/>
    <col min="3838" max="3839" width="11.42578125" style="43"/>
    <col min="3840" max="3840" width="31.7109375" style="43" customWidth="1"/>
    <col min="3841" max="3841" width="64.85546875" style="43" customWidth="1"/>
    <col min="3842" max="3842" width="17.7109375" style="43" customWidth="1"/>
    <col min="3843" max="3843" width="21.28515625" style="43" customWidth="1"/>
    <col min="3844" max="3844" width="22.42578125" style="43" customWidth="1"/>
    <col min="3845" max="3845" width="12.28515625" style="43" customWidth="1"/>
    <col min="3846" max="3846" width="9.5703125" style="43" customWidth="1"/>
    <col min="3847" max="3847" width="12.85546875" style="43" customWidth="1"/>
    <col min="3848" max="3848" width="13.140625" style="43" bestFit="1" customWidth="1"/>
    <col min="3849" max="3850" width="11.42578125" style="43"/>
    <col min="3851" max="3851" width="8" style="43" customWidth="1"/>
    <col min="3852" max="3852" width="9" style="43" customWidth="1"/>
    <col min="3853" max="4090" width="11.42578125" style="43"/>
    <col min="4091" max="4091" width="2.7109375" style="43" customWidth="1"/>
    <col min="4092" max="4092" width="6.85546875" style="43" customWidth="1"/>
    <col min="4093" max="4093" width="7.7109375" style="43" customWidth="1"/>
    <col min="4094" max="4095" width="11.42578125" style="43"/>
    <col min="4096" max="4096" width="31.7109375" style="43" customWidth="1"/>
    <col min="4097" max="4097" width="64.85546875" style="43" customWidth="1"/>
    <col min="4098" max="4098" width="17.7109375" style="43" customWidth="1"/>
    <col min="4099" max="4099" width="21.28515625" style="43" customWidth="1"/>
    <col min="4100" max="4100" width="22.42578125" style="43" customWidth="1"/>
    <col min="4101" max="4101" width="12.28515625" style="43" customWidth="1"/>
    <col min="4102" max="4102" width="9.5703125" style="43" customWidth="1"/>
    <col min="4103" max="4103" width="12.85546875" style="43" customWidth="1"/>
    <col min="4104" max="4104" width="13.140625" style="43" bestFit="1" customWidth="1"/>
    <col min="4105" max="4106" width="11.42578125" style="43"/>
    <col min="4107" max="4107" width="8" style="43" customWidth="1"/>
    <col min="4108" max="4108" width="9" style="43" customWidth="1"/>
    <col min="4109" max="4346" width="11.42578125" style="43"/>
    <col min="4347" max="4347" width="2.7109375" style="43" customWidth="1"/>
    <col min="4348" max="4348" width="6.85546875" style="43" customWidth="1"/>
    <col min="4349" max="4349" width="7.7109375" style="43" customWidth="1"/>
    <col min="4350" max="4351" width="11.42578125" style="43"/>
    <col min="4352" max="4352" width="31.7109375" style="43" customWidth="1"/>
    <col min="4353" max="4353" width="64.85546875" style="43" customWidth="1"/>
    <col min="4354" max="4354" width="17.7109375" style="43" customWidth="1"/>
    <col min="4355" max="4355" width="21.28515625" style="43" customWidth="1"/>
    <col min="4356" max="4356" width="22.42578125" style="43" customWidth="1"/>
    <col min="4357" max="4357" width="12.28515625" style="43" customWidth="1"/>
    <col min="4358" max="4358" width="9.5703125" style="43" customWidth="1"/>
    <col min="4359" max="4359" width="12.85546875" style="43" customWidth="1"/>
    <col min="4360" max="4360" width="13.140625" style="43" bestFit="1" customWidth="1"/>
    <col min="4361" max="4362" width="11.42578125" style="43"/>
    <col min="4363" max="4363" width="8" style="43" customWidth="1"/>
    <col min="4364" max="4364" width="9" style="43" customWidth="1"/>
    <col min="4365" max="4602" width="11.42578125" style="43"/>
    <col min="4603" max="4603" width="2.7109375" style="43" customWidth="1"/>
    <col min="4604" max="4604" width="6.85546875" style="43" customWidth="1"/>
    <col min="4605" max="4605" width="7.7109375" style="43" customWidth="1"/>
    <col min="4606" max="4607" width="11.42578125" style="43"/>
    <col min="4608" max="4608" width="31.7109375" style="43" customWidth="1"/>
    <col min="4609" max="4609" width="64.85546875" style="43" customWidth="1"/>
    <col min="4610" max="4610" width="17.7109375" style="43" customWidth="1"/>
    <col min="4611" max="4611" width="21.28515625" style="43" customWidth="1"/>
    <col min="4612" max="4612" width="22.42578125" style="43" customWidth="1"/>
    <col min="4613" max="4613" width="12.28515625" style="43" customWidth="1"/>
    <col min="4614" max="4614" width="9.5703125" style="43" customWidth="1"/>
    <col min="4615" max="4615" width="12.85546875" style="43" customWidth="1"/>
    <col min="4616" max="4616" width="13.140625" style="43" bestFit="1" customWidth="1"/>
    <col min="4617" max="4618" width="11.42578125" style="43"/>
    <col min="4619" max="4619" width="8" style="43" customWidth="1"/>
    <col min="4620" max="4620" width="9" style="43" customWidth="1"/>
    <col min="4621" max="4858" width="11.42578125" style="43"/>
    <col min="4859" max="4859" width="2.7109375" style="43" customWidth="1"/>
    <col min="4860" max="4860" width="6.85546875" style="43" customWidth="1"/>
    <col min="4861" max="4861" width="7.7109375" style="43" customWidth="1"/>
    <col min="4862" max="4863" width="11.42578125" style="43"/>
    <col min="4864" max="4864" width="31.7109375" style="43" customWidth="1"/>
    <col min="4865" max="4865" width="64.85546875" style="43" customWidth="1"/>
    <col min="4866" max="4866" width="17.7109375" style="43" customWidth="1"/>
    <col min="4867" max="4867" width="21.28515625" style="43" customWidth="1"/>
    <col min="4868" max="4868" width="22.42578125" style="43" customWidth="1"/>
    <col min="4869" max="4869" width="12.28515625" style="43" customWidth="1"/>
    <col min="4870" max="4870" width="9.5703125" style="43" customWidth="1"/>
    <col min="4871" max="4871" width="12.85546875" style="43" customWidth="1"/>
    <col min="4872" max="4872" width="13.140625" style="43" bestFit="1" customWidth="1"/>
    <col min="4873" max="4874" width="11.42578125" style="43"/>
    <col min="4875" max="4875" width="8" style="43" customWidth="1"/>
    <col min="4876" max="4876" width="9" style="43" customWidth="1"/>
    <col min="4877" max="5114" width="11.42578125" style="43"/>
    <col min="5115" max="5115" width="2.7109375" style="43" customWidth="1"/>
    <col min="5116" max="5116" width="6.85546875" style="43" customWidth="1"/>
    <col min="5117" max="5117" width="7.7109375" style="43" customWidth="1"/>
    <col min="5118" max="5119" width="11.42578125" style="43"/>
    <col min="5120" max="5120" width="31.7109375" style="43" customWidth="1"/>
    <col min="5121" max="5121" width="64.85546875" style="43" customWidth="1"/>
    <col min="5122" max="5122" width="17.7109375" style="43" customWidth="1"/>
    <col min="5123" max="5123" width="21.28515625" style="43" customWidth="1"/>
    <col min="5124" max="5124" width="22.42578125" style="43" customWidth="1"/>
    <col min="5125" max="5125" width="12.28515625" style="43" customWidth="1"/>
    <col min="5126" max="5126" width="9.5703125" style="43" customWidth="1"/>
    <col min="5127" max="5127" width="12.85546875" style="43" customWidth="1"/>
    <col min="5128" max="5128" width="13.140625" style="43" bestFit="1" customWidth="1"/>
    <col min="5129" max="5130" width="11.42578125" style="43"/>
    <col min="5131" max="5131" width="8" style="43" customWidth="1"/>
    <col min="5132" max="5132" width="9" style="43" customWidth="1"/>
    <col min="5133" max="5370" width="11.42578125" style="43"/>
    <col min="5371" max="5371" width="2.7109375" style="43" customWidth="1"/>
    <col min="5372" max="5372" width="6.85546875" style="43" customWidth="1"/>
    <col min="5373" max="5373" width="7.7109375" style="43" customWidth="1"/>
    <col min="5374" max="5375" width="11.42578125" style="43"/>
    <col min="5376" max="5376" width="31.7109375" style="43" customWidth="1"/>
    <col min="5377" max="5377" width="64.85546875" style="43" customWidth="1"/>
    <col min="5378" max="5378" width="17.7109375" style="43" customWidth="1"/>
    <col min="5379" max="5379" width="21.28515625" style="43" customWidth="1"/>
    <col min="5380" max="5380" width="22.42578125" style="43" customWidth="1"/>
    <col min="5381" max="5381" width="12.28515625" style="43" customWidth="1"/>
    <col min="5382" max="5382" width="9.5703125" style="43" customWidth="1"/>
    <col min="5383" max="5383" width="12.85546875" style="43" customWidth="1"/>
    <col min="5384" max="5384" width="13.140625" style="43" bestFit="1" customWidth="1"/>
    <col min="5385" max="5386" width="11.42578125" style="43"/>
    <col min="5387" max="5387" width="8" style="43" customWidth="1"/>
    <col min="5388" max="5388" width="9" style="43" customWidth="1"/>
    <col min="5389" max="5626" width="11.42578125" style="43"/>
    <col min="5627" max="5627" width="2.7109375" style="43" customWidth="1"/>
    <col min="5628" max="5628" width="6.85546875" style="43" customWidth="1"/>
    <col min="5629" max="5629" width="7.7109375" style="43" customWidth="1"/>
    <col min="5630" max="5631" width="11.42578125" style="43"/>
    <col min="5632" max="5632" width="31.7109375" style="43" customWidth="1"/>
    <col min="5633" max="5633" width="64.85546875" style="43" customWidth="1"/>
    <col min="5634" max="5634" width="17.7109375" style="43" customWidth="1"/>
    <col min="5635" max="5635" width="21.28515625" style="43" customWidth="1"/>
    <col min="5636" max="5636" width="22.42578125" style="43" customWidth="1"/>
    <col min="5637" max="5637" width="12.28515625" style="43" customWidth="1"/>
    <col min="5638" max="5638" width="9.5703125" style="43" customWidth="1"/>
    <col min="5639" max="5639" width="12.85546875" style="43" customWidth="1"/>
    <col min="5640" max="5640" width="13.140625" style="43" bestFit="1" customWidth="1"/>
    <col min="5641" max="5642" width="11.42578125" style="43"/>
    <col min="5643" max="5643" width="8" style="43" customWidth="1"/>
    <col min="5644" max="5644" width="9" style="43" customWidth="1"/>
    <col min="5645" max="5882" width="11.42578125" style="43"/>
    <col min="5883" max="5883" width="2.7109375" style="43" customWidth="1"/>
    <col min="5884" max="5884" width="6.85546875" style="43" customWidth="1"/>
    <col min="5885" max="5885" width="7.7109375" style="43" customWidth="1"/>
    <col min="5886" max="5887" width="11.42578125" style="43"/>
    <col min="5888" max="5888" width="31.7109375" style="43" customWidth="1"/>
    <col min="5889" max="5889" width="64.85546875" style="43" customWidth="1"/>
    <col min="5890" max="5890" width="17.7109375" style="43" customWidth="1"/>
    <col min="5891" max="5891" width="21.28515625" style="43" customWidth="1"/>
    <col min="5892" max="5892" width="22.42578125" style="43" customWidth="1"/>
    <col min="5893" max="5893" width="12.28515625" style="43" customWidth="1"/>
    <col min="5894" max="5894" width="9.5703125" style="43" customWidth="1"/>
    <col min="5895" max="5895" width="12.85546875" style="43" customWidth="1"/>
    <col min="5896" max="5896" width="13.140625" style="43" bestFit="1" customWidth="1"/>
    <col min="5897" max="5898" width="11.42578125" style="43"/>
    <col min="5899" max="5899" width="8" style="43" customWidth="1"/>
    <col min="5900" max="5900" width="9" style="43" customWidth="1"/>
    <col min="5901" max="6138" width="11.42578125" style="43"/>
    <col min="6139" max="6139" width="2.7109375" style="43" customWidth="1"/>
    <col min="6140" max="6140" width="6.85546875" style="43" customWidth="1"/>
    <col min="6141" max="6141" width="7.7109375" style="43" customWidth="1"/>
    <col min="6142" max="6143" width="11.42578125" style="43"/>
    <col min="6144" max="6144" width="31.7109375" style="43" customWidth="1"/>
    <col min="6145" max="6145" width="64.85546875" style="43" customWidth="1"/>
    <col min="6146" max="6146" width="17.7109375" style="43" customWidth="1"/>
    <col min="6147" max="6147" width="21.28515625" style="43" customWidth="1"/>
    <col min="6148" max="6148" width="22.42578125" style="43" customWidth="1"/>
    <col min="6149" max="6149" width="12.28515625" style="43" customWidth="1"/>
    <col min="6150" max="6150" width="9.5703125" style="43" customWidth="1"/>
    <col min="6151" max="6151" width="12.85546875" style="43" customWidth="1"/>
    <col min="6152" max="6152" width="13.140625" style="43" bestFit="1" customWidth="1"/>
    <col min="6153" max="6154" width="11.42578125" style="43"/>
    <col min="6155" max="6155" width="8" style="43" customWidth="1"/>
    <col min="6156" max="6156" width="9" style="43" customWidth="1"/>
    <col min="6157" max="6394" width="11.42578125" style="43"/>
    <col min="6395" max="6395" width="2.7109375" style="43" customWidth="1"/>
    <col min="6396" max="6396" width="6.85546875" style="43" customWidth="1"/>
    <col min="6397" max="6397" width="7.7109375" style="43" customWidth="1"/>
    <col min="6398" max="6399" width="11.42578125" style="43"/>
    <col min="6400" max="6400" width="31.7109375" style="43" customWidth="1"/>
    <col min="6401" max="6401" width="64.85546875" style="43" customWidth="1"/>
    <col min="6402" max="6402" width="17.7109375" style="43" customWidth="1"/>
    <col min="6403" max="6403" width="21.28515625" style="43" customWidth="1"/>
    <col min="6404" max="6404" width="22.42578125" style="43" customWidth="1"/>
    <col min="6405" max="6405" width="12.28515625" style="43" customWidth="1"/>
    <col min="6406" max="6406" width="9.5703125" style="43" customWidth="1"/>
    <col min="6407" max="6407" width="12.85546875" style="43" customWidth="1"/>
    <col min="6408" max="6408" width="13.140625" style="43" bestFit="1" customWidth="1"/>
    <col min="6409" max="6410" width="11.42578125" style="43"/>
    <col min="6411" max="6411" width="8" style="43" customWidth="1"/>
    <col min="6412" max="6412" width="9" style="43" customWidth="1"/>
    <col min="6413" max="6650" width="11.42578125" style="43"/>
    <col min="6651" max="6651" width="2.7109375" style="43" customWidth="1"/>
    <col min="6652" max="6652" width="6.85546875" style="43" customWidth="1"/>
    <col min="6653" max="6653" width="7.7109375" style="43" customWidth="1"/>
    <col min="6654" max="6655" width="11.42578125" style="43"/>
    <col min="6656" max="6656" width="31.7109375" style="43" customWidth="1"/>
    <col min="6657" max="6657" width="64.85546875" style="43" customWidth="1"/>
    <col min="6658" max="6658" width="17.7109375" style="43" customWidth="1"/>
    <col min="6659" max="6659" width="21.28515625" style="43" customWidth="1"/>
    <col min="6660" max="6660" width="22.42578125" style="43" customWidth="1"/>
    <col min="6661" max="6661" width="12.28515625" style="43" customWidth="1"/>
    <col min="6662" max="6662" width="9.5703125" style="43" customWidth="1"/>
    <col min="6663" max="6663" width="12.85546875" style="43" customWidth="1"/>
    <col min="6664" max="6664" width="13.140625" style="43" bestFit="1" customWidth="1"/>
    <col min="6665" max="6666" width="11.42578125" style="43"/>
    <col min="6667" max="6667" width="8" style="43" customWidth="1"/>
    <col min="6668" max="6668" width="9" style="43" customWidth="1"/>
    <col min="6669" max="6906" width="11.42578125" style="43"/>
    <col min="6907" max="6907" width="2.7109375" style="43" customWidth="1"/>
    <col min="6908" max="6908" width="6.85546875" style="43" customWidth="1"/>
    <col min="6909" max="6909" width="7.7109375" style="43" customWidth="1"/>
    <col min="6910" max="6911" width="11.42578125" style="43"/>
    <col min="6912" max="6912" width="31.7109375" style="43" customWidth="1"/>
    <col min="6913" max="6913" width="64.85546875" style="43" customWidth="1"/>
    <col min="6914" max="6914" width="17.7109375" style="43" customWidth="1"/>
    <col min="6915" max="6915" width="21.28515625" style="43" customWidth="1"/>
    <col min="6916" max="6916" width="22.42578125" style="43" customWidth="1"/>
    <col min="6917" max="6917" width="12.28515625" style="43" customWidth="1"/>
    <col min="6918" max="6918" width="9.5703125" style="43" customWidth="1"/>
    <col min="6919" max="6919" width="12.85546875" style="43" customWidth="1"/>
    <col min="6920" max="6920" width="13.140625" style="43" bestFit="1" customWidth="1"/>
    <col min="6921" max="6922" width="11.42578125" style="43"/>
    <col min="6923" max="6923" width="8" style="43" customWidth="1"/>
    <col min="6924" max="6924" width="9" style="43" customWidth="1"/>
    <col min="6925" max="7162" width="11.42578125" style="43"/>
    <col min="7163" max="7163" width="2.7109375" style="43" customWidth="1"/>
    <col min="7164" max="7164" width="6.85546875" style="43" customWidth="1"/>
    <col min="7165" max="7165" width="7.7109375" style="43" customWidth="1"/>
    <col min="7166" max="7167" width="11.42578125" style="43"/>
    <col min="7168" max="7168" width="31.7109375" style="43" customWidth="1"/>
    <col min="7169" max="7169" width="64.85546875" style="43" customWidth="1"/>
    <col min="7170" max="7170" width="17.7109375" style="43" customWidth="1"/>
    <col min="7171" max="7171" width="21.28515625" style="43" customWidth="1"/>
    <col min="7172" max="7172" width="22.42578125" style="43" customWidth="1"/>
    <col min="7173" max="7173" width="12.28515625" style="43" customWidth="1"/>
    <col min="7174" max="7174" width="9.5703125" style="43" customWidth="1"/>
    <col min="7175" max="7175" width="12.85546875" style="43" customWidth="1"/>
    <col min="7176" max="7176" width="13.140625" style="43" bestFit="1" customWidth="1"/>
    <col min="7177" max="7178" width="11.42578125" style="43"/>
    <col min="7179" max="7179" width="8" style="43" customWidth="1"/>
    <col min="7180" max="7180" width="9" style="43" customWidth="1"/>
    <col min="7181" max="7418" width="11.42578125" style="43"/>
    <col min="7419" max="7419" width="2.7109375" style="43" customWidth="1"/>
    <col min="7420" max="7420" width="6.85546875" style="43" customWidth="1"/>
    <col min="7421" max="7421" width="7.7109375" style="43" customWidth="1"/>
    <col min="7422" max="7423" width="11.42578125" style="43"/>
    <col min="7424" max="7424" width="31.7109375" style="43" customWidth="1"/>
    <col min="7425" max="7425" width="64.85546875" style="43" customWidth="1"/>
    <col min="7426" max="7426" width="17.7109375" style="43" customWidth="1"/>
    <col min="7427" max="7427" width="21.28515625" style="43" customWidth="1"/>
    <col min="7428" max="7428" width="22.42578125" style="43" customWidth="1"/>
    <col min="7429" max="7429" width="12.28515625" style="43" customWidth="1"/>
    <col min="7430" max="7430" width="9.5703125" style="43" customWidth="1"/>
    <col min="7431" max="7431" width="12.85546875" style="43" customWidth="1"/>
    <col min="7432" max="7432" width="13.140625" style="43" bestFit="1" customWidth="1"/>
    <col min="7433" max="7434" width="11.42578125" style="43"/>
    <col min="7435" max="7435" width="8" style="43" customWidth="1"/>
    <col min="7436" max="7436" width="9" style="43" customWidth="1"/>
    <col min="7437" max="7674" width="11.42578125" style="43"/>
    <col min="7675" max="7675" width="2.7109375" style="43" customWidth="1"/>
    <col min="7676" max="7676" width="6.85546875" style="43" customWidth="1"/>
    <col min="7677" max="7677" width="7.7109375" style="43" customWidth="1"/>
    <col min="7678" max="7679" width="11.42578125" style="43"/>
    <col min="7680" max="7680" width="31.7109375" style="43" customWidth="1"/>
    <col min="7681" max="7681" width="64.85546875" style="43" customWidth="1"/>
    <col min="7682" max="7682" width="17.7109375" style="43" customWidth="1"/>
    <col min="7683" max="7683" width="21.28515625" style="43" customWidth="1"/>
    <col min="7684" max="7684" width="22.42578125" style="43" customWidth="1"/>
    <col min="7685" max="7685" width="12.28515625" style="43" customWidth="1"/>
    <col min="7686" max="7686" width="9.5703125" style="43" customWidth="1"/>
    <col min="7687" max="7687" width="12.85546875" style="43" customWidth="1"/>
    <col min="7688" max="7688" width="13.140625" style="43" bestFit="1" customWidth="1"/>
    <col min="7689" max="7690" width="11.42578125" style="43"/>
    <col min="7691" max="7691" width="8" style="43" customWidth="1"/>
    <col min="7692" max="7692" width="9" style="43" customWidth="1"/>
    <col min="7693" max="7930" width="11.42578125" style="43"/>
    <col min="7931" max="7931" width="2.7109375" style="43" customWidth="1"/>
    <col min="7932" max="7932" width="6.85546875" style="43" customWidth="1"/>
    <col min="7933" max="7933" width="7.7109375" style="43" customWidth="1"/>
    <col min="7934" max="7935" width="11.42578125" style="43"/>
    <col min="7936" max="7936" width="31.7109375" style="43" customWidth="1"/>
    <col min="7937" max="7937" width="64.85546875" style="43" customWidth="1"/>
    <col min="7938" max="7938" width="17.7109375" style="43" customWidth="1"/>
    <col min="7939" max="7939" width="21.28515625" style="43" customWidth="1"/>
    <col min="7940" max="7940" width="22.42578125" style="43" customWidth="1"/>
    <col min="7941" max="7941" width="12.28515625" style="43" customWidth="1"/>
    <col min="7942" max="7942" width="9.5703125" style="43" customWidth="1"/>
    <col min="7943" max="7943" width="12.85546875" style="43" customWidth="1"/>
    <col min="7944" max="7944" width="13.140625" style="43" bestFit="1" customWidth="1"/>
    <col min="7945" max="7946" width="11.42578125" style="43"/>
    <col min="7947" max="7947" width="8" style="43" customWidth="1"/>
    <col min="7948" max="7948" width="9" style="43" customWidth="1"/>
    <col min="7949" max="8186" width="11.42578125" style="43"/>
    <col min="8187" max="8187" width="2.7109375" style="43" customWidth="1"/>
    <col min="8188" max="8188" width="6.85546875" style="43" customWidth="1"/>
    <col min="8189" max="8189" width="7.7109375" style="43" customWidth="1"/>
    <col min="8190" max="8191" width="11.42578125" style="43"/>
    <col min="8192" max="8192" width="31.7109375" style="43" customWidth="1"/>
    <col min="8193" max="8193" width="64.85546875" style="43" customWidth="1"/>
    <col min="8194" max="8194" width="17.7109375" style="43" customWidth="1"/>
    <col min="8195" max="8195" width="21.28515625" style="43" customWidth="1"/>
    <col min="8196" max="8196" width="22.42578125" style="43" customWidth="1"/>
    <col min="8197" max="8197" width="12.28515625" style="43" customWidth="1"/>
    <col min="8198" max="8198" width="9.5703125" style="43" customWidth="1"/>
    <col min="8199" max="8199" width="12.85546875" style="43" customWidth="1"/>
    <col min="8200" max="8200" width="13.140625" style="43" bestFit="1" customWidth="1"/>
    <col min="8201" max="8202" width="11.42578125" style="43"/>
    <col min="8203" max="8203" width="8" style="43" customWidth="1"/>
    <col min="8204" max="8204" width="9" style="43" customWidth="1"/>
    <col min="8205" max="8442" width="11.42578125" style="43"/>
    <col min="8443" max="8443" width="2.7109375" style="43" customWidth="1"/>
    <col min="8444" max="8444" width="6.85546875" style="43" customWidth="1"/>
    <col min="8445" max="8445" width="7.7109375" style="43" customWidth="1"/>
    <col min="8446" max="8447" width="11.42578125" style="43"/>
    <col min="8448" max="8448" width="31.7109375" style="43" customWidth="1"/>
    <col min="8449" max="8449" width="64.85546875" style="43" customWidth="1"/>
    <col min="8450" max="8450" width="17.7109375" style="43" customWidth="1"/>
    <col min="8451" max="8451" width="21.28515625" style="43" customWidth="1"/>
    <col min="8452" max="8452" width="22.42578125" style="43" customWidth="1"/>
    <col min="8453" max="8453" width="12.28515625" style="43" customWidth="1"/>
    <col min="8454" max="8454" width="9.5703125" style="43" customWidth="1"/>
    <col min="8455" max="8455" width="12.85546875" style="43" customWidth="1"/>
    <col min="8456" max="8456" width="13.140625" style="43" bestFit="1" customWidth="1"/>
    <col min="8457" max="8458" width="11.42578125" style="43"/>
    <col min="8459" max="8459" width="8" style="43" customWidth="1"/>
    <col min="8460" max="8460" width="9" style="43" customWidth="1"/>
    <col min="8461" max="8698" width="11.42578125" style="43"/>
    <col min="8699" max="8699" width="2.7109375" style="43" customWidth="1"/>
    <col min="8700" max="8700" width="6.85546875" style="43" customWidth="1"/>
    <col min="8701" max="8701" width="7.7109375" style="43" customWidth="1"/>
    <col min="8702" max="8703" width="11.42578125" style="43"/>
    <col min="8704" max="8704" width="31.7109375" style="43" customWidth="1"/>
    <col min="8705" max="8705" width="64.85546875" style="43" customWidth="1"/>
    <col min="8706" max="8706" width="17.7109375" style="43" customWidth="1"/>
    <col min="8707" max="8707" width="21.28515625" style="43" customWidth="1"/>
    <col min="8708" max="8708" width="22.42578125" style="43" customWidth="1"/>
    <col min="8709" max="8709" width="12.28515625" style="43" customWidth="1"/>
    <col min="8710" max="8710" width="9.5703125" style="43" customWidth="1"/>
    <col min="8711" max="8711" width="12.85546875" style="43" customWidth="1"/>
    <col min="8712" max="8712" width="13.140625" style="43" bestFit="1" customWidth="1"/>
    <col min="8713" max="8714" width="11.42578125" style="43"/>
    <col min="8715" max="8715" width="8" style="43" customWidth="1"/>
    <col min="8716" max="8716" width="9" style="43" customWidth="1"/>
    <col min="8717" max="8954" width="11.42578125" style="43"/>
    <col min="8955" max="8955" width="2.7109375" style="43" customWidth="1"/>
    <col min="8956" max="8956" width="6.85546875" style="43" customWidth="1"/>
    <col min="8957" max="8957" width="7.7109375" style="43" customWidth="1"/>
    <col min="8958" max="8959" width="11.42578125" style="43"/>
    <col min="8960" max="8960" width="31.7109375" style="43" customWidth="1"/>
    <col min="8961" max="8961" width="64.85546875" style="43" customWidth="1"/>
    <col min="8962" max="8962" width="17.7109375" style="43" customWidth="1"/>
    <col min="8963" max="8963" width="21.28515625" style="43" customWidth="1"/>
    <col min="8964" max="8964" width="22.42578125" style="43" customWidth="1"/>
    <col min="8965" max="8965" width="12.28515625" style="43" customWidth="1"/>
    <col min="8966" max="8966" width="9.5703125" style="43" customWidth="1"/>
    <col min="8967" max="8967" width="12.85546875" style="43" customWidth="1"/>
    <col min="8968" max="8968" width="13.140625" style="43" bestFit="1" customWidth="1"/>
    <col min="8969" max="8970" width="11.42578125" style="43"/>
    <col min="8971" max="8971" width="8" style="43" customWidth="1"/>
    <col min="8972" max="8972" width="9" style="43" customWidth="1"/>
    <col min="8973" max="9210" width="11.42578125" style="43"/>
    <col min="9211" max="9211" width="2.7109375" style="43" customWidth="1"/>
    <col min="9212" max="9212" width="6.85546875" style="43" customWidth="1"/>
    <col min="9213" max="9213" width="7.7109375" style="43" customWidth="1"/>
    <col min="9214" max="9215" width="11.42578125" style="43"/>
    <col min="9216" max="9216" width="31.7109375" style="43" customWidth="1"/>
    <col min="9217" max="9217" width="64.85546875" style="43" customWidth="1"/>
    <col min="9218" max="9218" width="17.7109375" style="43" customWidth="1"/>
    <col min="9219" max="9219" width="21.28515625" style="43" customWidth="1"/>
    <col min="9220" max="9220" width="22.42578125" style="43" customWidth="1"/>
    <col min="9221" max="9221" width="12.28515625" style="43" customWidth="1"/>
    <col min="9222" max="9222" width="9.5703125" style="43" customWidth="1"/>
    <col min="9223" max="9223" width="12.85546875" style="43" customWidth="1"/>
    <col min="9224" max="9224" width="13.140625" style="43" bestFit="1" customWidth="1"/>
    <col min="9225" max="9226" width="11.42578125" style="43"/>
    <col min="9227" max="9227" width="8" style="43" customWidth="1"/>
    <col min="9228" max="9228" width="9" style="43" customWidth="1"/>
    <col min="9229" max="9466" width="11.42578125" style="43"/>
    <col min="9467" max="9467" width="2.7109375" style="43" customWidth="1"/>
    <col min="9468" max="9468" width="6.85546875" style="43" customWidth="1"/>
    <col min="9469" max="9469" width="7.7109375" style="43" customWidth="1"/>
    <col min="9470" max="9471" width="11.42578125" style="43"/>
    <col min="9472" max="9472" width="31.7109375" style="43" customWidth="1"/>
    <col min="9473" max="9473" width="64.85546875" style="43" customWidth="1"/>
    <col min="9474" max="9474" width="17.7109375" style="43" customWidth="1"/>
    <col min="9475" max="9475" width="21.28515625" style="43" customWidth="1"/>
    <col min="9476" max="9476" width="22.42578125" style="43" customWidth="1"/>
    <col min="9477" max="9477" width="12.28515625" style="43" customWidth="1"/>
    <col min="9478" max="9478" width="9.5703125" style="43" customWidth="1"/>
    <col min="9479" max="9479" width="12.85546875" style="43" customWidth="1"/>
    <col min="9480" max="9480" width="13.140625" style="43" bestFit="1" customWidth="1"/>
    <col min="9481" max="9482" width="11.42578125" style="43"/>
    <col min="9483" max="9483" width="8" style="43" customWidth="1"/>
    <col min="9484" max="9484" width="9" style="43" customWidth="1"/>
    <col min="9485" max="9722" width="11.42578125" style="43"/>
    <col min="9723" max="9723" width="2.7109375" style="43" customWidth="1"/>
    <col min="9724" max="9724" width="6.85546875" style="43" customWidth="1"/>
    <col min="9725" max="9725" width="7.7109375" style="43" customWidth="1"/>
    <col min="9726" max="9727" width="11.42578125" style="43"/>
    <col min="9728" max="9728" width="31.7109375" style="43" customWidth="1"/>
    <col min="9729" max="9729" width="64.85546875" style="43" customWidth="1"/>
    <col min="9730" max="9730" width="17.7109375" style="43" customWidth="1"/>
    <col min="9731" max="9731" width="21.28515625" style="43" customWidth="1"/>
    <col min="9732" max="9732" width="22.42578125" style="43" customWidth="1"/>
    <col min="9733" max="9733" width="12.28515625" style="43" customWidth="1"/>
    <col min="9734" max="9734" width="9.5703125" style="43" customWidth="1"/>
    <col min="9735" max="9735" width="12.85546875" style="43" customWidth="1"/>
    <col min="9736" max="9736" width="13.140625" style="43" bestFit="1" customWidth="1"/>
    <col min="9737" max="9738" width="11.42578125" style="43"/>
    <col min="9739" max="9739" width="8" style="43" customWidth="1"/>
    <col min="9740" max="9740" width="9" style="43" customWidth="1"/>
    <col min="9741" max="9978" width="11.42578125" style="43"/>
    <col min="9979" max="9979" width="2.7109375" style="43" customWidth="1"/>
    <col min="9980" max="9980" width="6.85546875" style="43" customWidth="1"/>
    <col min="9981" max="9981" width="7.7109375" style="43" customWidth="1"/>
    <col min="9982" max="9983" width="11.42578125" style="43"/>
    <col min="9984" max="9984" width="31.7109375" style="43" customWidth="1"/>
    <col min="9985" max="9985" width="64.85546875" style="43" customWidth="1"/>
    <col min="9986" max="9986" width="17.7109375" style="43" customWidth="1"/>
    <col min="9987" max="9987" width="21.28515625" style="43" customWidth="1"/>
    <col min="9988" max="9988" width="22.42578125" style="43" customWidth="1"/>
    <col min="9989" max="9989" width="12.28515625" style="43" customWidth="1"/>
    <col min="9990" max="9990" width="9.5703125" style="43" customWidth="1"/>
    <col min="9991" max="9991" width="12.85546875" style="43" customWidth="1"/>
    <col min="9992" max="9992" width="13.140625" style="43" bestFit="1" customWidth="1"/>
    <col min="9993" max="9994" width="11.42578125" style="43"/>
    <col min="9995" max="9995" width="8" style="43" customWidth="1"/>
    <col min="9996" max="9996" width="9" style="43" customWidth="1"/>
    <col min="9997" max="10234" width="11.42578125" style="43"/>
    <col min="10235" max="10235" width="2.7109375" style="43" customWidth="1"/>
    <col min="10236" max="10236" width="6.85546875" style="43" customWidth="1"/>
    <col min="10237" max="10237" width="7.7109375" style="43" customWidth="1"/>
    <col min="10238" max="10239" width="11.42578125" style="43"/>
    <col min="10240" max="10240" width="31.7109375" style="43" customWidth="1"/>
    <col min="10241" max="10241" width="64.85546875" style="43" customWidth="1"/>
    <col min="10242" max="10242" width="17.7109375" style="43" customWidth="1"/>
    <col min="10243" max="10243" width="21.28515625" style="43" customWidth="1"/>
    <col min="10244" max="10244" width="22.42578125" style="43" customWidth="1"/>
    <col min="10245" max="10245" width="12.28515625" style="43" customWidth="1"/>
    <col min="10246" max="10246" width="9.5703125" style="43" customWidth="1"/>
    <col min="10247" max="10247" width="12.85546875" style="43" customWidth="1"/>
    <col min="10248" max="10248" width="13.140625" style="43" bestFit="1" customWidth="1"/>
    <col min="10249" max="10250" width="11.42578125" style="43"/>
    <col min="10251" max="10251" width="8" style="43" customWidth="1"/>
    <col min="10252" max="10252" width="9" style="43" customWidth="1"/>
    <col min="10253" max="10490" width="11.42578125" style="43"/>
    <col min="10491" max="10491" width="2.7109375" style="43" customWidth="1"/>
    <col min="10492" max="10492" width="6.85546875" style="43" customWidth="1"/>
    <col min="10493" max="10493" width="7.7109375" style="43" customWidth="1"/>
    <col min="10494" max="10495" width="11.42578125" style="43"/>
    <col min="10496" max="10496" width="31.7109375" style="43" customWidth="1"/>
    <col min="10497" max="10497" width="64.85546875" style="43" customWidth="1"/>
    <col min="10498" max="10498" width="17.7109375" style="43" customWidth="1"/>
    <col min="10499" max="10499" width="21.28515625" style="43" customWidth="1"/>
    <col min="10500" max="10500" width="22.42578125" style="43" customWidth="1"/>
    <col min="10501" max="10501" width="12.28515625" style="43" customWidth="1"/>
    <col min="10502" max="10502" width="9.5703125" style="43" customWidth="1"/>
    <col min="10503" max="10503" width="12.85546875" style="43" customWidth="1"/>
    <col min="10504" max="10504" width="13.140625" style="43" bestFit="1" customWidth="1"/>
    <col min="10505" max="10506" width="11.42578125" style="43"/>
    <col min="10507" max="10507" width="8" style="43" customWidth="1"/>
    <col min="10508" max="10508" width="9" style="43" customWidth="1"/>
    <col min="10509" max="10746" width="11.42578125" style="43"/>
    <col min="10747" max="10747" width="2.7109375" style="43" customWidth="1"/>
    <col min="10748" max="10748" width="6.85546875" style="43" customWidth="1"/>
    <col min="10749" max="10749" width="7.7109375" style="43" customWidth="1"/>
    <col min="10750" max="10751" width="11.42578125" style="43"/>
    <col min="10752" max="10752" width="31.7109375" style="43" customWidth="1"/>
    <col min="10753" max="10753" width="64.85546875" style="43" customWidth="1"/>
    <col min="10754" max="10754" width="17.7109375" style="43" customWidth="1"/>
    <col min="10755" max="10755" width="21.28515625" style="43" customWidth="1"/>
    <col min="10756" max="10756" width="22.42578125" style="43" customWidth="1"/>
    <col min="10757" max="10757" width="12.28515625" style="43" customWidth="1"/>
    <col min="10758" max="10758" width="9.5703125" style="43" customWidth="1"/>
    <col min="10759" max="10759" width="12.85546875" style="43" customWidth="1"/>
    <col min="10760" max="10760" width="13.140625" style="43" bestFit="1" customWidth="1"/>
    <col min="10761" max="10762" width="11.42578125" style="43"/>
    <col min="10763" max="10763" width="8" style="43" customWidth="1"/>
    <col min="10764" max="10764" width="9" style="43" customWidth="1"/>
    <col min="10765" max="11002" width="11.42578125" style="43"/>
    <col min="11003" max="11003" width="2.7109375" style="43" customWidth="1"/>
    <col min="11004" max="11004" width="6.85546875" style="43" customWidth="1"/>
    <col min="11005" max="11005" width="7.7109375" style="43" customWidth="1"/>
    <col min="11006" max="11007" width="11.42578125" style="43"/>
    <col min="11008" max="11008" width="31.7109375" style="43" customWidth="1"/>
    <col min="11009" max="11009" width="64.85546875" style="43" customWidth="1"/>
    <col min="11010" max="11010" width="17.7109375" style="43" customWidth="1"/>
    <col min="11011" max="11011" width="21.28515625" style="43" customWidth="1"/>
    <col min="11012" max="11012" width="22.42578125" style="43" customWidth="1"/>
    <col min="11013" max="11013" width="12.28515625" style="43" customWidth="1"/>
    <col min="11014" max="11014" width="9.5703125" style="43" customWidth="1"/>
    <col min="11015" max="11015" width="12.85546875" style="43" customWidth="1"/>
    <col min="11016" max="11016" width="13.140625" style="43" bestFit="1" customWidth="1"/>
    <col min="11017" max="11018" width="11.42578125" style="43"/>
    <col min="11019" max="11019" width="8" style="43" customWidth="1"/>
    <col min="11020" max="11020" width="9" style="43" customWidth="1"/>
    <col min="11021" max="11258" width="11.42578125" style="43"/>
    <col min="11259" max="11259" width="2.7109375" style="43" customWidth="1"/>
    <col min="11260" max="11260" width="6.85546875" style="43" customWidth="1"/>
    <col min="11261" max="11261" width="7.7109375" style="43" customWidth="1"/>
    <col min="11262" max="11263" width="11.42578125" style="43"/>
    <col min="11264" max="11264" width="31.7109375" style="43" customWidth="1"/>
    <col min="11265" max="11265" width="64.85546875" style="43" customWidth="1"/>
    <col min="11266" max="11266" width="17.7109375" style="43" customWidth="1"/>
    <col min="11267" max="11267" width="21.28515625" style="43" customWidth="1"/>
    <col min="11268" max="11268" width="22.42578125" style="43" customWidth="1"/>
    <col min="11269" max="11269" width="12.28515625" style="43" customWidth="1"/>
    <col min="11270" max="11270" width="9.5703125" style="43" customWidth="1"/>
    <col min="11271" max="11271" width="12.85546875" style="43" customWidth="1"/>
    <col min="11272" max="11272" width="13.140625" style="43" bestFit="1" customWidth="1"/>
    <col min="11273" max="11274" width="11.42578125" style="43"/>
    <col min="11275" max="11275" width="8" style="43" customWidth="1"/>
    <col min="11276" max="11276" width="9" style="43" customWidth="1"/>
    <col min="11277" max="11514" width="11.42578125" style="43"/>
    <col min="11515" max="11515" width="2.7109375" style="43" customWidth="1"/>
    <col min="11516" max="11516" width="6.85546875" style="43" customWidth="1"/>
    <col min="11517" max="11517" width="7.7109375" style="43" customWidth="1"/>
    <col min="11518" max="11519" width="11.42578125" style="43"/>
    <col min="11520" max="11520" width="31.7109375" style="43" customWidth="1"/>
    <col min="11521" max="11521" width="64.85546875" style="43" customWidth="1"/>
    <col min="11522" max="11522" width="17.7109375" style="43" customWidth="1"/>
    <col min="11523" max="11523" width="21.28515625" style="43" customWidth="1"/>
    <col min="11524" max="11524" width="22.42578125" style="43" customWidth="1"/>
    <col min="11525" max="11525" width="12.28515625" style="43" customWidth="1"/>
    <col min="11526" max="11526" width="9.5703125" style="43" customWidth="1"/>
    <col min="11527" max="11527" width="12.85546875" style="43" customWidth="1"/>
    <col min="11528" max="11528" width="13.140625" style="43" bestFit="1" customWidth="1"/>
    <col min="11529" max="11530" width="11.42578125" style="43"/>
    <col min="11531" max="11531" width="8" style="43" customWidth="1"/>
    <col min="11532" max="11532" width="9" style="43" customWidth="1"/>
    <col min="11533" max="11770" width="11.42578125" style="43"/>
    <col min="11771" max="11771" width="2.7109375" style="43" customWidth="1"/>
    <col min="11772" max="11772" width="6.85546875" style="43" customWidth="1"/>
    <col min="11773" max="11773" width="7.7109375" style="43" customWidth="1"/>
    <col min="11774" max="11775" width="11.42578125" style="43"/>
    <col min="11776" max="11776" width="31.7109375" style="43" customWidth="1"/>
    <col min="11777" max="11777" width="64.85546875" style="43" customWidth="1"/>
    <col min="11778" max="11778" width="17.7109375" style="43" customWidth="1"/>
    <col min="11779" max="11779" width="21.28515625" style="43" customWidth="1"/>
    <col min="11780" max="11780" width="22.42578125" style="43" customWidth="1"/>
    <col min="11781" max="11781" width="12.28515625" style="43" customWidth="1"/>
    <col min="11782" max="11782" width="9.5703125" style="43" customWidth="1"/>
    <col min="11783" max="11783" width="12.85546875" style="43" customWidth="1"/>
    <col min="11784" max="11784" width="13.140625" style="43" bestFit="1" customWidth="1"/>
    <col min="11785" max="11786" width="11.42578125" style="43"/>
    <col min="11787" max="11787" width="8" style="43" customWidth="1"/>
    <col min="11788" max="11788" width="9" style="43" customWidth="1"/>
    <col min="11789" max="12026" width="11.42578125" style="43"/>
    <col min="12027" max="12027" width="2.7109375" style="43" customWidth="1"/>
    <col min="12028" max="12028" width="6.85546875" style="43" customWidth="1"/>
    <col min="12029" max="12029" width="7.7109375" style="43" customWidth="1"/>
    <col min="12030" max="12031" width="11.42578125" style="43"/>
    <col min="12032" max="12032" width="31.7109375" style="43" customWidth="1"/>
    <col min="12033" max="12033" width="64.85546875" style="43" customWidth="1"/>
    <col min="12034" max="12034" width="17.7109375" style="43" customWidth="1"/>
    <col min="12035" max="12035" width="21.28515625" style="43" customWidth="1"/>
    <col min="12036" max="12036" width="22.42578125" style="43" customWidth="1"/>
    <col min="12037" max="12037" width="12.28515625" style="43" customWidth="1"/>
    <col min="12038" max="12038" width="9.5703125" style="43" customWidth="1"/>
    <col min="12039" max="12039" width="12.85546875" style="43" customWidth="1"/>
    <col min="12040" max="12040" width="13.140625" style="43" bestFit="1" customWidth="1"/>
    <col min="12041" max="12042" width="11.42578125" style="43"/>
    <col min="12043" max="12043" width="8" style="43" customWidth="1"/>
    <col min="12044" max="12044" width="9" style="43" customWidth="1"/>
    <col min="12045" max="12282" width="11.42578125" style="43"/>
    <col min="12283" max="12283" width="2.7109375" style="43" customWidth="1"/>
    <col min="12284" max="12284" width="6.85546875" style="43" customWidth="1"/>
    <col min="12285" max="12285" width="7.7109375" style="43" customWidth="1"/>
    <col min="12286" max="12287" width="11.42578125" style="43"/>
    <col min="12288" max="12288" width="31.7109375" style="43" customWidth="1"/>
    <col min="12289" max="12289" width="64.85546875" style="43" customWidth="1"/>
    <col min="12290" max="12290" width="17.7109375" style="43" customWidth="1"/>
    <col min="12291" max="12291" width="21.28515625" style="43" customWidth="1"/>
    <col min="12292" max="12292" width="22.42578125" style="43" customWidth="1"/>
    <col min="12293" max="12293" width="12.28515625" style="43" customWidth="1"/>
    <col min="12294" max="12294" width="9.5703125" style="43" customWidth="1"/>
    <col min="12295" max="12295" width="12.85546875" style="43" customWidth="1"/>
    <col min="12296" max="12296" width="13.140625" style="43" bestFit="1" customWidth="1"/>
    <col min="12297" max="12298" width="11.42578125" style="43"/>
    <col min="12299" max="12299" width="8" style="43" customWidth="1"/>
    <col min="12300" max="12300" width="9" style="43" customWidth="1"/>
    <col min="12301" max="12538" width="11.42578125" style="43"/>
    <col min="12539" max="12539" width="2.7109375" style="43" customWidth="1"/>
    <col min="12540" max="12540" width="6.85546875" style="43" customWidth="1"/>
    <col min="12541" max="12541" width="7.7109375" style="43" customWidth="1"/>
    <col min="12542" max="12543" width="11.42578125" style="43"/>
    <col min="12544" max="12544" width="31.7109375" style="43" customWidth="1"/>
    <col min="12545" max="12545" width="64.85546875" style="43" customWidth="1"/>
    <col min="12546" max="12546" width="17.7109375" style="43" customWidth="1"/>
    <col min="12547" max="12547" width="21.28515625" style="43" customWidth="1"/>
    <col min="12548" max="12548" width="22.42578125" style="43" customWidth="1"/>
    <col min="12549" max="12549" width="12.28515625" style="43" customWidth="1"/>
    <col min="12550" max="12550" width="9.5703125" style="43" customWidth="1"/>
    <col min="12551" max="12551" width="12.85546875" style="43" customWidth="1"/>
    <col min="12552" max="12552" width="13.140625" style="43" bestFit="1" customWidth="1"/>
    <col min="12553" max="12554" width="11.42578125" style="43"/>
    <col min="12555" max="12555" width="8" style="43" customWidth="1"/>
    <col min="12556" max="12556" width="9" style="43" customWidth="1"/>
    <col min="12557" max="12794" width="11.42578125" style="43"/>
    <col min="12795" max="12795" width="2.7109375" style="43" customWidth="1"/>
    <col min="12796" max="12796" width="6.85546875" style="43" customWidth="1"/>
    <col min="12797" max="12797" width="7.7109375" style="43" customWidth="1"/>
    <col min="12798" max="12799" width="11.42578125" style="43"/>
    <col min="12800" max="12800" width="31.7109375" style="43" customWidth="1"/>
    <col min="12801" max="12801" width="64.85546875" style="43" customWidth="1"/>
    <col min="12802" max="12802" width="17.7109375" style="43" customWidth="1"/>
    <col min="12803" max="12803" width="21.28515625" style="43" customWidth="1"/>
    <col min="12804" max="12804" width="22.42578125" style="43" customWidth="1"/>
    <col min="12805" max="12805" width="12.28515625" style="43" customWidth="1"/>
    <col min="12806" max="12806" width="9.5703125" style="43" customWidth="1"/>
    <col min="12807" max="12807" width="12.85546875" style="43" customWidth="1"/>
    <col min="12808" max="12808" width="13.140625" style="43" bestFit="1" customWidth="1"/>
    <col min="12809" max="12810" width="11.42578125" style="43"/>
    <col min="12811" max="12811" width="8" style="43" customWidth="1"/>
    <col min="12812" max="12812" width="9" style="43" customWidth="1"/>
    <col min="12813" max="13050" width="11.42578125" style="43"/>
    <col min="13051" max="13051" width="2.7109375" style="43" customWidth="1"/>
    <col min="13052" max="13052" width="6.85546875" style="43" customWidth="1"/>
    <col min="13053" max="13053" width="7.7109375" style="43" customWidth="1"/>
    <col min="13054" max="13055" width="11.42578125" style="43"/>
    <col min="13056" max="13056" width="31.7109375" style="43" customWidth="1"/>
    <col min="13057" max="13057" width="64.85546875" style="43" customWidth="1"/>
    <col min="13058" max="13058" width="17.7109375" style="43" customWidth="1"/>
    <col min="13059" max="13059" width="21.28515625" style="43" customWidth="1"/>
    <col min="13060" max="13060" width="22.42578125" style="43" customWidth="1"/>
    <col min="13061" max="13061" width="12.28515625" style="43" customWidth="1"/>
    <col min="13062" max="13062" width="9.5703125" style="43" customWidth="1"/>
    <col min="13063" max="13063" width="12.85546875" style="43" customWidth="1"/>
    <col min="13064" max="13064" width="13.140625" style="43" bestFit="1" customWidth="1"/>
    <col min="13065" max="13066" width="11.42578125" style="43"/>
    <col min="13067" max="13067" width="8" style="43" customWidth="1"/>
    <col min="13068" max="13068" width="9" style="43" customWidth="1"/>
    <col min="13069" max="13306" width="11.42578125" style="43"/>
    <col min="13307" max="13307" width="2.7109375" style="43" customWidth="1"/>
    <col min="13308" max="13308" width="6.85546875" style="43" customWidth="1"/>
    <col min="13309" max="13309" width="7.7109375" style="43" customWidth="1"/>
    <col min="13310" max="13311" width="11.42578125" style="43"/>
    <col min="13312" max="13312" width="31.7109375" style="43" customWidth="1"/>
    <col min="13313" max="13313" width="64.85546875" style="43" customWidth="1"/>
    <col min="13314" max="13314" width="17.7109375" style="43" customWidth="1"/>
    <col min="13315" max="13315" width="21.28515625" style="43" customWidth="1"/>
    <col min="13316" max="13316" width="22.42578125" style="43" customWidth="1"/>
    <col min="13317" max="13317" width="12.28515625" style="43" customWidth="1"/>
    <col min="13318" max="13318" width="9.5703125" style="43" customWidth="1"/>
    <col min="13319" max="13319" width="12.85546875" style="43" customWidth="1"/>
    <col min="13320" max="13320" width="13.140625" style="43" bestFit="1" customWidth="1"/>
    <col min="13321" max="13322" width="11.42578125" style="43"/>
    <col min="13323" max="13323" width="8" style="43" customWidth="1"/>
    <col min="13324" max="13324" width="9" style="43" customWidth="1"/>
    <col min="13325" max="13562" width="11.42578125" style="43"/>
    <col min="13563" max="13563" width="2.7109375" style="43" customWidth="1"/>
    <col min="13564" max="13564" width="6.85546875" style="43" customWidth="1"/>
    <col min="13565" max="13565" width="7.7109375" style="43" customWidth="1"/>
    <col min="13566" max="13567" width="11.42578125" style="43"/>
    <col min="13568" max="13568" width="31.7109375" style="43" customWidth="1"/>
    <col min="13569" max="13569" width="64.85546875" style="43" customWidth="1"/>
    <col min="13570" max="13570" width="17.7109375" style="43" customWidth="1"/>
    <col min="13571" max="13571" width="21.28515625" style="43" customWidth="1"/>
    <col min="13572" max="13572" width="22.42578125" style="43" customWidth="1"/>
    <col min="13573" max="13573" width="12.28515625" style="43" customWidth="1"/>
    <col min="13574" max="13574" width="9.5703125" style="43" customWidth="1"/>
    <col min="13575" max="13575" width="12.85546875" style="43" customWidth="1"/>
    <col min="13576" max="13576" width="13.140625" style="43" bestFit="1" customWidth="1"/>
    <col min="13577" max="13578" width="11.42578125" style="43"/>
    <col min="13579" max="13579" width="8" style="43" customWidth="1"/>
    <col min="13580" max="13580" width="9" style="43" customWidth="1"/>
    <col min="13581" max="13818" width="11.42578125" style="43"/>
    <col min="13819" max="13819" width="2.7109375" style="43" customWidth="1"/>
    <col min="13820" max="13820" width="6.85546875" style="43" customWidth="1"/>
    <col min="13821" max="13821" width="7.7109375" style="43" customWidth="1"/>
    <col min="13822" max="13823" width="11.42578125" style="43"/>
    <col min="13824" max="13824" width="31.7109375" style="43" customWidth="1"/>
    <col min="13825" max="13825" width="64.85546875" style="43" customWidth="1"/>
    <col min="13826" max="13826" width="17.7109375" style="43" customWidth="1"/>
    <col min="13827" max="13827" width="21.28515625" style="43" customWidth="1"/>
    <col min="13828" max="13828" width="22.42578125" style="43" customWidth="1"/>
    <col min="13829" max="13829" width="12.28515625" style="43" customWidth="1"/>
    <col min="13830" max="13830" width="9.5703125" style="43" customWidth="1"/>
    <col min="13831" max="13831" width="12.85546875" style="43" customWidth="1"/>
    <col min="13832" max="13832" width="13.140625" style="43" bestFit="1" customWidth="1"/>
    <col min="13833" max="13834" width="11.42578125" style="43"/>
    <col min="13835" max="13835" width="8" style="43" customWidth="1"/>
    <col min="13836" max="13836" width="9" style="43" customWidth="1"/>
    <col min="13837" max="14074" width="11.42578125" style="43"/>
    <col min="14075" max="14075" width="2.7109375" style="43" customWidth="1"/>
    <col min="14076" max="14076" width="6.85546875" style="43" customWidth="1"/>
    <col min="14077" max="14077" width="7.7109375" style="43" customWidth="1"/>
    <col min="14078" max="14079" width="11.42578125" style="43"/>
    <col min="14080" max="14080" width="31.7109375" style="43" customWidth="1"/>
    <col min="14081" max="14081" width="64.85546875" style="43" customWidth="1"/>
    <col min="14082" max="14082" width="17.7109375" style="43" customWidth="1"/>
    <col min="14083" max="14083" width="21.28515625" style="43" customWidth="1"/>
    <col min="14084" max="14084" width="22.42578125" style="43" customWidth="1"/>
    <col min="14085" max="14085" width="12.28515625" style="43" customWidth="1"/>
    <col min="14086" max="14086" width="9.5703125" style="43" customWidth="1"/>
    <col min="14087" max="14087" width="12.85546875" style="43" customWidth="1"/>
    <col min="14088" max="14088" width="13.140625" style="43" bestFit="1" customWidth="1"/>
    <col min="14089" max="14090" width="11.42578125" style="43"/>
    <col min="14091" max="14091" width="8" style="43" customWidth="1"/>
    <col min="14092" max="14092" width="9" style="43" customWidth="1"/>
    <col min="14093" max="14330" width="11.42578125" style="43"/>
    <col min="14331" max="14331" width="2.7109375" style="43" customWidth="1"/>
    <col min="14332" max="14332" width="6.85546875" style="43" customWidth="1"/>
    <col min="14333" max="14333" width="7.7109375" style="43" customWidth="1"/>
    <col min="14334" max="14335" width="11.42578125" style="43"/>
    <col min="14336" max="14336" width="31.7109375" style="43" customWidth="1"/>
    <col min="14337" max="14337" width="64.85546875" style="43" customWidth="1"/>
    <col min="14338" max="14338" width="17.7109375" style="43" customWidth="1"/>
    <col min="14339" max="14339" width="21.28515625" style="43" customWidth="1"/>
    <col min="14340" max="14340" width="22.42578125" style="43" customWidth="1"/>
    <col min="14341" max="14341" width="12.28515625" style="43" customWidth="1"/>
    <col min="14342" max="14342" width="9.5703125" style="43" customWidth="1"/>
    <col min="14343" max="14343" width="12.85546875" style="43" customWidth="1"/>
    <col min="14344" max="14344" width="13.140625" style="43" bestFit="1" customWidth="1"/>
    <col min="14345" max="14346" width="11.42578125" style="43"/>
    <col min="14347" max="14347" width="8" style="43" customWidth="1"/>
    <col min="14348" max="14348" width="9" style="43" customWidth="1"/>
    <col min="14349" max="14586" width="11.42578125" style="43"/>
    <col min="14587" max="14587" width="2.7109375" style="43" customWidth="1"/>
    <col min="14588" max="14588" width="6.85546875" style="43" customWidth="1"/>
    <col min="14589" max="14589" width="7.7109375" style="43" customWidth="1"/>
    <col min="14590" max="14591" width="11.42578125" style="43"/>
    <col min="14592" max="14592" width="31.7109375" style="43" customWidth="1"/>
    <col min="14593" max="14593" width="64.85546875" style="43" customWidth="1"/>
    <col min="14594" max="14594" width="17.7109375" style="43" customWidth="1"/>
    <col min="14595" max="14595" width="21.28515625" style="43" customWidth="1"/>
    <col min="14596" max="14596" width="22.42578125" style="43" customWidth="1"/>
    <col min="14597" max="14597" width="12.28515625" style="43" customWidth="1"/>
    <col min="14598" max="14598" width="9.5703125" style="43" customWidth="1"/>
    <col min="14599" max="14599" width="12.85546875" style="43" customWidth="1"/>
    <col min="14600" max="14600" width="13.140625" style="43" bestFit="1" customWidth="1"/>
    <col min="14601" max="14602" width="11.42578125" style="43"/>
    <col min="14603" max="14603" width="8" style="43" customWidth="1"/>
    <col min="14604" max="14604" width="9" style="43" customWidth="1"/>
    <col min="14605" max="14842" width="11.42578125" style="43"/>
    <col min="14843" max="14843" width="2.7109375" style="43" customWidth="1"/>
    <col min="14844" max="14844" width="6.85546875" style="43" customWidth="1"/>
    <col min="14845" max="14845" width="7.7109375" style="43" customWidth="1"/>
    <col min="14846" max="14847" width="11.42578125" style="43"/>
    <col min="14848" max="14848" width="31.7109375" style="43" customWidth="1"/>
    <col min="14849" max="14849" width="64.85546875" style="43" customWidth="1"/>
    <col min="14850" max="14850" width="17.7109375" style="43" customWidth="1"/>
    <col min="14851" max="14851" width="21.28515625" style="43" customWidth="1"/>
    <col min="14852" max="14852" width="22.42578125" style="43" customWidth="1"/>
    <col min="14853" max="14853" width="12.28515625" style="43" customWidth="1"/>
    <col min="14854" max="14854" width="9.5703125" style="43" customWidth="1"/>
    <col min="14855" max="14855" width="12.85546875" style="43" customWidth="1"/>
    <col min="14856" max="14856" width="13.140625" style="43" bestFit="1" customWidth="1"/>
    <col min="14857" max="14858" width="11.42578125" style="43"/>
    <col min="14859" max="14859" width="8" style="43" customWidth="1"/>
    <col min="14860" max="14860" width="9" style="43" customWidth="1"/>
    <col min="14861" max="15098" width="11.42578125" style="43"/>
    <col min="15099" max="15099" width="2.7109375" style="43" customWidth="1"/>
    <col min="15100" max="15100" width="6.85546875" style="43" customWidth="1"/>
    <col min="15101" max="15101" width="7.7109375" style="43" customWidth="1"/>
    <col min="15102" max="15103" width="11.42578125" style="43"/>
    <col min="15104" max="15104" width="31.7109375" style="43" customWidth="1"/>
    <col min="15105" max="15105" width="64.85546875" style="43" customWidth="1"/>
    <col min="15106" max="15106" width="17.7109375" style="43" customWidth="1"/>
    <col min="15107" max="15107" width="21.28515625" style="43" customWidth="1"/>
    <col min="15108" max="15108" width="22.42578125" style="43" customWidth="1"/>
    <col min="15109" max="15109" width="12.28515625" style="43" customWidth="1"/>
    <col min="15110" max="15110" width="9.5703125" style="43" customWidth="1"/>
    <col min="15111" max="15111" width="12.85546875" style="43" customWidth="1"/>
    <col min="15112" max="15112" width="13.140625" style="43" bestFit="1" customWidth="1"/>
    <col min="15113" max="15114" width="11.42578125" style="43"/>
    <col min="15115" max="15115" width="8" style="43" customWidth="1"/>
    <col min="15116" max="15116" width="9" style="43" customWidth="1"/>
    <col min="15117" max="15354" width="11.42578125" style="43"/>
    <col min="15355" max="15355" width="2.7109375" style="43" customWidth="1"/>
    <col min="15356" max="15356" width="6.85546875" style="43" customWidth="1"/>
    <col min="15357" max="15357" width="7.7109375" style="43" customWidth="1"/>
    <col min="15358" max="15359" width="11.42578125" style="43"/>
    <col min="15360" max="15360" width="31.7109375" style="43" customWidth="1"/>
    <col min="15361" max="15361" width="64.85546875" style="43" customWidth="1"/>
    <col min="15362" max="15362" width="17.7109375" style="43" customWidth="1"/>
    <col min="15363" max="15363" width="21.28515625" style="43" customWidth="1"/>
    <col min="15364" max="15364" width="22.42578125" style="43" customWidth="1"/>
    <col min="15365" max="15365" width="12.28515625" style="43" customWidth="1"/>
    <col min="15366" max="15366" width="9.5703125" style="43" customWidth="1"/>
    <col min="15367" max="15367" width="12.85546875" style="43" customWidth="1"/>
    <col min="15368" max="15368" width="13.140625" style="43" bestFit="1" customWidth="1"/>
    <col min="15369" max="15370" width="11.42578125" style="43"/>
    <col min="15371" max="15371" width="8" style="43" customWidth="1"/>
    <col min="15372" max="15372" width="9" style="43" customWidth="1"/>
    <col min="15373" max="15610" width="11.42578125" style="43"/>
    <col min="15611" max="15611" width="2.7109375" style="43" customWidth="1"/>
    <col min="15612" max="15612" width="6.85546875" style="43" customWidth="1"/>
    <col min="15613" max="15613" width="7.7109375" style="43" customWidth="1"/>
    <col min="15614" max="15615" width="11.42578125" style="43"/>
    <col min="15616" max="15616" width="31.7109375" style="43" customWidth="1"/>
    <col min="15617" max="15617" width="64.85546875" style="43" customWidth="1"/>
    <col min="15618" max="15618" width="17.7109375" style="43" customWidth="1"/>
    <col min="15619" max="15619" width="21.28515625" style="43" customWidth="1"/>
    <col min="15620" max="15620" width="22.42578125" style="43" customWidth="1"/>
    <col min="15621" max="15621" width="12.28515625" style="43" customWidth="1"/>
    <col min="15622" max="15622" width="9.5703125" style="43" customWidth="1"/>
    <col min="15623" max="15623" width="12.85546875" style="43" customWidth="1"/>
    <col min="15624" max="15624" width="13.140625" style="43" bestFit="1" customWidth="1"/>
    <col min="15625" max="15626" width="11.42578125" style="43"/>
    <col min="15627" max="15627" width="8" style="43" customWidth="1"/>
    <col min="15628" max="15628" width="9" style="43" customWidth="1"/>
    <col min="15629" max="15866" width="11.42578125" style="43"/>
    <col min="15867" max="15867" width="2.7109375" style="43" customWidth="1"/>
    <col min="15868" max="15868" width="6.85546875" style="43" customWidth="1"/>
    <col min="15869" max="15869" width="7.7109375" style="43" customWidth="1"/>
    <col min="15870" max="15871" width="11.42578125" style="43"/>
    <col min="15872" max="15872" width="31.7109375" style="43" customWidth="1"/>
    <col min="15873" max="15873" width="64.85546875" style="43" customWidth="1"/>
    <col min="15874" max="15874" width="17.7109375" style="43" customWidth="1"/>
    <col min="15875" max="15875" width="21.28515625" style="43" customWidth="1"/>
    <col min="15876" max="15876" width="22.42578125" style="43" customWidth="1"/>
    <col min="15877" max="15877" width="12.28515625" style="43" customWidth="1"/>
    <col min="15878" max="15878" width="9.5703125" style="43" customWidth="1"/>
    <col min="15879" max="15879" width="12.85546875" style="43" customWidth="1"/>
    <col min="15880" max="15880" width="13.140625" style="43" bestFit="1" customWidth="1"/>
    <col min="15881" max="15882" width="11.42578125" style="43"/>
    <col min="15883" max="15883" width="8" style="43" customWidth="1"/>
    <col min="15884" max="15884" width="9" style="43" customWidth="1"/>
    <col min="15885" max="16122" width="11.42578125" style="43"/>
    <col min="16123" max="16123" width="2.7109375" style="43" customWidth="1"/>
    <col min="16124" max="16124" width="6.85546875" style="43" customWidth="1"/>
    <col min="16125" max="16125" width="7.7109375" style="43" customWidth="1"/>
    <col min="16126" max="16127" width="11.42578125" style="43"/>
    <col min="16128" max="16128" width="31.7109375" style="43" customWidth="1"/>
    <col min="16129" max="16129" width="64.85546875" style="43" customWidth="1"/>
    <col min="16130" max="16130" width="17.7109375" style="43" customWidth="1"/>
    <col min="16131" max="16131" width="21.28515625" style="43" customWidth="1"/>
    <col min="16132" max="16132" width="22.42578125" style="43" customWidth="1"/>
    <col min="16133" max="16133" width="12.28515625" style="43" customWidth="1"/>
    <col min="16134" max="16134" width="9.5703125" style="43" customWidth="1"/>
    <col min="16135" max="16135" width="12.85546875" style="43" customWidth="1"/>
    <col min="16136" max="16136" width="13.140625" style="43" bestFit="1" customWidth="1"/>
    <col min="16137" max="16138" width="11.42578125" style="43"/>
    <col min="16139" max="16139" width="8" style="43" customWidth="1"/>
    <col min="16140" max="16140" width="9" style="43" customWidth="1"/>
    <col min="16141" max="16384" width="11.42578125" style="43"/>
  </cols>
  <sheetData>
    <row r="1" spans="1:11" ht="18.75" customHeight="1"/>
    <row r="2" spans="1:11" ht="19.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6"/>
    </row>
    <row r="3" spans="1:11">
      <c r="A3" s="47"/>
      <c r="B3" s="48"/>
      <c r="C3" s="49"/>
      <c r="D3" s="49"/>
      <c r="E3" s="49"/>
      <c r="F3" s="49"/>
      <c r="G3" s="49"/>
      <c r="H3" s="49"/>
      <c r="I3" s="49"/>
      <c r="J3" s="50"/>
      <c r="K3" s="51"/>
    </row>
    <row r="4" spans="1:11" ht="23.25" customHeight="1">
      <c r="A4" s="47"/>
      <c r="B4" s="52"/>
      <c r="E4" s="265" t="s">
        <v>61</v>
      </c>
      <c r="F4" s="265"/>
      <c r="G4" s="265"/>
      <c r="H4" s="265"/>
      <c r="I4" s="265"/>
      <c r="J4" s="53"/>
      <c r="K4" s="51"/>
    </row>
    <row r="5" spans="1:11" ht="23.25" customHeight="1">
      <c r="A5" s="47"/>
      <c r="B5" s="52"/>
      <c r="E5" s="265"/>
      <c r="F5" s="265"/>
      <c r="G5" s="265"/>
      <c r="H5" s="265"/>
      <c r="I5" s="265"/>
      <c r="J5" s="53"/>
      <c r="K5" s="51"/>
    </row>
    <row r="6" spans="1:11" ht="23.25" customHeight="1">
      <c r="A6" s="47"/>
      <c r="B6" s="52"/>
      <c r="E6" s="266"/>
      <c r="F6" s="266"/>
      <c r="G6" s="266"/>
      <c r="H6" s="266"/>
      <c r="I6" s="266"/>
      <c r="J6" s="53"/>
      <c r="K6" s="51"/>
    </row>
    <row r="7" spans="1:11" ht="23.25" customHeight="1">
      <c r="A7" s="47"/>
      <c r="B7" s="52"/>
      <c r="E7" s="266"/>
      <c r="F7" s="266"/>
      <c r="G7" s="266"/>
      <c r="H7" s="266"/>
      <c r="I7" s="266"/>
      <c r="J7" s="53"/>
      <c r="K7" s="51"/>
    </row>
    <row r="8" spans="1:11" s="56" customFormat="1" ht="23.25" customHeight="1">
      <c r="A8" s="54"/>
      <c r="B8" s="55"/>
      <c r="E8" s="57" t="s">
        <v>62</v>
      </c>
      <c r="F8" s="118" t="s">
        <v>135</v>
      </c>
      <c r="G8" s="58"/>
      <c r="H8" s="58"/>
      <c r="I8" s="58"/>
      <c r="J8" s="59"/>
      <c r="K8" s="60"/>
    </row>
    <row r="9" spans="1:11">
      <c r="A9" s="47"/>
      <c r="B9" s="52"/>
      <c r="J9" s="53"/>
      <c r="K9" s="51"/>
    </row>
    <row r="10" spans="1:11" ht="2.25" customHeight="1" thickBot="1">
      <c r="A10" s="47"/>
      <c r="B10" s="52"/>
      <c r="J10" s="53"/>
      <c r="K10" s="51"/>
    </row>
    <row r="11" spans="1:11" ht="1.5" hidden="1" customHeight="1">
      <c r="A11" s="47"/>
      <c r="B11" s="52"/>
      <c r="J11" s="53"/>
      <c r="K11" s="51"/>
    </row>
    <row r="12" spans="1:11" ht="13.5" hidden="1" customHeight="1">
      <c r="A12" s="47"/>
      <c r="B12" s="52"/>
      <c r="J12" s="53"/>
      <c r="K12" s="51"/>
    </row>
    <row r="13" spans="1:11" ht="23.25">
      <c r="A13" s="47"/>
      <c r="B13" s="267" t="s">
        <v>117</v>
      </c>
      <c r="C13" s="268"/>
      <c r="D13" s="268"/>
      <c r="E13" s="268"/>
      <c r="F13" s="268"/>
      <c r="G13" s="268"/>
      <c r="H13" s="268"/>
      <c r="I13" s="268"/>
      <c r="J13" s="269"/>
      <c r="K13" s="61"/>
    </row>
    <row r="14" spans="1:11" ht="18" customHeight="1">
      <c r="A14" s="47"/>
      <c r="B14" s="270"/>
      <c r="C14" s="271"/>
      <c r="D14" s="271"/>
      <c r="E14" s="271"/>
      <c r="F14" s="271"/>
      <c r="G14" s="271"/>
      <c r="H14" s="271"/>
      <c r="I14" s="271"/>
      <c r="J14" s="272"/>
      <c r="K14" s="61"/>
    </row>
    <row r="15" spans="1:11" ht="41.25" customHeight="1" thickBot="1">
      <c r="A15" s="47"/>
      <c r="B15" s="273"/>
      <c r="C15" s="274"/>
      <c r="D15" s="274"/>
      <c r="E15" s="274"/>
      <c r="F15" s="274"/>
      <c r="G15" s="274"/>
      <c r="H15" s="274"/>
      <c r="I15" s="274"/>
      <c r="J15" s="275"/>
      <c r="K15" s="61"/>
    </row>
    <row r="16" spans="1:11" ht="7.5" customHeight="1">
      <c r="A16" s="47"/>
      <c r="B16" s="62"/>
      <c r="C16" s="63"/>
      <c r="D16" s="63"/>
      <c r="E16" s="63"/>
      <c r="F16" s="63"/>
      <c r="G16" s="63"/>
      <c r="H16" s="63"/>
      <c r="I16" s="63"/>
      <c r="J16" s="64"/>
      <c r="K16" s="65"/>
    </row>
    <row r="17" spans="1:14" ht="23.25" customHeight="1">
      <c r="A17" s="47"/>
      <c r="B17" s="276"/>
      <c r="C17" s="277"/>
      <c r="D17" s="277"/>
      <c r="E17" s="277"/>
      <c r="F17" s="277"/>
      <c r="G17" s="277"/>
      <c r="H17" s="277"/>
      <c r="I17" s="277"/>
      <c r="J17" s="278"/>
      <c r="K17" s="65"/>
    </row>
    <row r="18" spans="1:14" ht="21.75" customHeight="1">
      <c r="A18" s="47"/>
      <c r="B18" s="66"/>
      <c r="C18" s="67"/>
      <c r="D18" s="67"/>
      <c r="E18" s="67"/>
      <c r="F18" s="67"/>
      <c r="G18" s="67"/>
      <c r="H18" s="67"/>
      <c r="I18" s="67"/>
      <c r="J18" s="68"/>
      <c r="K18" s="65"/>
    </row>
    <row r="19" spans="1:14" ht="33.75" customHeight="1" thickBot="1">
      <c r="A19" s="47"/>
      <c r="B19" s="70"/>
      <c r="C19" s="279"/>
      <c r="D19" s="279"/>
      <c r="E19" s="279"/>
      <c r="F19" s="279"/>
      <c r="G19" s="279"/>
      <c r="H19" s="279"/>
      <c r="I19" s="279"/>
      <c r="J19" s="72"/>
      <c r="K19" s="69"/>
    </row>
    <row r="20" spans="1:14" ht="27" customHeight="1">
      <c r="A20" s="47"/>
      <c r="B20" s="70"/>
      <c r="C20" s="326" t="s">
        <v>60</v>
      </c>
      <c r="D20" s="327" t="s">
        <v>118</v>
      </c>
      <c r="E20" s="327"/>
      <c r="F20" s="327"/>
      <c r="G20" s="328" t="s">
        <v>134</v>
      </c>
      <c r="H20" s="328" t="s">
        <v>126</v>
      </c>
      <c r="I20" s="329" t="s">
        <v>63</v>
      </c>
      <c r="J20" s="53"/>
      <c r="K20" s="51"/>
    </row>
    <row r="21" spans="1:14" ht="35.25" customHeight="1">
      <c r="A21" s="47"/>
      <c r="B21" s="70"/>
      <c r="C21" s="330"/>
      <c r="D21" s="331"/>
      <c r="E21" s="331"/>
      <c r="F21" s="331"/>
      <c r="G21" s="332"/>
      <c r="H21" s="332"/>
      <c r="I21" s="333"/>
      <c r="J21" s="72"/>
      <c r="K21" s="69"/>
    </row>
    <row r="22" spans="1:14" ht="21.95" customHeight="1">
      <c r="A22" s="47"/>
      <c r="B22" s="70"/>
      <c r="C22" s="158">
        <v>1</v>
      </c>
      <c r="D22" s="264" t="s">
        <v>102</v>
      </c>
      <c r="E22" s="264"/>
      <c r="F22" s="264"/>
      <c r="G22" s="157">
        <f>+'Monitoreo de Precios'!N3</f>
        <v>1577738.9620689854</v>
      </c>
      <c r="H22" s="223">
        <f>+'Monitoreo de Precios'!M3</f>
        <v>1522249.205122035</v>
      </c>
      <c r="I22" s="257">
        <f>(G22-H22)/H22</f>
        <v>3.6452478845276831E-2</v>
      </c>
      <c r="J22" s="72"/>
      <c r="K22" s="69"/>
    </row>
    <row r="23" spans="1:14" ht="21.95" customHeight="1">
      <c r="A23" s="47"/>
      <c r="B23" s="70"/>
      <c r="C23" s="158">
        <v>2</v>
      </c>
      <c r="D23" s="264" t="s">
        <v>103</v>
      </c>
      <c r="E23" s="264"/>
      <c r="F23" s="264"/>
      <c r="G23" s="157">
        <f>+'Monitoreo de Precios'!N4</f>
        <v>14201449.266648764</v>
      </c>
      <c r="H23" s="223">
        <f>+'Monitoreo de Precios'!M4</f>
        <v>13701978.196309352</v>
      </c>
      <c r="I23" s="257">
        <f t="shared" ref="I23:I24" si="0">(G23-H23)/H23</f>
        <v>3.6452478845276866E-2</v>
      </c>
      <c r="J23" s="72"/>
      <c r="K23" s="69"/>
    </row>
    <row r="24" spans="1:14" ht="21.95" customHeight="1" thickBot="1">
      <c r="A24" s="47"/>
      <c r="B24" s="70"/>
      <c r="C24" s="196">
        <v>3</v>
      </c>
      <c r="D24" s="261" t="s">
        <v>104</v>
      </c>
      <c r="E24" s="261"/>
      <c r="F24" s="261"/>
      <c r="G24" s="197">
        <f>+'Monitoreo de Precios'!N5</f>
        <v>6479113.4753343659</v>
      </c>
      <c r="H24" s="325">
        <f>+'Monitoreo de Precios'!M5</f>
        <v>6251240.2715779282</v>
      </c>
      <c r="I24" s="258">
        <f t="shared" si="0"/>
        <v>3.6452478845276928E-2</v>
      </c>
      <c r="J24" s="121"/>
      <c r="K24" s="69"/>
      <c r="N24" s="71"/>
    </row>
    <row r="25" spans="1:14" ht="22.5" customHeight="1">
      <c r="A25" s="47"/>
      <c r="B25" s="70"/>
      <c r="E25" s="77"/>
      <c r="F25" s="78"/>
      <c r="G25" s="79"/>
      <c r="H25" s="79"/>
      <c r="I25" s="79"/>
      <c r="J25" s="122"/>
      <c r="K25" s="69"/>
      <c r="N25" s="71"/>
    </row>
    <row r="26" spans="1:14" ht="22.5" customHeight="1" thickBot="1">
      <c r="A26" s="47"/>
      <c r="B26" s="70"/>
      <c r="C26" s="75"/>
      <c r="D26" s="80"/>
      <c r="E26" s="81"/>
      <c r="F26" s="82"/>
      <c r="G26" s="83"/>
      <c r="H26" s="83"/>
      <c r="I26" s="83"/>
      <c r="J26" s="72"/>
      <c r="K26" s="69"/>
    </row>
    <row r="27" spans="1:14" ht="21.95" customHeight="1">
      <c r="A27" s="47"/>
      <c r="B27" s="70"/>
      <c r="H27" s="71"/>
      <c r="J27" s="72"/>
      <c r="K27" s="73"/>
    </row>
    <row r="28" spans="1:14" ht="21.95" customHeight="1" thickBot="1">
      <c r="A28" s="47"/>
      <c r="B28" s="74"/>
      <c r="C28" s="75"/>
      <c r="D28" s="149"/>
      <c r="E28" s="149"/>
      <c r="F28" s="149"/>
      <c r="G28" s="149"/>
      <c r="H28" s="150"/>
      <c r="I28" s="75"/>
      <c r="J28" s="76"/>
      <c r="K28" s="69"/>
    </row>
    <row r="29" spans="1:14" ht="21.75" hidden="1" customHeight="1">
      <c r="A29" s="47"/>
      <c r="B29" s="70"/>
      <c r="D29" s="85"/>
      <c r="E29" s="85"/>
      <c r="F29" s="85"/>
      <c r="G29" s="86"/>
      <c r="H29" s="87"/>
      <c r="I29" s="87"/>
      <c r="J29" s="75"/>
      <c r="K29" s="51"/>
    </row>
    <row r="30" spans="1:14" ht="21.75" hidden="1" customHeight="1">
      <c r="A30" s="47"/>
      <c r="B30" s="70"/>
      <c r="D30" s="88"/>
      <c r="E30" s="88"/>
      <c r="F30" s="88"/>
      <c r="G30" s="88"/>
      <c r="H30" s="89"/>
      <c r="I30" s="87"/>
      <c r="K30" s="51"/>
    </row>
    <row r="31" spans="1:14" ht="21.75" hidden="1" customHeight="1">
      <c r="A31" s="47"/>
      <c r="B31" s="74"/>
      <c r="D31" s="88"/>
      <c r="E31" s="88"/>
      <c r="F31" s="88"/>
      <c r="G31" s="120"/>
      <c r="I31" s="90"/>
      <c r="K31" s="51"/>
    </row>
    <row r="32" spans="1:14" ht="21.95" customHeight="1">
      <c r="A32" s="47"/>
      <c r="B32" s="84"/>
      <c r="D32" s="88"/>
      <c r="E32" s="88"/>
      <c r="F32" s="88"/>
      <c r="G32" s="88"/>
      <c r="I32" s="90"/>
      <c r="K32" s="51"/>
    </row>
    <row r="33" spans="1:11" ht="21.95" customHeight="1">
      <c r="A33" s="47"/>
      <c r="B33" s="84"/>
      <c r="D33" s="88"/>
      <c r="E33" s="88"/>
      <c r="F33" s="88"/>
      <c r="G33" s="88"/>
      <c r="I33" s="90"/>
      <c r="K33" s="51"/>
    </row>
    <row r="34" spans="1:11" ht="21.95" customHeight="1">
      <c r="A34" s="47"/>
      <c r="B34" s="84"/>
      <c r="D34" s="88"/>
      <c r="E34" s="88"/>
      <c r="F34" s="88"/>
      <c r="G34" s="88"/>
      <c r="I34" s="91"/>
      <c r="K34" s="51"/>
    </row>
    <row r="35" spans="1:11" ht="21.95" customHeight="1" thickBot="1">
      <c r="A35" s="47"/>
      <c r="B35" s="84"/>
      <c r="C35" s="75"/>
      <c r="D35" s="75"/>
      <c r="E35" s="75"/>
      <c r="G35" s="79"/>
      <c r="H35" s="79"/>
      <c r="I35" s="79"/>
      <c r="K35" s="51"/>
    </row>
    <row r="36" spans="1:11" ht="21.95" customHeight="1">
      <c r="A36" s="47"/>
      <c r="B36" s="84"/>
      <c r="C36" s="262"/>
      <c r="D36" s="262"/>
      <c r="E36" s="262"/>
      <c r="H36" s="92"/>
      <c r="I36" s="111"/>
      <c r="K36" s="51"/>
    </row>
    <row r="37" spans="1:11" ht="21.95" customHeight="1">
      <c r="A37" s="47"/>
      <c r="B37" s="84"/>
      <c r="C37" s="93"/>
      <c r="D37" s="263"/>
      <c r="E37" s="263"/>
      <c r="F37" s="263"/>
      <c r="H37" s="92"/>
      <c r="I37" s="93"/>
      <c r="K37" s="51"/>
    </row>
    <row r="38" spans="1:11" ht="21.95" customHeight="1">
      <c r="A38" s="47"/>
      <c r="B38" s="84"/>
      <c r="C38" s="262"/>
      <c r="D38" s="262"/>
      <c r="E38" s="262"/>
      <c r="F38" s="262"/>
      <c r="G38" s="262"/>
      <c r="H38" s="93"/>
      <c r="I38" s="93"/>
      <c r="K38" s="51"/>
    </row>
    <row r="39" spans="1:11" ht="21.95" customHeight="1">
      <c r="A39" s="47"/>
      <c r="B39" s="84"/>
      <c r="C39" s="262"/>
      <c r="D39" s="262"/>
      <c r="E39" s="262"/>
      <c r="I39" s="93"/>
      <c r="K39" s="51"/>
    </row>
    <row r="40" spans="1:11" ht="21.95" customHeight="1">
      <c r="A40" s="47"/>
      <c r="B40" s="84"/>
      <c r="K40" s="51"/>
    </row>
    <row r="41" spans="1:11" ht="21" customHeight="1">
      <c r="A41" s="47"/>
      <c r="B41" s="84"/>
      <c r="K41" s="51"/>
    </row>
    <row r="42" spans="1:11" ht="21" customHeight="1">
      <c r="A42" s="47" t="s">
        <v>64</v>
      </c>
      <c r="B42" s="84"/>
      <c r="G42" s="98"/>
      <c r="H42" s="98"/>
      <c r="I42" s="98"/>
      <c r="K42" s="51"/>
    </row>
    <row r="43" spans="1:11" ht="15.75" customHeight="1">
      <c r="A43" s="47"/>
      <c r="B43" s="84"/>
      <c r="G43" s="99"/>
      <c r="H43" s="99"/>
      <c r="I43" s="99"/>
      <c r="K43" s="51"/>
    </row>
    <row r="44" spans="1:11" ht="15.75" customHeight="1">
      <c r="A44" s="47"/>
      <c r="B44" s="84"/>
      <c r="G44" s="99"/>
      <c r="H44" s="99"/>
      <c r="I44" s="99"/>
      <c r="J44" s="84"/>
      <c r="K44" s="51"/>
    </row>
    <row r="45" spans="1:11" ht="21.95" customHeight="1">
      <c r="A45" s="94"/>
      <c r="B45" s="95"/>
      <c r="C45" s="96"/>
      <c r="D45" s="96"/>
      <c r="E45" s="96"/>
      <c r="F45" s="96"/>
      <c r="G45" s="152"/>
      <c r="H45" s="152"/>
      <c r="I45" s="152"/>
      <c r="J45" s="95"/>
      <c r="K45" s="97"/>
    </row>
    <row r="46" spans="1:11" ht="24.75" customHeight="1">
      <c r="B46" s="84"/>
      <c r="H46" s="101"/>
      <c r="I46" s="102"/>
    </row>
    <row r="47" spans="1:11" ht="21" customHeight="1">
      <c r="B47" s="84"/>
      <c r="G47" s="105"/>
      <c r="H47" s="106"/>
      <c r="I47" s="106"/>
      <c r="K47" s="84"/>
    </row>
    <row r="48" spans="1:11" ht="23.25" customHeight="1">
      <c r="G48" s="107"/>
      <c r="H48" s="106"/>
      <c r="I48" s="106"/>
      <c r="K48" s="84"/>
    </row>
    <row r="49" spans="2:11">
      <c r="G49" s="107"/>
      <c r="H49" s="106"/>
      <c r="I49" s="106"/>
      <c r="J49" s="100"/>
    </row>
    <row r="50" spans="2:11" ht="19.5" customHeight="1">
      <c r="J50" s="103"/>
    </row>
    <row r="51" spans="2:11" ht="15" customHeight="1">
      <c r="B51" s="104"/>
      <c r="F51" s="108"/>
    </row>
    <row r="52" spans="2:11" ht="15" customHeight="1">
      <c r="K52" s="100"/>
    </row>
    <row r="53" spans="2:11" ht="15.75">
      <c r="B53" s="104"/>
    </row>
    <row r="58" spans="2:11" ht="18">
      <c r="B58" s="109"/>
    </row>
    <row r="59" spans="2:11" ht="18">
      <c r="B59" s="109"/>
    </row>
  </sheetData>
  <mergeCells count="18">
    <mergeCell ref="I20:I21"/>
    <mergeCell ref="D22:F22"/>
    <mergeCell ref="D23:F23"/>
    <mergeCell ref="E4:I5"/>
    <mergeCell ref="E6:I7"/>
    <mergeCell ref="B13:J15"/>
    <mergeCell ref="B17:J17"/>
    <mergeCell ref="C19:I19"/>
    <mergeCell ref="C20:C21"/>
    <mergeCell ref="D20:F21"/>
    <mergeCell ref="G20:G21"/>
    <mergeCell ref="H20:H21"/>
    <mergeCell ref="D24:F24"/>
    <mergeCell ref="C38:E38"/>
    <mergeCell ref="F38:G38"/>
    <mergeCell ref="C39:E39"/>
    <mergeCell ref="C36:E36"/>
    <mergeCell ref="D37:F3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5A5A-A9A8-4B4E-80F7-F4076C833AFE}">
  <dimension ref="B2:N8"/>
  <sheetViews>
    <sheetView showGridLines="0" workbookViewId="0">
      <selection activeCell="B6" sqref="B6"/>
    </sheetView>
  </sheetViews>
  <sheetFormatPr baseColWidth="10" defaultColWidth="11.42578125" defaultRowHeight="15"/>
  <cols>
    <col min="1" max="1" width="2.140625" style="163" customWidth="1"/>
    <col min="2" max="2" width="23" style="163" customWidth="1"/>
    <col min="3" max="3" width="10" style="163" customWidth="1"/>
    <col min="4" max="4" width="11" style="163" customWidth="1"/>
    <col min="5" max="5" width="11.42578125" style="163"/>
    <col min="6" max="6" width="10.7109375" style="163" customWidth="1"/>
    <col min="7" max="8" width="11.42578125" style="163"/>
    <col min="9" max="9" width="26.42578125" style="163" customWidth="1"/>
    <col min="10" max="10" width="11.42578125" style="163"/>
    <col min="11" max="13" width="14" style="163" bestFit="1" customWidth="1"/>
    <col min="14" max="14" width="16.7109375" style="163" customWidth="1"/>
    <col min="15" max="16384" width="11.42578125" style="163"/>
  </cols>
  <sheetData>
    <row r="2" spans="2:14">
      <c r="B2" s="286" t="s">
        <v>107</v>
      </c>
      <c r="C2" s="280" t="s">
        <v>109</v>
      </c>
      <c r="D2" s="281"/>
      <c r="E2" s="281"/>
      <c r="F2" s="284" t="s">
        <v>108</v>
      </c>
      <c r="G2" s="285"/>
      <c r="I2" s="286" t="s">
        <v>107</v>
      </c>
      <c r="J2" s="280"/>
      <c r="K2" s="281"/>
      <c r="L2" s="281"/>
      <c r="M2" s="281"/>
    </row>
    <row r="3" spans="2:14" s="183" customFormat="1" ht="52.5" customHeight="1">
      <c r="B3" s="287"/>
      <c r="C3" s="187" t="s">
        <v>23</v>
      </c>
      <c r="D3" s="187" t="s">
        <v>105</v>
      </c>
      <c r="E3" s="187" t="s">
        <v>110</v>
      </c>
      <c r="F3" s="187" t="s">
        <v>23</v>
      </c>
      <c r="G3" s="187" t="s">
        <v>111</v>
      </c>
      <c r="I3" s="287"/>
      <c r="J3" s="187" t="s">
        <v>23</v>
      </c>
      <c r="K3" s="187" t="s">
        <v>115</v>
      </c>
      <c r="L3" s="187" t="s">
        <v>114</v>
      </c>
      <c r="M3" s="187" t="s">
        <v>110</v>
      </c>
      <c r="N3" s="183" t="s">
        <v>113</v>
      </c>
    </row>
    <row r="4" spans="2:14" s="183" customFormat="1" ht="60" customHeight="1">
      <c r="B4" s="184" t="s">
        <v>102</v>
      </c>
      <c r="C4" s="185">
        <v>7</v>
      </c>
      <c r="D4" s="185">
        <f>+'Monitoreo de Precios'!D3</f>
        <v>451758</v>
      </c>
      <c r="E4" s="185">
        <f>+'Monitoreo de Precios'!G3</f>
        <v>622036.93732995226</v>
      </c>
      <c r="F4" s="188">
        <v>2</v>
      </c>
      <c r="G4" s="185">
        <f>+'Monitoreo de Precios'!H3</f>
        <v>678503.63946438534</v>
      </c>
      <c r="I4" s="184" t="s">
        <v>102</v>
      </c>
      <c r="J4" s="185">
        <v>7</v>
      </c>
      <c r="K4" s="194">
        <f>'Monitoreo de Precios'!D3</f>
        <v>451758</v>
      </c>
      <c r="L4" s="194">
        <f>D4</f>
        <v>451758</v>
      </c>
      <c r="M4" s="194">
        <f>E4</f>
        <v>622036.93732995226</v>
      </c>
      <c r="N4" s="192">
        <f>J4*(M4-L4)</f>
        <v>1191952.5613096659</v>
      </c>
    </row>
    <row r="5" spans="2:14" ht="60" customHeight="1">
      <c r="B5" s="184" t="s">
        <v>103</v>
      </c>
      <c r="C5" s="186">
        <v>1</v>
      </c>
      <c r="D5" s="185">
        <v>0</v>
      </c>
      <c r="E5" s="185">
        <f>+'Monitoreo de Precios'!G4</f>
        <v>5599041.5524051944</v>
      </c>
      <c r="F5" s="185">
        <v>1</v>
      </c>
      <c r="G5" s="185">
        <f>+'Monitoreo de Precios'!H4</f>
        <v>6107306.2431405541</v>
      </c>
      <c r="I5" s="184" t="s">
        <v>103</v>
      </c>
      <c r="J5" s="186">
        <v>1</v>
      </c>
      <c r="K5" s="195">
        <f>'Monitoreo de Precios'!D4</f>
        <v>4066337</v>
      </c>
      <c r="L5" s="194">
        <v>0</v>
      </c>
      <c r="M5" s="194">
        <f>E5</f>
        <v>5599041.5524051944</v>
      </c>
      <c r="N5" s="193">
        <f>M5</f>
        <v>5599041.5524051944</v>
      </c>
    </row>
    <row r="6" spans="2:14" ht="60" customHeight="1">
      <c r="B6" s="184" t="s">
        <v>104</v>
      </c>
      <c r="C6" s="186">
        <v>1</v>
      </c>
      <c r="D6" s="185">
        <v>1374496</v>
      </c>
      <c r="E6" s="185">
        <f>+'Monitoreo de Precios'!G5</f>
        <v>2554445.3168128026</v>
      </c>
      <c r="F6" s="185">
        <v>1</v>
      </c>
      <c r="G6" s="185">
        <f>+'Monitoreo de Precios'!H5</f>
        <v>2786330.4255047566</v>
      </c>
      <c r="I6" s="184" t="s">
        <v>104</v>
      </c>
      <c r="J6" s="186">
        <v>1</v>
      </c>
      <c r="K6" s="195">
        <f>'Monitoreo de Precios'!D5</f>
        <v>1855181</v>
      </c>
      <c r="L6" s="194">
        <v>1374496</v>
      </c>
      <c r="M6" s="194">
        <f>E6</f>
        <v>2554445.3168128026</v>
      </c>
      <c r="N6" s="193">
        <f>M6-L6</f>
        <v>1179949.3168128026</v>
      </c>
    </row>
    <row r="7" spans="2:14" ht="24" customHeight="1">
      <c r="B7" s="282" t="s">
        <v>112</v>
      </c>
      <c r="C7" s="282"/>
      <c r="D7" s="190">
        <f>+SUMPRODUCT(C4:C6,D4:D6)</f>
        <v>4536802</v>
      </c>
      <c r="E7" s="190">
        <f>++SUMPRODUCT(C4:C6,E4:E6)</f>
        <v>12507745.430527661</v>
      </c>
      <c r="F7" s="191" t="s">
        <v>112</v>
      </c>
      <c r="G7" s="191">
        <f>SUMPRODUCT(F4:F6,G4:G6)</f>
        <v>10250643.947574081</v>
      </c>
      <c r="I7" s="282" t="s">
        <v>112</v>
      </c>
      <c r="J7" s="282"/>
      <c r="K7" s="189"/>
      <c r="L7" s="190">
        <f>+SUMPRODUCT(J4:J6,L4:L6)</f>
        <v>4536802</v>
      </c>
      <c r="M7" s="190">
        <f>++SUMPRODUCT(J4:J6,M4:M6)</f>
        <v>12507745.430527661</v>
      </c>
      <c r="N7" s="193"/>
    </row>
    <row r="8" spans="2:14" ht="24" customHeight="1">
      <c r="B8" s="283" t="s">
        <v>106</v>
      </c>
      <c r="C8" s="283"/>
      <c r="D8" s="159"/>
      <c r="E8" s="186">
        <f>+E7-D7</f>
        <v>7970943.430527661</v>
      </c>
      <c r="F8" s="159"/>
      <c r="G8" s="159"/>
      <c r="I8" s="283"/>
      <c r="J8" s="283"/>
      <c r="K8" s="159"/>
      <c r="L8" s="159"/>
      <c r="M8" s="186" t="s">
        <v>116</v>
      </c>
      <c r="N8" s="193">
        <f>SUM(N4:N6)</f>
        <v>7970943.4305276629</v>
      </c>
    </row>
  </sheetData>
  <mergeCells count="9">
    <mergeCell ref="J2:M2"/>
    <mergeCell ref="I7:J7"/>
    <mergeCell ref="I8:J8"/>
    <mergeCell ref="F2:G2"/>
    <mergeCell ref="B7:C7"/>
    <mergeCell ref="B8:C8"/>
    <mergeCell ref="C2:E2"/>
    <mergeCell ref="B2:B3"/>
    <mergeCell ref="I2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42"/>
  <sheetViews>
    <sheetView showGridLines="0" topLeftCell="B1" zoomScale="90" zoomScaleNormal="90" workbookViewId="0">
      <selection activeCell="Q19" sqref="Q19"/>
    </sheetView>
  </sheetViews>
  <sheetFormatPr baseColWidth="10" defaultRowHeight="15"/>
  <cols>
    <col min="1" max="1" width="0.85546875" customWidth="1"/>
    <col min="2" max="2" width="9.5703125" customWidth="1"/>
    <col min="3" max="3" width="33" customWidth="1"/>
    <col min="4" max="4" width="31.42578125" customWidth="1"/>
    <col min="5" max="5" width="11.5703125" hidden="1" customWidth="1"/>
    <col min="6" max="6" width="15.42578125" hidden="1" customWidth="1"/>
    <col min="7" max="7" width="21.140625" hidden="1" customWidth="1"/>
    <col min="8" max="8" width="11.42578125" hidden="1" customWidth="1"/>
    <col min="9" max="9" width="13.5703125" hidden="1" customWidth="1"/>
    <col min="10" max="10" width="13.7109375" hidden="1" customWidth="1"/>
    <col min="11" max="11" width="15.42578125" hidden="1" customWidth="1"/>
    <col min="12" max="12" width="14" hidden="1" customWidth="1"/>
    <col min="13" max="13" width="14.140625" customWidth="1"/>
    <col min="14" max="14" width="16.5703125" customWidth="1"/>
    <col min="15" max="15" width="13" customWidth="1"/>
  </cols>
  <sheetData>
    <row r="1" spans="2:18" ht="3" customHeight="1"/>
    <row r="2" spans="2:18" ht="30" customHeight="1">
      <c r="B2" s="205" t="s">
        <v>60</v>
      </c>
      <c r="C2" s="205" t="s">
        <v>0</v>
      </c>
      <c r="D2" s="206" t="s">
        <v>96</v>
      </c>
      <c r="E2" s="206">
        <v>45139</v>
      </c>
      <c r="F2" s="206">
        <v>45170</v>
      </c>
      <c r="G2" s="206">
        <v>45200</v>
      </c>
      <c r="H2" s="206">
        <v>45231</v>
      </c>
      <c r="I2" s="206">
        <v>45261</v>
      </c>
      <c r="J2" s="206">
        <v>45292</v>
      </c>
      <c r="K2" s="206">
        <v>45323</v>
      </c>
      <c r="L2" s="206">
        <v>45352</v>
      </c>
      <c r="M2" s="206">
        <v>45383</v>
      </c>
      <c r="N2" s="206">
        <v>45413</v>
      </c>
      <c r="P2" s="324" t="s">
        <v>132</v>
      </c>
      <c r="Q2" s="324" t="s">
        <v>133</v>
      </c>
    </row>
    <row r="3" spans="2:18" ht="23.25" customHeight="1">
      <c r="B3" s="112">
        <v>1</v>
      </c>
      <c r="C3" s="112" t="s">
        <v>99</v>
      </c>
      <c r="D3" s="180">
        <v>451758</v>
      </c>
      <c r="E3" s="181">
        <v>519746.76191921125</v>
      </c>
      <c r="F3" s="181">
        <v>545104.86551541707</v>
      </c>
      <c r="G3" s="181">
        <v>622036.93732995226</v>
      </c>
      <c r="H3" s="181">
        <v>678503.63946438534</v>
      </c>
      <c r="I3" s="181">
        <v>725837.46017164178</v>
      </c>
      <c r="J3" s="181">
        <v>882312.66184121848</v>
      </c>
      <c r="K3" s="212">
        <v>1158530.3712945248</v>
      </c>
      <c r="L3" s="255">
        <v>1293311</v>
      </c>
      <c r="M3" s="221">
        <v>1522249.205122035</v>
      </c>
      <c r="N3" s="221">
        <f>+D3*$R$14</f>
        <v>1577738.9620689854</v>
      </c>
      <c r="P3" s="323">
        <f>+N3/M3-1</f>
        <v>3.6452478845276914E-2</v>
      </c>
      <c r="Q3" s="221">
        <f>+IF(ABS(P3)&gt;=0.03,N3,M3)</f>
        <v>1577738.9620689854</v>
      </c>
    </row>
    <row r="4" spans="2:18" ht="23.25" customHeight="1">
      <c r="B4" s="112">
        <v>2</v>
      </c>
      <c r="C4" s="112" t="s">
        <v>100</v>
      </c>
      <c r="D4" s="180">
        <v>4066337</v>
      </c>
      <c r="E4" s="181">
        <v>4678313.3638414368</v>
      </c>
      <c r="F4" s="181">
        <v>4906565.204214124</v>
      </c>
      <c r="G4" s="181">
        <v>5599041.5524051944</v>
      </c>
      <c r="H4" s="181">
        <v>6107306.2431405541</v>
      </c>
      <c r="I4" s="181">
        <v>6533364.589629787</v>
      </c>
      <c r="J4" s="181">
        <v>7941819.7849588376</v>
      </c>
      <c r="K4" s="212">
        <v>10428094.055708285</v>
      </c>
      <c r="L4" s="255">
        <v>11641269</v>
      </c>
      <c r="M4" s="221">
        <v>13701978.196309352</v>
      </c>
      <c r="N4" s="221">
        <f>+D4*$R$14</f>
        <v>14201449.266648764</v>
      </c>
      <c r="P4" s="323">
        <f>+N4/M4-1</f>
        <v>3.6452478845276914E-2</v>
      </c>
      <c r="Q4" s="221">
        <f t="shared" ref="Q4:Q5" si="0">+IF(ABS(P4)&gt;=0.03,N4,M4)</f>
        <v>14201449.266648764</v>
      </c>
    </row>
    <row r="5" spans="2:18" ht="23.25" customHeight="1">
      <c r="B5" s="112">
        <v>3</v>
      </c>
      <c r="C5" s="112" t="s">
        <v>101</v>
      </c>
      <c r="D5" s="180">
        <v>1855181</v>
      </c>
      <c r="E5" s="181">
        <v>2134382.3850912307</v>
      </c>
      <c r="F5" s="181">
        <v>2238517.5016530021</v>
      </c>
      <c r="G5" s="181">
        <v>2554445.3168128026</v>
      </c>
      <c r="H5" s="181">
        <v>2786330.4255047566</v>
      </c>
      <c r="I5" s="181">
        <v>2980710.6132015074</v>
      </c>
      <c r="J5" s="181">
        <v>3623288.7659039875</v>
      </c>
      <c r="K5" s="212">
        <v>4757599.2738336623</v>
      </c>
      <c r="L5" s="255">
        <v>5311085</v>
      </c>
      <c r="M5" s="221">
        <v>6251240.2715779282</v>
      </c>
      <c r="N5" s="221">
        <f>+D5*$R$14</f>
        <v>6479113.4753343659</v>
      </c>
      <c r="P5" s="323">
        <f>+N5/M5-1</f>
        <v>3.6452478845276914E-2</v>
      </c>
      <c r="Q5" s="221">
        <f t="shared" si="0"/>
        <v>6479113.4753343659</v>
      </c>
    </row>
    <row r="6" spans="2:18" ht="15.75" customHeight="1">
      <c r="B6" s="179"/>
      <c r="C6" s="179"/>
      <c r="D6" s="164"/>
      <c r="E6" s="164"/>
      <c r="F6" s="164"/>
      <c r="G6" s="164"/>
      <c r="H6" s="164"/>
      <c r="I6" s="164"/>
      <c r="J6" s="164"/>
    </row>
    <row r="7" spans="2:18" ht="15.75" customHeight="1">
      <c r="B7" s="209"/>
      <c r="C7" s="292" t="s">
        <v>7</v>
      </c>
      <c r="D7" s="292" t="s">
        <v>8</v>
      </c>
      <c r="E7" s="292" t="s">
        <v>89</v>
      </c>
      <c r="F7" s="292" t="s">
        <v>9</v>
      </c>
      <c r="G7" s="292" t="s">
        <v>10</v>
      </c>
      <c r="H7" s="292" t="s">
        <v>90</v>
      </c>
      <c r="I7" s="288" t="s">
        <v>121</v>
      </c>
      <c r="J7" s="289"/>
      <c r="K7" s="289"/>
      <c r="L7" s="289"/>
      <c r="M7" s="289"/>
      <c r="N7" s="289"/>
      <c r="O7" s="289"/>
      <c r="P7" s="289"/>
      <c r="Q7" s="289"/>
      <c r="R7" s="289"/>
    </row>
    <row r="8" spans="2:18" ht="15.75" customHeight="1">
      <c r="B8" s="209"/>
      <c r="C8" s="292"/>
      <c r="D8" s="292"/>
      <c r="E8" s="292"/>
      <c r="F8" s="292"/>
      <c r="G8" s="292"/>
      <c r="H8" s="292"/>
      <c r="I8" s="207">
        <v>45078</v>
      </c>
      <c r="J8" s="208">
        <v>45108</v>
      </c>
      <c r="K8" s="208">
        <v>45139</v>
      </c>
      <c r="L8" s="208">
        <f>+J10</f>
        <v>45170</v>
      </c>
      <c r="M8" s="208">
        <v>45200</v>
      </c>
      <c r="N8" s="208">
        <v>45231</v>
      </c>
      <c r="O8" s="208">
        <v>45261</v>
      </c>
      <c r="P8" s="208">
        <v>45292</v>
      </c>
      <c r="Q8" s="208">
        <v>45323</v>
      </c>
      <c r="R8" s="208">
        <v>45352</v>
      </c>
    </row>
    <row r="9" spans="2:18" ht="15.75" customHeight="1">
      <c r="B9" s="293" t="s">
        <v>6</v>
      </c>
      <c r="C9" s="292"/>
      <c r="D9" s="292"/>
      <c r="E9" s="292"/>
      <c r="F9" s="292"/>
      <c r="G9" s="292"/>
      <c r="H9" s="292"/>
      <c r="I9" s="290" t="s">
        <v>122</v>
      </c>
      <c r="J9" s="291"/>
      <c r="K9" s="291"/>
      <c r="L9" s="291"/>
      <c r="M9" s="291"/>
      <c r="N9" s="291"/>
      <c r="O9" s="291"/>
      <c r="P9" s="291"/>
      <c r="Q9" s="291"/>
      <c r="R9" s="291"/>
    </row>
    <row r="10" spans="2:18" ht="15.75" customHeight="1">
      <c r="B10" s="294"/>
      <c r="C10" s="292"/>
      <c r="D10" s="292"/>
      <c r="E10" s="292"/>
      <c r="F10" s="292"/>
      <c r="G10" s="292"/>
      <c r="H10" s="292"/>
      <c r="I10" s="182">
        <v>45139</v>
      </c>
      <c r="J10" s="178">
        <v>45170</v>
      </c>
      <c r="K10" s="178">
        <v>45200</v>
      </c>
      <c r="L10" s="178">
        <v>45231</v>
      </c>
      <c r="M10" s="178">
        <v>45261</v>
      </c>
      <c r="N10" s="178">
        <v>45292</v>
      </c>
      <c r="O10" s="178">
        <v>45323</v>
      </c>
      <c r="P10" s="178">
        <v>45352</v>
      </c>
      <c r="Q10" s="178">
        <v>45383</v>
      </c>
      <c r="R10" s="178">
        <v>45413</v>
      </c>
    </row>
    <row r="11" spans="2:18" ht="39.950000000000003" customHeight="1">
      <c r="B11" s="112" t="s">
        <v>1</v>
      </c>
      <c r="C11" s="112" t="s">
        <v>15</v>
      </c>
      <c r="D11" s="112" t="s">
        <v>16</v>
      </c>
      <c r="E11" s="114">
        <v>0.63</v>
      </c>
      <c r="F11" s="112" t="s">
        <v>11</v>
      </c>
      <c r="G11" s="115">
        <v>45078</v>
      </c>
      <c r="H11" s="155">
        <f>+'Salario MO'!M40</f>
        <v>906766.6580844447</v>
      </c>
      <c r="I11" s="156">
        <f>+'Salario MO'!U40</f>
        <v>1064727.169249465</v>
      </c>
      <c r="J11" s="156">
        <f>+'Salario MO'!Y40</f>
        <v>1110547.9381535258</v>
      </c>
      <c r="K11" s="156">
        <f>+'Salario MO'!AC40</f>
        <v>1241538.4494579248</v>
      </c>
      <c r="L11" s="156">
        <f>+'Salario MO'!AG40</f>
        <v>1382666.4176824316</v>
      </c>
      <c r="M11" s="156">
        <f>+'Salario MO'!AK40</f>
        <v>1489581.5451252398</v>
      </c>
      <c r="N11" s="156">
        <f>+'Salario MO'!AO40</f>
        <v>1859947.1618203335</v>
      </c>
      <c r="O11" s="156">
        <f>+'Salario MO'!AS40</f>
        <v>2181914.4313195329</v>
      </c>
      <c r="P11" s="156">
        <f>+'Salario MO'!AW40</f>
        <v>2243008.7898582807</v>
      </c>
      <c r="Q11" s="156">
        <f>+'Salario MO'!BE40</f>
        <v>2921869.2017331067</v>
      </c>
      <c r="R11" s="156">
        <f>+'Salario MO'!BI40</f>
        <v>2921869.2017331067</v>
      </c>
    </row>
    <row r="12" spans="2:18" ht="39.950000000000003" customHeight="1">
      <c r="B12" s="112" t="s">
        <v>2</v>
      </c>
      <c r="C12" s="112" t="s">
        <v>12</v>
      </c>
      <c r="D12" s="113" t="s">
        <v>13</v>
      </c>
      <c r="E12" s="114">
        <v>0.2</v>
      </c>
      <c r="F12" s="112" t="s">
        <v>14</v>
      </c>
      <c r="G12" s="115">
        <v>45017</v>
      </c>
      <c r="H12" s="155">
        <f>+VLOOKUP(G12,IPIM!$A:$B,2,0)</f>
        <v>2246.4</v>
      </c>
      <c r="I12" s="155">
        <f>+VLOOKUP(I8,IPIM!$A:$B,2,0)</f>
        <v>2585.6999999999998</v>
      </c>
      <c r="J12" s="155">
        <f>+VLOOKUP(J8,IPIM!$A:$B,2,0)</f>
        <v>2767.1</v>
      </c>
      <c r="K12" s="155">
        <f>+VLOOKUP(K8,IPIM!$A:$B,2,0)</f>
        <v>3284.9</v>
      </c>
      <c r="L12" s="155">
        <f>+VLOOKUP(L8,IPIM!$A:$B,2,0)</f>
        <v>3587.5</v>
      </c>
      <c r="M12" s="155">
        <f>+VLOOKUP(M8,IPIM!$A:$B,2,0)</f>
        <v>3858.7</v>
      </c>
      <c r="N12" s="155">
        <f>+VLOOKUP(N8,IPIM!$A:$B,2,0)</f>
        <v>4287</v>
      </c>
      <c r="O12" s="155">
        <f>+VLOOKUP(O8,IPIM!$A:$B,2,0)</f>
        <v>6603.4</v>
      </c>
      <c r="P12" s="155">
        <f>+VLOOKUP(P8,IPIM!$A:$B,2,0)</f>
        <v>7788.9</v>
      </c>
      <c r="Q12" s="155">
        <f>+VLOOKUP(Q8,IPIM!$A:$B,2,0)</f>
        <v>8579.9</v>
      </c>
      <c r="R12" s="155">
        <f>+VLOOKUP(R8,IPIM!$A:$B,2,0)</f>
        <v>9044.9</v>
      </c>
    </row>
    <row r="13" spans="2:18" ht="39.950000000000003" customHeight="1">
      <c r="B13" s="112" t="s">
        <v>3</v>
      </c>
      <c r="C13" s="112" t="s">
        <v>17</v>
      </c>
      <c r="D13" s="116" t="s">
        <v>18</v>
      </c>
      <c r="E13" s="114">
        <v>0.17</v>
      </c>
      <c r="F13" s="112" t="s">
        <v>19</v>
      </c>
      <c r="G13" s="115">
        <v>45017</v>
      </c>
      <c r="H13" s="155">
        <f>VLOOKUP(G13,GO!$A:$B,2,0)</f>
        <v>283.8</v>
      </c>
      <c r="I13" s="155">
        <f>VLOOKUP(I8,GO!$A:$B,2,0)</f>
        <v>301.39999999999998</v>
      </c>
      <c r="J13" s="155">
        <f>VLOOKUP(J8,GO!$A:$B,2,0)</f>
        <v>315</v>
      </c>
      <c r="K13" s="155">
        <f>VLOOKUP(K8,GO!$A:$B,2,0)</f>
        <v>370.4</v>
      </c>
      <c r="L13" s="155">
        <f>VLOOKUP(L8,GO!$A:$B,2,0)</f>
        <v>370.4</v>
      </c>
      <c r="M13" s="155">
        <f>VLOOKUP(M8,GO!$A:$B,2,0)</f>
        <v>381</v>
      </c>
      <c r="N13" s="155">
        <f>VLOOKUP(N8,GO!$A:$B,2,0)</f>
        <v>466</v>
      </c>
      <c r="O13" s="155">
        <f>VLOOKUP(O8,GO!$A:$B,2,0)</f>
        <v>769</v>
      </c>
      <c r="P13" s="155">
        <f>VLOOKUP(P8,GO!$A:$B,2,0)</f>
        <v>935.64</v>
      </c>
      <c r="Q13" s="155">
        <f>VLOOKUP(Q8,GO!$A:$B,2,0)</f>
        <v>1020</v>
      </c>
      <c r="R13" s="155">
        <f>VLOOKUP(R8,GO!$A:$B,2,0)</f>
        <v>1097</v>
      </c>
    </row>
    <row r="14" spans="2:18" ht="19.5" customHeight="1">
      <c r="B14" s="117"/>
      <c r="C14" s="117"/>
      <c r="D14" s="117"/>
      <c r="E14" s="117"/>
      <c r="F14" s="117"/>
      <c r="G14" s="210" t="s">
        <v>123</v>
      </c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>
        <f>($E$11*R11/$H$11+$E$13*R13/$H$13+$E$12*R12/$H$12)</f>
        <v>3.4924427726105249</v>
      </c>
    </row>
    <row r="20" spans="11:11">
      <c r="K20" s="165"/>
    </row>
    <row r="21" spans="11:11" ht="18">
      <c r="K21" s="166"/>
    </row>
    <row r="22" spans="11:11">
      <c r="K22" s="167"/>
    </row>
    <row r="23" spans="11:11">
      <c r="K23" s="167"/>
    </row>
    <row r="24" spans="11:11">
      <c r="K24" s="167"/>
    </row>
    <row r="25" spans="11:11" ht="18">
      <c r="K25" s="166"/>
    </row>
    <row r="42" spans="3:3">
      <c r="C42" s="151"/>
    </row>
  </sheetData>
  <mergeCells count="9">
    <mergeCell ref="C7:C10"/>
    <mergeCell ref="B9:B10"/>
    <mergeCell ref="H7:H10"/>
    <mergeCell ref="G7:G10"/>
    <mergeCell ref="F7:F10"/>
    <mergeCell ref="E7:E10"/>
    <mergeCell ref="D7:D10"/>
    <mergeCell ref="I9:R9"/>
    <mergeCell ref="I7:R7"/>
  </mergeCells>
  <hyperlinks>
    <hyperlink ref="D13" r:id="rId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F52E-D904-45E1-8AB5-ADBF23614295}">
  <dimension ref="A1"/>
  <sheetViews>
    <sheetView showGridLines="0" workbookViewId="0">
      <selection activeCell="F25" sqref="F2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BFD6-C72B-4540-A4CC-56B520A9AC75}">
  <dimension ref="A2:BI74"/>
  <sheetViews>
    <sheetView topLeftCell="AU27" zoomScale="80" zoomScaleNormal="80" workbookViewId="0">
      <selection activeCell="BH55" sqref="BH55"/>
    </sheetView>
  </sheetViews>
  <sheetFormatPr baseColWidth="10" defaultRowHeight="15"/>
  <cols>
    <col min="1" max="1" width="33.85546875" customWidth="1"/>
    <col min="2" max="2" width="32.5703125" customWidth="1"/>
    <col min="3" max="3" width="14.28515625" customWidth="1"/>
    <col min="17" max="17" width="13" customWidth="1"/>
    <col min="21" max="21" width="13" customWidth="1"/>
    <col min="25" max="25" width="13" customWidth="1"/>
    <col min="26" max="26" width="4" customWidth="1"/>
    <col min="29" max="29" width="13" customWidth="1"/>
    <col min="30" max="30" width="3.140625" customWidth="1"/>
    <col min="33" max="33" width="13" customWidth="1"/>
    <col min="34" max="34" width="2.7109375" customWidth="1"/>
    <col min="37" max="37" width="13" customWidth="1"/>
    <col min="38" max="38" width="2.7109375" customWidth="1"/>
    <col min="41" max="41" width="14.42578125" customWidth="1"/>
    <col min="42" max="42" width="1.85546875" customWidth="1"/>
    <col min="45" max="45" width="15.42578125" customWidth="1"/>
    <col min="46" max="46" width="1.7109375" customWidth="1"/>
    <col min="49" max="49" width="19.140625" customWidth="1"/>
    <col min="50" max="50" width="4.5703125" customWidth="1"/>
    <col min="51" max="51" width="16.140625" customWidth="1"/>
    <col min="53" max="53" width="24.5703125" customWidth="1"/>
    <col min="54" max="54" width="1.5703125" customWidth="1"/>
    <col min="55" max="55" width="16.140625" style="224" customWidth="1"/>
    <col min="56" max="56" width="36.140625" style="224" customWidth="1"/>
    <col min="57" max="57" width="17.140625" style="224" customWidth="1"/>
    <col min="58" max="58" width="1.5703125" customWidth="1"/>
    <col min="59" max="59" width="16.140625" style="224" customWidth="1"/>
    <col min="60" max="60" width="36.140625" style="224" customWidth="1"/>
    <col min="61" max="61" width="17.140625" style="224" customWidth="1"/>
  </cols>
  <sheetData>
    <row r="2" spans="1:61">
      <c r="B2" s="2"/>
      <c r="C2" s="123"/>
      <c r="H2" s="2" t="s">
        <v>20</v>
      </c>
      <c r="I2" s="123">
        <v>0</v>
      </c>
      <c r="L2" s="2" t="s">
        <v>20</v>
      </c>
      <c r="M2" s="123">
        <v>0</v>
      </c>
      <c r="P2" s="2" t="s">
        <v>20</v>
      </c>
      <c r="Q2" s="123">
        <v>0.25</v>
      </c>
      <c r="T2" s="2" t="s">
        <v>20</v>
      </c>
      <c r="U2" s="123">
        <v>0.25</v>
      </c>
      <c r="X2" s="2" t="s">
        <v>20</v>
      </c>
      <c r="Y2" s="123">
        <v>0.25</v>
      </c>
      <c r="AB2" s="2" t="s">
        <v>20</v>
      </c>
      <c r="AC2" s="123">
        <f>Y3+Y2</f>
        <v>0.52500000000000002</v>
      </c>
      <c r="AF2" s="2" t="s">
        <v>20</v>
      </c>
      <c r="AG2" s="123">
        <f>AC2</f>
        <v>0.52500000000000002</v>
      </c>
      <c r="AJ2" s="2" t="s">
        <v>20</v>
      </c>
      <c r="AK2" s="123">
        <f>AG2</f>
        <v>0.52500000000000002</v>
      </c>
      <c r="AN2" s="2" t="s">
        <v>20</v>
      </c>
      <c r="AO2" s="123">
        <f>+AK2+AK3</f>
        <v>1.081</v>
      </c>
      <c r="AR2" s="2" t="s">
        <v>20</v>
      </c>
      <c r="AS2" s="123">
        <f>+AO2</f>
        <v>1.081</v>
      </c>
      <c r="AV2" s="2" t="s">
        <v>20</v>
      </c>
      <c r="AW2" s="123">
        <f>+AS2</f>
        <v>1.081</v>
      </c>
      <c r="AZ2" s="2" t="s">
        <v>20</v>
      </c>
      <c r="BA2" s="123">
        <f>+AW2+AW3+69.1%</f>
        <v>2.875</v>
      </c>
      <c r="BD2" s="225" t="s">
        <v>20</v>
      </c>
      <c r="BE2" s="248">
        <f>+BA2</f>
        <v>2.875</v>
      </c>
      <c r="BH2" s="225" t="s">
        <v>20</v>
      </c>
      <c r="BI2" s="248">
        <f>+BE2</f>
        <v>2.875</v>
      </c>
    </row>
    <row r="3" spans="1:61">
      <c r="B3" s="2"/>
      <c r="C3" s="3"/>
      <c r="H3" s="2" t="s">
        <v>21</v>
      </c>
      <c r="I3" s="3">
        <v>0.11</v>
      </c>
      <c r="L3" s="2" t="s">
        <v>21</v>
      </c>
      <c r="M3" s="3">
        <v>0.25</v>
      </c>
      <c r="P3" s="2" t="s">
        <v>21</v>
      </c>
      <c r="Q3" s="3">
        <v>0.1</v>
      </c>
      <c r="T3" s="2" t="s">
        <v>21</v>
      </c>
      <c r="U3" s="3">
        <v>0.2</v>
      </c>
      <c r="X3" s="2" t="s">
        <v>21</v>
      </c>
      <c r="Y3" s="3">
        <f>U3+7.5%</f>
        <v>0.27500000000000002</v>
      </c>
      <c r="AB3" s="2" t="s">
        <v>21</v>
      </c>
      <c r="AC3" s="3">
        <v>0.15</v>
      </c>
      <c r="AF3" s="2" t="s">
        <v>21</v>
      </c>
      <c r="AG3" s="3">
        <f>10%+15%+13.1%</f>
        <v>0.38100000000000001</v>
      </c>
      <c r="AJ3" s="2" t="s">
        <v>21</v>
      </c>
      <c r="AK3" s="3">
        <f>17.5%+10%+15%+13.1%</f>
        <v>0.55600000000000005</v>
      </c>
      <c r="AN3" s="2" t="s">
        <v>21</v>
      </c>
      <c r="AO3" s="3">
        <v>0.47599999999999998</v>
      </c>
      <c r="AR3" s="2" t="s">
        <v>21</v>
      </c>
      <c r="AS3" s="3">
        <f>47.6%+17.5%+(52.7%-17.5%)</f>
        <v>1.0030000000000001</v>
      </c>
      <c r="AV3" s="2" t="s">
        <v>21</v>
      </c>
      <c r="AW3" s="3">
        <f>47.6%+17.5%+(52.7%-17.5%)+10%</f>
        <v>1.1030000000000002</v>
      </c>
      <c r="AZ3" s="2" t="s">
        <v>21</v>
      </c>
      <c r="BA3" s="3">
        <v>0.30599999999999999</v>
      </c>
      <c r="BD3" s="225" t="s">
        <v>21</v>
      </c>
      <c r="BE3" s="226"/>
      <c r="BH3" s="225" t="s">
        <v>21</v>
      </c>
      <c r="BI3" s="226"/>
    </row>
    <row r="5" spans="1:61">
      <c r="E5" s="4">
        <v>45017</v>
      </c>
      <c r="I5" s="4">
        <v>45047</v>
      </c>
      <c r="M5" s="4">
        <v>45078</v>
      </c>
      <c r="Q5" s="4">
        <v>45108</v>
      </c>
      <c r="U5" s="4">
        <v>45139</v>
      </c>
      <c r="Y5" s="4">
        <v>45170</v>
      </c>
      <c r="AC5" s="4">
        <v>45200</v>
      </c>
      <c r="AG5" s="4">
        <v>45231</v>
      </c>
      <c r="AK5" s="4">
        <v>45261</v>
      </c>
      <c r="AO5" s="4">
        <v>45292</v>
      </c>
      <c r="AS5" s="4">
        <v>45323</v>
      </c>
      <c r="AW5" s="4">
        <v>45352</v>
      </c>
      <c r="BA5" s="4" t="s">
        <v>131</v>
      </c>
      <c r="BE5" s="227">
        <v>45383</v>
      </c>
      <c r="BI5" s="227">
        <v>45413</v>
      </c>
    </row>
    <row r="7" spans="1:61" ht="30">
      <c r="A7" s="5" t="s">
        <v>22</v>
      </c>
      <c r="B7" s="5" t="s">
        <v>23</v>
      </c>
      <c r="C7" s="6" t="s">
        <v>24</v>
      </c>
      <c r="D7" s="5" t="s">
        <v>23</v>
      </c>
      <c r="E7" s="5" t="s">
        <v>22</v>
      </c>
      <c r="G7" s="6" t="s">
        <v>24</v>
      </c>
      <c r="H7" s="5" t="s">
        <v>23</v>
      </c>
      <c r="I7" s="5" t="s">
        <v>22</v>
      </c>
      <c r="K7" s="6" t="s">
        <v>24</v>
      </c>
      <c r="L7" s="5" t="s">
        <v>23</v>
      </c>
      <c r="M7" s="5" t="s">
        <v>22</v>
      </c>
      <c r="O7" s="6" t="s">
        <v>24</v>
      </c>
      <c r="P7" s="5" t="s">
        <v>23</v>
      </c>
      <c r="Q7" s="5" t="s">
        <v>22</v>
      </c>
      <c r="S7" s="6" t="s">
        <v>24</v>
      </c>
      <c r="T7" s="5" t="s">
        <v>23</v>
      </c>
      <c r="U7" s="5" t="s">
        <v>22</v>
      </c>
      <c r="W7" s="6" t="s">
        <v>24</v>
      </c>
      <c r="X7" s="5" t="s">
        <v>23</v>
      </c>
      <c r="Y7" s="5" t="s">
        <v>22</v>
      </c>
      <c r="AA7" s="6" t="s">
        <v>24</v>
      </c>
      <c r="AB7" s="5" t="s">
        <v>23</v>
      </c>
      <c r="AC7" s="5" t="s">
        <v>22</v>
      </c>
      <c r="AE7" s="6" t="s">
        <v>24</v>
      </c>
      <c r="AF7" s="5" t="s">
        <v>23</v>
      </c>
      <c r="AG7" s="5" t="s">
        <v>22</v>
      </c>
      <c r="AI7" s="6" t="s">
        <v>24</v>
      </c>
      <c r="AJ7" s="5" t="s">
        <v>23</v>
      </c>
      <c r="AK7" s="5" t="s">
        <v>22</v>
      </c>
      <c r="AM7" s="6" t="s">
        <v>24</v>
      </c>
      <c r="AN7" s="5" t="s">
        <v>23</v>
      </c>
      <c r="AO7" s="5" t="s">
        <v>22</v>
      </c>
      <c r="AQ7" s="6" t="s">
        <v>24</v>
      </c>
      <c r="AR7" s="5" t="s">
        <v>23</v>
      </c>
      <c r="AS7" s="5" t="s">
        <v>22</v>
      </c>
      <c r="AU7" s="6" t="s">
        <v>24</v>
      </c>
      <c r="AV7" s="5" t="s">
        <v>23</v>
      </c>
      <c r="AW7" s="5" t="s">
        <v>22</v>
      </c>
      <c r="AY7" s="6" t="s">
        <v>24</v>
      </c>
      <c r="AZ7" s="5" t="s">
        <v>23</v>
      </c>
      <c r="BA7" s="5" t="s">
        <v>22</v>
      </c>
      <c r="BC7" s="229" t="s">
        <v>24</v>
      </c>
      <c r="BD7" s="228" t="s">
        <v>23</v>
      </c>
      <c r="BE7" s="228" t="s">
        <v>22</v>
      </c>
      <c r="BG7" s="229" t="s">
        <v>24</v>
      </c>
      <c r="BH7" s="228" t="s">
        <v>23</v>
      </c>
      <c r="BI7" s="228" t="s">
        <v>22</v>
      </c>
    </row>
    <row r="8" spans="1:61">
      <c r="A8" s="297" t="s">
        <v>25</v>
      </c>
      <c r="B8" s="7" t="s">
        <v>26</v>
      </c>
      <c r="C8" s="8" t="s">
        <v>27</v>
      </c>
      <c r="D8" s="8"/>
      <c r="E8" s="9">
        <v>115711.04399999999</v>
      </c>
      <c r="G8" s="8" t="s">
        <v>27</v>
      </c>
      <c r="H8" s="8"/>
      <c r="I8" s="9">
        <f>$E$8*(1+I$2)</f>
        <v>115711.04399999999</v>
      </c>
      <c r="K8" s="8" t="s">
        <v>27</v>
      </c>
      <c r="L8" s="8"/>
      <c r="M8" s="9">
        <f>$E$8*(1+M$2)</f>
        <v>115711.04399999999</v>
      </c>
      <c r="O8" s="8" t="s">
        <v>27</v>
      </c>
      <c r="P8" s="8"/>
      <c r="Q8" s="9">
        <f>$E$8*(1+Q$2)</f>
        <v>144638.80499999999</v>
      </c>
      <c r="S8" s="8" t="s">
        <v>27</v>
      </c>
      <c r="T8" s="8"/>
      <c r="U8" s="9">
        <f>$E$8*(1+U$2)</f>
        <v>144638.80499999999</v>
      </c>
      <c r="W8" s="8" t="s">
        <v>27</v>
      </c>
      <c r="X8" s="8"/>
      <c r="Y8" s="9">
        <f>$E$8*(1+Y$2)</f>
        <v>144638.80499999999</v>
      </c>
      <c r="AA8" s="8" t="s">
        <v>27</v>
      </c>
      <c r="AB8" s="8"/>
      <c r="AC8" s="9">
        <f>$E$8*(1+AC$2)</f>
        <v>176459.34209999998</v>
      </c>
      <c r="AE8" s="8" t="s">
        <v>27</v>
      </c>
      <c r="AF8" s="8"/>
      <c r="AG8" s="9">
        <f>$E$8*(1+AG$2)</f>
        <v>176459.34209999998</v>
      </c>
      <c r="AI8" s="8" t="s">
        <v>27</v>
      </c>
      <c r="AJ8" s="8"/>
      <c r="AK8" s="9">
        <f>$E$8*(1+AK$2)</f>
        <v>176459.34209999998</v>
      </c>
      <c r="AM8" s="8" t="s">
        <v>27</v>
      </c>
      <c r="AN8" s="8"/>
      <c r="AO8" s="9">
        <f>$E$8*(1+AO$2)</f>
        <v>240794.68256399999</v>
      </c>
      <c r="AQ8" s="8" t="s">
        <v>27</v>
      </c>
      <c r="AR8" s="8"/>
      <c r="AS8" s="9">
        <f>$E$8*(1+AS$2)</f>
        <v>240794.68256399999</v>
      </c>
      <c r="AU8" s="8" t="s">
        <v>27</v>
      </c>
      <c r="AV8" s="8"/>
      <c r="AW8" s="9">
        <f>$E$8*(1+AW$2)</f>
        <v>240794.68256399999</v>
      </c>
      <c r="AY8" s="8" t="s">
        <v>27</v>
      </c>
      <c r="AZ8" s="8"/>
      <c r="BA8" s="9">
        <f>$E$8*(1+BA$2)</f>
        <v>448380.29550000001</v>
      </c>
      <c r="BC8" s="230" t="s">
        <v>27</v>
      </c>
      <c r="BD8" s="230"/>
      <c r="BE8" s="9">
        <f>$E$8*(1+BE$2)</f>
        <v>448380.29550000001</v>
      </c>
      <c r="BG8" s="230" t="s">
        <v>27</v>
      </c>
      <c r="BH8" s="230"/>
      <c r="BI8" s="9">
        <f>$E$8*(1+BI$2)</f>
        <v>448380.29550000001</v>
      </c>
    </row>
    <row r="9" spans="1:61">
      <c r="A9" s="298"/>
      <c r="B9" s="10" t="s">
        <v>28</v>
      </c>
      <c r="C9" s="11" t="s">
        <v>29</v>
      </c>
      <c r="D9" s="12">
        <v>0.22</v>
      </c>
      <c r="E9" s="13">
        <v>45821.573424000002</v>
      </c>
      <c r="G9" s="11" t="s">
        <v>29</v>
      </c>
      <c r="H9" s="12">
        <v>0.22</v>
      </c>
      <c r="I9" s="13">
        <f>(I8+I10)*H9</f>
        <v>45821.573424000002</v>
      </c>
      <c r="K9" s="11" t="s">
        <v>29</v>
      </c>
      <c r="L9" s="12">
        <v>0.22</v>
      </c>
      <c r="M9" s="13">
        <f>(M8+M10)*L9</f>
        <v>45821.573424000002</v>
      </c>
      <c r="O9" s="11" t="s">
        <v>29</v>
      </c>
      <c r="P9" s="12">
        <v>0.22</v>
      </c>
      <c r="Q9" s="13">
        <f>(Q8+Q10)*P9</f>
        <v>57276.966779999995</v>
      </c>
      <c r="S9" s="11" t="s">
        <v>29</v>
      </c>
      <c r="T9" s="12">
        <v>0.22</v>
      </c>
      <c r="U9" s="13">
        <f>(U8+U10)*T9</f>
        <v>57276.966779999995</v>
      </c>
      <c r="W9" s="11" t="s">
        <v>29</v>
      </c>
      <c r="X9" s="12">
        <v>0.22</v>
      </c>
      <c r="Y9" s="13">
        <f>(Y8+Y10)*X9</f>
        <v>57276.966779999995</v>
      </c>
      <c r="AA9" s="11" t="s">
        <v>29</v>
      </c>
      <c r="AB9" s="12">
        <v>0.22</v>
      </c>
      <c r="AC9" s="13">
        <f>(AC8+AC10)*AB9</f>
        <v>69877.899471599987</v>
      </c>
      <c r="AE9" s="11" t="s">
        <v>29</v>
      </c>
      <c r="AF9" s="12">
        <v>0.22</v>
      </c>
      <c r="AG9" s="13">
        <f>(AG8+AG10)*AF9</f>
        <v>69877.899471599987</v>
      </c>
      <c r="AI9" s="11" t="s">
        <v>29</v>
      </c>
      <c r="AJ9" s="12">
        <v>0.22</v>
      </c>
      <c r="AK9" s="13">
        <f>(AK8+AK10)*AJ9</f>
        <v>69877.899471599987</v>
      </c>
      <c r="AM9" s="11" t="s">
        <v>29</v>
      </c>
      <c r="AN9" s="12">
        <v>0.22</v>
      </c>
      <c r="AO9" s="13">
        <f>(AO8+AO10)*AN9</f>
        <v>95354.694295344001</v>
      </c>
      <c r="AQ9" s="11" t="s">
        <v>29</v>
      </c>
      <c r="AR9" s="12">
        <v>0.22</v>
      </c>
      <c r="AS9" s="13">
        <f>(AS8+AS10)*AR9</f>
        <v>95354.694295344001</v>
      </c>
      <c r="AU9" s="11" t="s">
        <v>29</v>
      </c>
      <c r="AV9" s="12">
        <v>0.22</v>
      </c>
      <c r="AW9" s="13">
        <f>(AW8+AW10)*AV9</f>
        <v>95354.694295344001</v>
      </c>
      <c r="AY9" s="11" t="s">
        <v>29</v>
      </c>
      <c r="AZ9" s="12">
        <v>0.22</v>
      </c>
      <c r="BA9" s="13">
        <f>(BA8+BA10)*AZ9</f>
        <v>177558.597018</v>
      </c>
      <c r="BC9" s="231" t="s">
        <v>29</v>
      </c>
      <c r="BD9" s="232">
        <v>0.22</v>
      </c>
      <c r="BE9" s="13">
        <f>(BE8+BE10)*BD9</f>
        <v>177558.597018</v>
      </c>
      <c r="BG9" s="231" t="s">
        <v>29</v>
      </c>
      <c r="BH9" s="232">
        <v>0.22</v>
      </c>
      <c r="BI9" s="13">
        <f>(BI8+BI10)*BH9</f>
        <v>177558.597018</v>
      </c>
    </row>
    <row r="10" spans="1:61">
      <c r="A10" s="298"/>
      <c r="B10" s="10" t="s">
        <v>30</v>
      </c>
      <c r="C10" s="13">
        <v>115711.04399999999</v>
      </c>
      <c r="D10" s="14">
        <v>0.8</v>
      </c>
      <c r="E10" s="13">
        <v>92568.835200000001</v>
      </c>
      <c r="G10" s="13">
        <f>(I8)</f>
        <v>115711.04399999999</v>
      </c>
      <c r="H10" s="14">
        <v>0.8</v>
      </c>
      <c r="I10" s="13">
        <f>G10*H10</f>
        <v>92568.835200000001</v>
      </c>
      <c r="K10" s="13">
        <f>(M8)</f>
        <v>115711.04399999999</v>
      </c>
      <c r="L10" s="14">
        <v>0.8</v>
      </c>
      <c r="M10" s="13">
        <f>K10*L10</f>
        <v>92568.835200000001</v>
      </c>
      <c r="O10" s="13">
        <f>(Q8)</f>
        <v>144638.80499999999</v>
      </c>
      <c r="P10" s="14">
        <v>0.8</v>
      </c>
      <c r="Q10" s="13">
        <f>O10*P10</f>
        <v>115711.04399999999</v>
      </c>
      <c r="S10" s="13">
        <f>(U8)</f>
        <v>144638.80499999999</v>
      </c>
      <c r="T10" s="14">
        <v>0.8</v>
      </c>
      <c r="U10" s="13">
        <f>S10*T10</f>
        <v>115711.04399999999</v>
      </c>
      <c r="W10" s="13">
        <f>(Y8)</f>
        <v>144638.80499999999</v>
      </c>
      <c r="X10" s="14">
        <v>0.8</v>
      </c>
      <c r="Y10" s="13">
        <f>W10*X10</f>
        <v>115711.04399999999</v>
      </c>
      <c r="AA10" s="13">
        <f>(AC8)</f>
        <v>176459.34209999998</v>
      </c>
      <c r="AB10" s="14">
        <v>0.8</v>
      </c>
      <c r="AC10" s="13">
        <f>AA10*AB10</f>
        <v>141167.47368</v>
      </c>
      <c r="AE10" s="13">
        <f>(AG8)</f>
        <v>176459.34209999998</v>
      </c>
      <c r="AF10" s="14">
        <v>0.8</v>
      </c>
      <c r="AG10" s="13">
        <f>AE10*AF10</f>
        <v>141167.47368</v>
      </c>
      <c r="AI10" s="13">
        <f>(AK8)</f>
        <v>176459.34209999998</v>
      </c>
      <c r="AJ10" s="14">
        <v>0.8</v>
      </c>
      <c r="AK10" s="13">
        <f>AI10*AJ10</f>
        <v>141167.47368</v>
      </c>
      <c r="AM10" s="13">
        <f>(AO8)</f>
        <v>240794.68256399999</v>
      </c>
      <c r="AN10" s="14">
        <v>0.8</v>
      </c>
      <c r="AO10" s="13">
        <f>AM10*AN10</f>
        <v>192635.7460512</v>
      </c>
      <c r="AQ10" s="13">
        <f>(AS8)</f>
        <v>240794.68256399999</v>
      </c>
      <c r="AR10" s="14">
        <v>0.8</v>
      </c>
      <c r="AS10" s="13">
        <f>AQ10*AR10</f>
        <v>192635.7460512</v>
      </c>
      <c r="AU10" s="13">
        <f>(AW8)</f>
        <v>240794.68256399999</v>
      </c>
      <c r="AV10" s="14">
        <v>0.8</v>
      </c>
      <c r="AW10" s="13">
        <f>AU10*AV10</f>
        <v>192635.7460512</v>
      </c>
      <c r="AY10" s="13">
        <f>(BA8)</f>
        <v>448380.29550000001</v>
      </c>
      <c r="AZ10" s="14">
        <v>0.8</v>
      </c>
      <c r="BA10" s="13">
        <f>AY10*AZ10</f>
        <v>358704.23640000005</v>
      </c>
      <c r="BC10" s="13">
        <f>(BE8)</f>
        <v>448380.29550000001</v>
      </c>
      <c r="BD10" s="233">
        <v>0.8</v>
      </c>
      <c r="BE10" s="13">
        <f>BC10*BD10</f>
        <v>358704.23640000005</v>
      </c>
      <c r="BG10" s="13">
        <f>(BI8)</f>
        <v>448380.29550000001</v>
      </c>
      <c r="BH10" s="233">
        <v>0.8</v>
      </c>
      <c r="BI10" s="13">
        <f>BG10*BH10</f>
        <v>358704.23640000005</v>
      </c>
    </row>
    <row r="11" spans="1:61">
      <c r="A11" s="298"/>
      <c r="B11" s="10" t="s">
        <v>31</v>
      </c>
      <c r="C11" s="13">
        <v>257.3693475733333</v>
      </c>
      <c r="D11" s="11">
        <v>0</v>
      </c>
      <c r="E11" s="13">
        <v>0</v>
      </c>
      <c r="G11" s="13">
        <f>I27/180*(68/60-1)</f>
        <v>257.3693475733333</v>
      </c>
      <c r="H11" s="11">
        <v>0</v>
      </c>
      <c r="I11" s="13">
        <f t="shared" ref="I11:I22" si="0">G11*H11</f>
        <v>0</v>
      </c>
      <c r="K11" s="13">
        <f>M27/180*(68/60-1)</f>
        <v>257.3693475733333</v>
      </c>
      <c r="L11" s="11">
        <v>0</v>
      </c>
      <c r="M11" s="13">
        <f t="shared" ref="M11:M22" si="1">K11*L11</f>
        <v>0</v>
      </c>
      <c r="O11" s="13">
        <f>Q27/180*(68/60-1)</f>
        <v>321.71168446666661</v>
      </c>
      <c r="P11" s="11">
        <v>0</v>
      </c>
      <c r="Q11" s="13">
        <f t="shared" ref="Q11:Q22" si="2">O11*P11</f>
        <v>0</v>
      </c>
      <c r="S11" s="13">
        <f>U27/180*(68/60-1)</f>
        <v>321.71168446666661</v>
      </c>
      <c r="T11" s="11">
        <v>0</v>
      </c>
      <c r="U11" s="13">
        <f t="shared" ref="U11:U22" si="3">S11*T11</f>
        <v>0</v>
      </c>
      <c r="W11" s="13">
        <f>Y27/180*(68/60-1)</f>
        <v>321.71168446666661</v>
      </c>
      <c r="X11" s="11">
        <v>0</v>
      </c>
      <c r="Y11" s="13">
        <f t="shared" ref="Y11:Y22" si="4">W11*X11</f>
        <v>0</v>
      </c>
      <c r="AA11" s="13">
        <f>AC27/180*(68/60-1)</f>
        <v>392.48825504933319</v>
      </c>
      <c r="AB11" s="11">
        <v>0</v>
      </c>
      <c r="AC11" s="13">
        <f t="shared" ref="AC11:AC22" si="5">AA11*AB11</f>
        <v>0</v>
      </c>
      <c r="AE11" s="13">
        <f>AG27/180*(68/60-1)</f>
        <v>392.48825504933319</v>
      </c>
      <c r="AF11" s="11">
        <v>0</v>
      </c>
      <c r="AG11" s="13">
        <f t="shared" ref="AG11:AG22" si="6">AE11*AF11</f>
        <v>0</v>
      </c>
      <c r="AI11" s="13">
        <f>AK27/180*(68/60-1)</f>
        <v>392.48825504933319</v>
      </c>
      <c r="AJ11" s="11">
        <v>0</v>
      </c>
      <c r="AK11" s="13">
        <f t="shared" ref="AK11:AK22" si="7">AI11*AJ11</f>
        <v>0</v>
      </c>
      <c r="AM11" s="13">
        <f>AO27/180*(68/60-1)</f>
        <v>535.5856123001065</v>
      </c>
      <c r="AN11" s="11">
        <v>0</v>
      </c>
      <c r="AO11" s="13">
        <f t="shared" ref="AO11:AO22" si="8">AM11*AN11</f>
        <v>0</v>
      </c>
      <c r="AQ11" s="13">
        <f>AS27/180*(68/60-1)</f>
        <v>535.5856123001065</v>
      </c>
      <c r="AR11" s="11">
        <v>0</v>
      </c>
      <c r="AS11" s="13">
        <f t="shared" ref="AS11:AS22" si="9">AQ11*AR11</f>
        <v>0</v>
      </c>
      <c r="AU11" s="13">
        <f>AW27/180*(68/60-1)</f>
        <v>535.5856123001065</v>
      </c>
      <c r="AV11" s="11">
        <v>0</v>
      </c>
      <c r="AW11" s="13">
        <f t="shared" ref="AW11:AW22" si="10">AU11*AV11</f>
        <v>0</v>
      </c>
      <c r="AY11" s="13">
        <f>BA27/180*(68/60-1)</f>
        <v>997.30622184666652</v>
      </c>
      <c r="AZ11" s="11">
        <v>0</v>
      </c>
      <c r="BA11" s="13">
        <f t="shared" ref="BA11:BA22" si="11">AY11*AZ11</f>
        <v>0</v>
      </c>
      <c r="BC11" s="13">
        <f>BE27/180*(68/60-1)</f>
        <v>997.30622184666652</v>
      </c>
      <c r="BD11" s="231">
        <v>0</v>
      </c>
      <c r="BE11" s="13">
        <f t="shared" ref="BE11:BE22" si="12">BC11*BD11</f>
        <v>0</v>
      </c>
      <c r="BG11" s="13">
        <f>BI27/180*(68/60-1)</f>
        <v>997.30622184666652</v>
      </c>
      <c r="BH11" s="231">
        <v>0</v>
      </c>
      <c r="BI11" s="13">
        <f t="shared" ref="BI11:BI22" si="13">BG11*BH11</f>
        <v>0</v>
      </c>
    </row>
    <row r="12" spans="1:61">
      <c r="A12" s="298"/>
      <c r="B12" s="10" t="s">
        <v>32</v>
      </c>
      <c r="C12" s="13">
        <v>948.17160000000001</v>
      </c>
      <c r="D12" s="15">
        <f>D29*3</f>
        <v>63</v>
      </c>
      <c r="E12" s="13">
        <v>59734.810799999999</v>
      </c>
      <c r="G12" s="13">
        <f>$C$12*(1+I$2)</f>
        <v>948.17160000000001</v>
      </c>
      <c r="H12" s="15">
        <f>H29*3</f>
        <v>63</v>
      </c>
      <c r="I12" s="13">
        <f t="shared" si="0"/>
        <v>59734.810799999999</v>
      </c>
      <c r="K12" s="13">
        <f>$C$12*(1+M$2)</f>
        <v>948.17160000000001</v>
      </c>
      <c r="L12" s="15">
        <f>L29*3</f>
        <v>63</v>
      </c>
      <c r="M12" s="13">
        <f t="shared" si="1"/>
        <v>59734.810799999999</v>
      </c>
      <c r="O12" s="13">
        <f>$C$12*(1+Q$2)</f>
        <v>1185.2145</v>
      </c>
      <c r="P12" s="15">
        <f>P29*3</f>
        <v>63</v>
      </c>
      <c r="Q12" s="13">
        <f t="shared" si="2"/>
        <v>74668.513500000001</v>
      </c>
      <c r="S12" s="13">
        <f>$C$12*(1+U$2)</f>
        <v>1185.2145</v>
      </c>
      <c r="T12" s="15">
        <f>T29*3</f>
        <v>63</v>
      </c>
      <c r="U12" s="13">
        <f t="shared" si="3"/>
        <v>74668.513500000001</v>
      </c>
      <c r="W12" s="13">
        <f>$C$12*(1+Y$2)</f>
        <v>1185.2145</v>
      </c>
      <c r="X12" s="15">
        <f>X29*3</f>
        <v>63</v>
      </c>
      <c r="Y12" s="13">
        <f t="shared" si="4"/>
        <v>74668.513500000001</v>
      </c>
      <c r="AA12" s="13">
        <f>$C$12*(1+AC$2)</f>
        <v>1445.9616899999999</v>
      </c>
      <c r="AB12" s="15">
        <f>AB29*3</f>
        <v>63</v>
      </c>
      <c r="AC12" s="13">
        <f t="shared" si="5"/>
        <v>91095.586469999995</v>
      </c>
      <c r="AE12" s="13">
        <f>$C$12*(1+AG$2)</f>
        <v>1445.9616899999999</v>
      </c>
      <c r="AF12" s="15">
        <f>AF29*3</f>
        <v>63</v>
      </c>
      <c r="AG12" s="13">
        <f t="shared" si="6"/>
        <v>91095.586469999995</v>
      </c>
      <c r="AI12" s="13">
        <f>$C$12*(1+AK$2)</f>
        <v>1445.9616899999999</v>
      </c>
      <c r="AJ12" s="15">
        <f>AJ29*3</f>
        <v>63</v>
      </c>
      <c r="AK12" s="13">
        <f t="shared" si="7"/>
        <v>91095.586469999995</v>
      </c>
      <c r="AM12" s="13">
        <f>$C$12*(1+AO$2)</f>
        <v>1973.1450996000001</v>
      </c>
      <c r="AN12" s="15">
        <f>AN29*3</f>
        <v>63</v>
      </c>
      <c r="AO12" s="13">
        <f t="shared" si="8"/>
        <v>124308.1412748</v>
      </c>
      <c r="AQ12" s="13">
        <f>$C$12*(1+AS$2)</f>
        <v>1973.1450996000001</v>
      </c>
      <c r="AR12" s="15">
        <f>AR29*3</f>
        <v>63</v>
      </c>
      <c r="AS12" s="13">
        <f t="shared" si="9"/>
        <v>124308.1412748</v>
      </c>
      <c r="AU12" s="13">
        <f>$C$12*(1+AW$2)</f>
        <v>1973.1450996000001</v>
      </c>
      <c r="AV12" s="15">
        <f>AV29*3</f>
        <v>63</v>
      </c>
      <c r="AW12" s="13">
        <f t="shared" si="10"/>
        <v>124308.1412748</v>
      </c>
      <c r="AY12" s="13">
        <f>$C$12*(1+BA$2)</f>
        <v>3674.1649499999999</v>
      </c>
      <c r="AZ12" s="15">
        <f>AZ29*3</f>
        <v>63</v>
      </c>
      <c r="BA12" s="13">
        <f t="shared" si="11"/>
        <v>231472.39184999999</v>
      </c>
      <c r="BC12" s="13">
        <f>$C$12*(1+BE$2)</f>
        <v>3674.1649499999999</v>
      </c>
      <c r="BD12" s="234">
        <f>BD29*3</f>
        <v>63</v>
      </c>
      <c r="BE12" s="13">
        <f t="shared" si="12"/>
        <v>231472.39184999999</v>
      </c>
      <c r="BG12" s="13">
        <f>$C$12*(1+BI$2)</f>
        <v>3674.1649499999999</v>
      </c>
      <c r="BH12" s="234">
        <f>BH29*3</f>
        <v>63</v>
      </c>
      <c r="BI12" s="13">
        <f t="shared" si="13"/>
        <v>231472.39184999999</v>
      </c>
    </row>
    <row r="13" spans="1:61">
      <c r="A13" s="298"/>
      <c r="B13" s="10" t="s">
        <v>33</v>
      </c>
      <c r="C13" s="13">
        <v>1280.0316600000001</v>
      </c>
      <c r="D13" s="15">
        <v>0</v>
      </c>
      <c r="E13" s="13">
        <v>0</v>
      </c>
      <c r="G13" s="13">
        <f>G12*1.35</f>
        <v>1280.0316600000001</v>
      </c>
      <c r="H13" s="15">
        <v>0</v>
      </c>
      <c r="I13" s="13">
        <f t="shared" si="0"/>
        <v>0</v>
      </c>
      <c r="K13" s="13">
        <f>K12*1.35</f>
        <v>1280.0316600000001</v>
      </c>
      <c r="L13" s="15">
        <v>0</v>
      </c>
      <c r="M13" s="13">
        <f t="shared" si="1"/>
        <v>0</v>
      </c>
      <c r="O13" s="13">
        <f>O12*1.35</f>
        <v>1600.0395750000002</v>
      </c>
      <c r="P13" s="15">
        <v>0</v>
      </c>
      <c r="Q13" s="13">
        <f t="shared" si="2"/>
        <v>0</v>
      </c>
      <c r="S13" s="13">
        <f>S12*1.35</f>
        <v>1600.0395750000002</v>
      </c>
      <c r="T13" s="15">
        <v>0</v>
      </c>
      <c r="U13" s="13">
        <f t="shared" si="3"/>
        <v>0</v>
      </c>
      <c r="W13" s="13">
        <f>W12*1.35</f>
        <v>1600.0395750000002</v>
      </c>
      <c r="X13" s="15">
        <v>0</v>
      </c>
      <c r="Y13" s="13">
        <f t="shared" si="4"/>
        <v>0</v>
      </c>
      <c r="AA13" s="13">
        <f>AA12*1.35</f>
        <v>1952.0482815</v>
      </c>
      <c r="AB13" s="15">
        <v>0</v>
      </c>
      <c r="AC13" s="13">
        <f t="shared" si="5"/>
        <v>0</v>
      </c>
      <c r="AE13" s="13">
        <f>AE12*1.35</f>
        <v>1952.0482815</v>
      </c>
      <c r="AF13" s="15">
        <v>0</v>
      </c>
      <c r="AG13" s="13">
        <f t="shared" si="6"/>
        <v>0</v>
      </c>
      <c r="AI13" s="13">
        <f>AI12*1.35</f>
        <v>1952.0482815</v>
      </c>
      <c r="AJ13" s="15">
        <v>0</v>
      </c>
      <c r="AK13" s="13">
        <f t="shared" si="7"/>
        <v>0</v>
      </c>
      <c r="AM13" s="13">
        <f>AM12*1.35</f>
        <v>2663.7458844600005</v>
      </c>
      <c r="AN13" s="15">
        <v>0</v>
      </c>
      <c r="AO13" s="13">
        <f t="shared" si="8"/>
        <v>0</v>
      </c>
      <c r="AQ13" s="13">
        <f>AQ12*1.35</f>
        <v>2663.7458844600005</v>
      </c>
      <c r="AR13" s="15">
        <v>0</v>
      </c>
      <c r="AS13" s="13">
        <f t="shared" si="9"/>
        <v>0</v>
      </c>
      <c r="AU13" s="13">
        <f>AU12*1.35</f>
        <v>2663.7458844600005</v>
      </c>
      <c r="AV13" s="15">
        <v>0</v>
      </c>
      <c r="AW13" s="13">
        <f t="shared" si="10"/>
        <v>0</v>
      </c>
      <c r="AY13" s="13">
        <f>AY12*1.35</f>
        <v>4960.1226825000003</v>
      </c>
      <c r="AZ13" s="15">
        <v>0</v>
      </c>
      <c r="BA13" s="13">
        <f t="shared" si="11"/>
        <v>0</v>
      </c>
      <c r="BC13" s="13">
        <f>BC12*1.35</f>
        <v>4960.1226825000003</v>
      </c>
      <c r="BD13" s="234">
        <v>0</v>
      </c>
      <c r="BE13" s="13">
        <f t="shared" si="12"/>
        <v>0</v>
      </c>
      <c r="BG13" s="13">
        <f>BG12*1.35</f>
        <v>4960.1226825000003</v>
      </c>
      <c r="BH13" s="234">
        <v>0</v>
      </c>
      <c r="BI13" s="13">
        <f t="shared" si="13"/>
        <v>0</v>
      </c>
    </row>
    <row r="14" spans="1:61">
      <c r="A14" s="298"/>
      <c r="B14" s="10" t="s">
        <v>34</v>
      </c>
      <c r="C14" s="13">
        <v>948.17160000000001</v>
      </c>
      <c r="D14" s="16">
        <v>10</v>
      </c>
      <c r="E14" s="13">
        <v>9481.7160000000003</v>
      </c>
      <c r="G14" s="13">
        <f>$C$14*(1+I$2)</f>
        <v>948.17160000000001</v>
      </c>
      <c r="H14" s="16">
        <v>10</v>
      </c>
      <c r="I14" s="13">
        <f t="shared" si="0"/>
        <v>9481.7160000000003</v>
      </c>
      <c r="K14" s="13">
        <f>$C$14*(1+M$2)</f>
        <v>948.17160000000001</v>
      </c>
      <c r="L14" s="16">
        <v>10</v>
      </c>
      <c r="M14" s="13">
        <f t="shared" si="1"/>
        <v>9481.7160000000003</v>
      </c>
      <c r="O14" s="13">
        <f>$C$14*(1+Q$2)</f>
        <v>1185.2145</v>
      </c>
      <c r="P14" s="16">
        <v>10</v>
      </c>
      <c r="Q14" s="13">
        <f t="shared" si="2"/>
        <v>11852.145</v>
      </c>
      <c r="S14" s="13">
        <f>$C$14*(1+U$2)</f>
        <v>1185.2145</v>
      </c>
      <c r="T14" s="16">
        <v>10</v>
      </c>
      <c r="U14" s="13">
        <f t="shared" si="3"/>
        <v>11852.145</v>
      </c>
      <c r="W14" s="13">
        <f>$C$14*(1+Y$2)</f>
        <v>1185.2145</v>
      </c>
      <c r="X14" s="16">
        <v>10</v>
      </c>
      <c r="Y14" s="13">
        <f t="shared" si="4"/>
        <v>11852.145</v>
      </c>
      <c r="AA14" s="13">
        <f>$C$14*(1+AC$2)</f>
        <v>1445.9616899999999</v>
      </c>
      <c r="AB14" s="16">
        <v>10</v>
      </c>
      <c r="AC14" s="13">
        <f t="shared" si="5"/>
        <v>14459.616899999999</v>
      </c>
      <c r="AE14" s="13">
        <f>$C$14*(1+AG$2)</f>
        <v>1445.9616899999999</v>
      </c>
      <c r="AF14" s="16">
        <v>10</v>
      </c>
      <c r="AG14" s="13">
        <f t="shared" si="6"/>
        <v>14459.616899999999</v>
      </c>
      <c r="AI14" s="13">
        <f>$C$14*(1+AK$2)</f>
        <v>1445.9616899999999</v>
      </c>
      <c r="AJ14" s="16">
        <v>10</v>
      </c>
      <c r="AK14" s="13">
        <f t="shared" si="7"/>
        <v>14459.616899999999</v>
      </c>
      <c r="AM14" s="13">
        <f>$C$14*(1+AO$2)</f>
        <v>1973.1450996000001</v>
      </c>
      <c r="AN14" s="16">
        <v>10</v>
      </c>
      <c r="AO14" s="13">
        <f t="shared" si="8"/>
        <v>19731.450996</v>
      </c>
      <c r="AQ14" s="13">
        <f>$C$14*(1+AS$2)</f>
        <v>1973.1450996000001</v>
      </c>
      <c r="AR14" s="16">
        <v>10</v>
      </c>
      <c r="AS14" s="13">
        <f t="shared" si="9"/>
        <v>19731.450996</v>
      </c>
      <c r="AU14" s="13">
        <f>$C$14*(1+AW$2)</f>
        <v>1973.1450996000001</v>
      </c>
      <c r="AV14" s="16">
        <v>10</v>
      </c>
      <c r="AW14" s="13">
        <f t="shared" si="10"/>
        <v>19731.450996</v>
      </c>
      <c r="AY14" s="13">
        <f>$C$14*(1+BA$2)</f>
        <v>3674.1649499999999</v>
      </c>
      <c r="AZ14" s="16">
        <v>10</v>
      </c>
      <c r="BA14" s="13">
        <f t="shared" si="11"/>
        <v>36741.6495</v>
      </c>
      <c r="BC14" s="13">
        <f>$C$14*(1+BE$2)</f>
        <v>3674.1649499999999</v>
      </c>
      <c r="BD14" s="235">
        <v>10</v>
      </c>
      <c r="BE14" s="13">
        <f t="shared" si="12"/>
        <v>36741.6495</v>
      </c>
      <c r="BG14" s="13">
        <f>$C$14*(1+BI$2)</f>
        <v>3674.1649499999999</v>
      </c>
      <c r="BH14" s="235">
        <v>10</v>
      </c>
      <c r="BI14" s="13">
        <f t="shared" si="13"/>
        <v>36741.6495</v>
      </c>
    </row>
    <row r="15" spans="1:61">
      <c r="A15" s="298"/>
      <c r="B15" s="10" t="s">
        <v>35</v>
      </c>
      <c r="C15" s="13">
        <v>39551.520000000004</v>
      </c>
      <c r="D15" s="16">
        <v>1</v>
      </c>
      <c r="E15" s="13">
        <v>39551.520000000004</v>
      </c>
      <c r="G15" s="13">
        <f>$C$15*(1+I$2)</f>
        <v>39551.520000000004</v>
      </c>
      <c r="H15" s="16">
        <v>1</v>
      </c>
      <c r="I15" s="13">
        <f t="shared" si="0"/>
        <v>39551.520000000004</v>
      </c>
      <c r="K15" s="13">
        <f>$C$15*(1+M$2)</f>
        <v>39551.520000000004</v>
      </c>
      <c r="L15" s="16">
        <v>1</v>
      </c>
      <c r="M15" s="13">
        <f t="shared" si="1"/>
        <v>39551.520000000004</v>
      </c>
      <c r="O15" s="13">
        <f>$C$15*(1+Q$2)</f>
        <v>49439.400000000009</v>
      </c>
      <c r="P15" s="16">
        <v>1</v>
      </c>
      <c r="Q15" s="13">
        <f t="shared" si="2"/>
        <v>49439.400000000009</v>
      </c>
      <c r="S15" s="13">
        <f>$C$15*(1+U$2)</f>
        <v>49439.400000000009</v>
      </c>
      <c r="T15" s="16">
        <v>1</v>
      </c>
      <c r="U15" s="13">
        <f t="shared" si="3"/>
        <v>49439.400000000009</v>
      </c>
      <c r="W15" s="13">
        <f>$C$15*(1+Y$2)</f>
        <v>49439.400000000009</v>
      </c>
      <c r="X15" s="16">
        <v>1</v>
      </c>
      <c r="Y15" s="13">
        <f t="shared" si="4"/>
        <v>49439.400000000009</v>
      </c>
      <c r="AA15" s="13">
        <f>$C$15*(1+AC$2)</f>
        <v>60316.067999999999</v>
      </c>
      <c r="AB15" s="16">
        <v>1</v>
      </c>
      <c r="AC15" s="13">
        <f t="shared" si="5"/>
        <v>60316.067999999999</v>
      </c>
      <c r="AE15" s="13">
        <f>$C$15*(1+AG$2)</f>
        <v>60316.067999999999</v>
      </c>
      <c r="AF15" s="16">
        <v>1</v>
      </c>
      <c r="AG15" s="13">
        <f t="shared" si="6"/>
        <v>60316.067999999999</v>
      </c>
      <c r="AI15" s="13">
        <f>$C$15*(1+AK$2)</f>
        <v>60316.067999999999</v>
      </c>
      <c r="AJ15" s="16">
        <v>1</v>
      </c>
      <c r="AK15" s="13">
        <f t="shared" si="7"/>
        <v>60316.067999999999</v>
      </c>
      <c r="AM15" s="13">
        <f>$C$15*(1+AO$2)</f>
        <v>82306.71312</v>
      </c>
      <c r="AN15" s="16">
        <v>1</v>
      </c>
      <c r="AO15" s="13">
        <f t="shared" si="8"/>
        <v>82306.71312</v>
      </c>
      <c r="AQ15" s="13">
        <f>$C$15*(1+AS$2)</f>
        <v>82306.71312</v>
      </c>
      <c r="AR15" s="16">
        <v>1</v>
      </c>
      <c r="AS15" s="13">
        <f t="shared" si="9"/>
        <v>82306.71312</v>
      </c>
      <c r="AU15" s="13">
        <f>$C$15*(1+AW$2)</f>
        <v>82306.71312</v>
      </c>
      <c r="AV15" s="16">
        <v>1</v>
      </c>
      <c r="AW15" s="13">
        <f t="shared" si="10"/>
        <v>82306.71312</v>
      </c>
      <c r="AY15" s="13">
        <f>$C$15*(1+BA$2)</f>
        <v>153262.14000000001</v>
      </c>
      <c r="AZ15" s="16">
        <v>1</v>
      </c>
      <c r="BA15" s="13">
        <f t="shared" si="11"/>
        <v>153262.14000000001</v>
      </c>
      <c r="BC15" s="13">
        <f>$C$15*(1+BE$2)</f>
        <v>153262.14000000001</v>
      </c>
      <c r="BD15" s="235">
        <v>1</v>
      </c>
      <c r="BE15" s="13">
        <f t="shared" si="12"/>
        <v>153262.14000000001</v>
      </c>
      <c r="BG15" s="13">
        <f>$C$15*(1+BI$2)</f>
        <v>153262.14000000001</v>
      </c>
      <c r="BH15" s="235">
        <v>1</v>
      </c>
      <c r="BI15" s="13">
        <f t="shared" si="13"/>
        <v>153262.14000000001</v>
      </c>
    </row>
    <row r="16" spans="1:61">
      <c r="A16" s="298"/>
      <c r="B16" s="10" t="s">
        <v>36</v>
      </c>
      <c r="C16" s="13">
        <v>22156.44</v>
      </c>
      <c r="D16" s="16">
        <v>1</v>
      </c>
      <c r="E16" s="13">
        <v>22156.44</v>
      </c>
      <c r="G16" s="13">
        <f>$C$16*(1+I$2)</f>
        <v>22156.44</v>
      </c>
      <c r="H16" s="16">
        <v>1</v>
      </c>
      <c r="I16" s="13">
        <f t="shared" si="0"/>
        <v>22156.44</v>
      </c>
      <c r="K16" s="13">
        <f>$C$16*(1+M$2)</f>
        <v>22156.44</v>
      </c>
      <c r="L16" s="16">
        <v>1</v>
      </c>
      <c r="M16" s="13">
        <f t="shared" si="1"/>
        <v>22156.44</v>
      </c>
      <c r="O16" s="13">
        <f>$C$16*(1+Q$2)</f>
        <v>27695.55</v>
      </c>
      <c r="P16" s="16">
        <v>1</v>
      </c>
      <c r="Q16" s="13">
        <f t="shared" si="2"/>
        <v>27695.55</v>
      </c>
      <c r="S16" s="13">
        <f>$C$16*(1+U$2)</f>
        <v>27695.55</v>
      </c>
      <c r="T16" s="16">
        <v>1</v>
      </c>
      <c r="U16" s="13">
        <f t="shared" si="3"/>
        <v>27695.55</v>
      </c>
      <c r="W16" s="13">
        <f>$C$16*(1+Y$2)</f>
        <v>27695.55</v>
      </c>
      <c r="X16" s="16">
        <v>1</v>
      </c>
      <c r="Y16" s="13">
        <f t="shared" si="4"/>
        <v>27695.55</v>
      </c>
      <c r="AA16" s="13">
        <f>$C$16*(1+AC$2)</f>
        <v>33788.570999999996</v>
      </c>
      <c r="AB16" s="16">
        <v>1</v>
      </c>
      <c r="AC16" s="13">
        <f t="shared" si="5"/>
        <v>33788.570999999996</v>
      </c>
      <c r="AE16" s="13">
        <f>$C$16*(1+AG$2)</f>
        <v>33788.570999999996</v>
      </c>
      <c r="AF16" s="16">
        <v>1</v>
      </c>
      <c r="AG16" s="13">
        <f t="shared" si="6"/>
        <v>33788.570999999996</v>
      </c>
      <c r="AI16" s="13">
        <f>$C$16*(1+AK$2)</f>
        <v>33788.570999999996</v>
      </c>
      <c r="AJ16" s="16">
        <v>1</v>
      </c>
      <c r="AK16" s="13">
        <f t="shared" si="7"/>
        <v>33788.570999999996</v>
      </c>
      <c r="AM16" s="13">
        <f>$C$16*(1+AO$2)</f>
        <v>46107.551639999998</v>
      </c>
      <c r="AN16" s="16">
        <v>1</v>
      </c>
      <c r="AO16" s="13">
        <f t="shared" si="8"/>
        <v>46107.551639999998</v>
      </c>
      <c r="AQ16" s="13">
        <f>$C$16*(1+AS$2)</f>
        <v>46107.551639999998</v>
      </c>
      <c r="AR16" s="16">
        <v>1</v>
      </c>
      <c r="AS16" s="13">
        <f t="shared" si="9"/>
        <v>46107.551639999998</v>
      </c>
      <c r="AU16" s="13">
        <f>$C$16*(1+AW$2)</f>
        <v>46107.551639999998</v>
      </c>
      <c r="AV16" s="16">
        <v>1</v>
      </c>
      <c r="AW16" s="13">
        <f t="shared" si="10"/>
        <v>46107.551639999998</v>
      </c>
      <c r="AY16" s="13">
        <f>$C$16*(1+BA$2)</f>
        <v>85856.205000000002</v>
      </c>
      <c r="AZ16" s="16">
        <v>1</v>
      </c>
      <c r="BA16" s="13">
        <f t="shared" si="11"/>
        <v>85856.205000000002</v>
      </c>
      <c r="BC16" s="13">
        <f>$C$16*(1+BE$2)</f>
        <v>85856.205000000002</v>
      </c>
      <c r="BD16" s="235">
        <v>1</v>
      </c>
      <c r="BE16" s="13">
        <f t="shared" si="12"/>
        <v>85856.205000000002</v>
      </c>
      <c r="BG16" s="13">
        <f>$C$16*(1+BI$2)</f>
        <v>85856.205000000002</v>
      </c>
      <c r="BH16" s="235">
        <v>1</v>
      </c>
      <c r="BI16" s="13">
        <f t="shared" si="13"/>
        <v>85856.205000000002</v>
      </c>
    </row>
    <row r="17" spans="1:61">
      <c r="A17" s="298"/>
      <c r="B17" s="10" t="s">
        <v>37</v>
      </c>
      <c r="C17" s="13">
        <v>22157.490600000001</v>
      </c>
      <c r="D17" s="16">
        <v>1</v>
      </c>
      <c r="E17" s="13">
        <v>22157.490600000001</v>
      </c>
      <c r="G17" s="13">
        <f>$C$17*(1+I$2)</f>
        <v>22157.490600000001</v>
      </c>
      <c r="H17" s="16">
        <v>1</v>
      </c>
      <c r="I17" s="13">
        <f t="shared" si="0"/>
        <v>22157.490600000001</v>
      </c>
      <c r="K17" s="13">
        <f>$C$17*(1+M$2)</f>
        <v>22157.490600000001</v>
      </c>
      <c r="L17" s="16">
        <v>1</v>
      </c>
      <c r="M17" s="13">
        <f t="shared" si="1"/>
        <v>22157.490600000001</v>
      </c>
      <c r="O17" s="13">
        <f>$C$17*(1+Q$2)</f>
        <v>27696.863250000002</v>
      </c>
      <c r="P17" s="16">
        <v>1</v>
      </c>
      <c r="Q17" s="13">
        <f t="shared" si="2"/>
        <v>27696.863250000002</v>
      </c>
      <c r="S17" s="13">
        <f>$C$17*(1+U$2)</f>
        <v>27696.863250000002</v>
      </c>
      <c r="T17" s="16">
        <v>1</v>
      </c>
      <c r="U17" s="13">
        <f t="shared" si="3"/>
        <v>27696.863250000002</v>
      </c>
      <c r="W17" s="13">
        <f>$C$17*(1+Y$2)</f>
        <v>27696.863250000002</v>
      </c>
      <c r="X17" s="16">
        <v>1</v>
      </c>
      <c r="Y17" s="13">
        <f t="shared" si="4"/>
        <v>27696.863250000002</v>
      </c>
      <c r="AA17" s="13">
        <f>$C$17*(1+AC$2)</f>
        <v>33790.173165</v>
      </c>
      <c r="AB17" s="16">
        <v>1</v>
      </c>
      <c r="AC17" s="13">
        <f t="shared" si="5"/>
        <v>33790.173165</v>
      </c>
      <c r="AE17" s="13">
        <f>$C$17*(1+AG$2)</f>
        <v>33790.173165</v>
      </c>
      <c r="AF17" s="16">
        <v>1</v>
      </c>
      <c r="AG17" s="13">
        <f t="shared" si="6"/>
        <v>33790.173165</v>
      </c>
      <c r="AI17" s="13">
        <f>$C$17*(1+AK$2)</f>
        <v>33790.173165</v>
      </c>
      <c r="AJ17" s="16">
        <v>1</v>
      </c>
      <c r="AK17" s="13">
        <f t="shared" si="7"/>
        <v>33790.173165</v>
      </c>
      <c r="AM17" s="13">
        <f>$C$17*(1+AO$2)</f>
        <v>46109.737938600003</v>
      </c>
      <c r="AN17" s="16">
        <v>1</v>
      </c>
      <c r="AO17" s="13">
        <f t="shared" si="8"/>
        <v>46109.737938600003</v>
      </c>
      <c r="AQ17" s="13">
        <f>$C$17*(1+AS$2)</f>
        <v>46109.737938600003</v>
      </c>
      <c r="AR17" s="16">
        <v>1</v>
      </c>
      <c r="AS17" s="13">
        <f t="shared" si="9"/>
        <v>46109.737938600003</v>
      </c>
      <c r="AU17" s="13">
        <f>$C$17*(1+AW$2)</f>
        <v>46109.737938600003</v>
      </c>
      <c r="AV17" s="16">
        <v>1</v>
      </c>
      <c r="AW17" s="13">
        <f t="shared" si="10"/>
        <v>46109.737938600003</v>
      </c>
      <c r="AY17" s="13">
        <f>$C$17*(1+BA$2)</f>
        <v>85860.276075000002</v>
      </c>
      <c r="AZ17" s="16">
        <v>1</v>
      </c>
      <c r="BA17" s="13">
        <f t="shared" si="11"/>
        <v>85860.276075000002</v>
      </c>
      <c r="BC17" s="13">
        <f>$C$17*(1+BE$2)</f>
        <v>85860.276075000002</v>
      </c>
      <c r="BD17" s="235">
        <v>1</v>
      </c>
      <c r="BE17" s="13">
        <f t="shared" si="12"/>
        <v>85860.276075000002</v>
      </c>
      <c r="BG17" s="13">
        <f>$C$17*(1+BI$2)</f>
        <v>85860.276075000002</v>
      </c>
      <c r="BH17" s="235">
        <v>1</v>
      </c>
      <c r="BI17" s="13">
        <f t="shared" si="13"/>
        <v>85860.276075000002</v>
      </c>
    </row>
    <row r="18" spans="1:61">
      <c r="A18" s="298"/>
      <c r="B18" s="10" t="s">
        <v>38</v>
      </c>
      <c r="C18" s="13">
        <v>121452.37920000001</v>
      </c>
      <c r="D18" s="17">
        <f>1/12</f>
        <v>8.3333333333333329E-2</v>
      </c>
      <c r="E18" s="13">
        <v>10121.0316</v>
      </c>
      <c r="G18" s="13">
        <f>$C$18*(1+I$2)</f>
        <v>121452.37920000001</v>
      </c>
      <c r="H18" s="17">
        <f>1/12</f>
        <v>8.3333333333333329E-2</v>
      </c>
      <c r="I18" s="13">
        <f t="shared" si="0"/>
        <v>10121.0316</v>
      </c>
      <c r="K18" s="13">
        <f>$C$18*(1+M$2)</f>
        <v>121452.37920000001</v>
      </c>
      <c r="L18" s="17">
        <f>1/12</f>
        <v>8.3333333333333329E-2</v>
      </c>
      <c r="M18" s="13">
        <f t="shared" si="1"/>
        <v>10121.0316</v>
      </c>
      <c r="O18" s="13">
        <f>$C$18*(1+Q$2)</f>
        <v>151815.47400000002</v>
      </c>
      <c r="P18" s="17">
        <f>1/12</f>
        <v>8.3333333333333329E-2</v>
      </c>
      <c r="Q18" s="13">
        <f t="shared" si="2"/>
        <v>12651.289500000001</v>
      </c>
      <c r="S18" s="13">
        <f>$C$18*(1+U$2)</f>
        <v>151815.47400000002</v>
      </c>
      <c r="T18" s="17">
        <f>1/12</f>
        <v>8.3333333333333329E-2</v>
      </c>
      <c r="U18" s="13">
        <f t="shared" si="3"/>
        <v>12651.289500000001</v>
      </c>
      <c r="W18" s="13">
        <f>$C$18*(1+Y$2)</f>
        <v>151815.47400000002</v>
      </c>
      <c r="X18" s="17">
        <f>1/12</f>
        <v>8.3333333333333329E-2</v>
      </c>
      <c r="Y18" s="13">
        <f t="shared" si="4"/>
        <v>12651.289500000001</v>
      </c>
      <c r="AA18" s="13">
        <f>$C$18*(1+AC$2)</f>
        <v>185214.87828</v>
      </c>
      <c r="AB18" s="17">
        <f>1/12</f>
        <v>8.3333333333333329E-2</v>
      </c>
      <c r="AC18" s="13">
        <f t="shared" si="5"/>
        <v>15434.573189999999</v>
      </c>
      <c r="AE18" s="13">
        <f>$C$18*(1+AG$2)</f>
        <v>185214.87828</v>
      </c>
      <c r="AF18" s="17">
        <f>1/12</f>
        <v>8.3333333333333329E-2</v>
      </c>
      <c r="AG18" s="13">
        <f t="shared" si="6"/>
        <v>15434.573189999999</v>
      </c>
      <c r="AI18" s="13">
        <f>$C$18*(1+AK$2)</f>
        <v>185214.87828</v>
      </c>
      <c r="AJ18" s="17">
        <f>1/12</f>
        <v>8.3333333333333329E-2</v>
      </c>
      <c r="AK18" s="13">
        <f t="shared" si="7"/>
        <v>15434.573189999999</v>
      </c>
      <c r="AM18" s="13">
        <f>$C$18*(1+AO$2)</f>
        <v>252742.40111520002</v>
      </c>
      <c r="AN18" s="17">
        <f>1/12</f>
        <v>8.3333333333333329E-2</v>
      </c>
      <c r="AO18" s="13">
        <f t="shared" si="8"/>
        <v>21061.866759600001</v>
      </c>
      <c r="AQ18" s="13">
        <f>$C$18*(1+AS$2)</f>
        <v>252742.40111520002</v>
      </c>
      <c r="AR18" s="17">
        <f>1/12</f>
        <v>8.3333333333333329E-2</v>
      </c>
      <c r="AS18" s="13">
        <f t="shared" si="9"/>
        <v>21061.866759600001</v>
      </c>
      <c r="AU18" s="13">
        <f>$C$18*(1+AW$2)</f>
        <v>252742.40111520002</v>
      </c>
      <c r="AV18" s="17">
        <f>1/12</f>
        <v>8.3333333333333329E-2</v>
      </c>
      <c r="AW18" s="13">
        <f t="shared" si="10"/>
        <v>21061.866759600001</v>
      </c>
      <c r="AY18" s="13">
        <f>$C$18*(1+BA$2)</f>
        <v>470627.96940000006</v>
      </c>
      <c r="AZ18" s="17">
        <f>1/12</f>
        <v>8.3333333333333329E-2</v>
      </c>
      <c r="BA18" s="13">
        <f t="shared" si="11"/>
        <v>39218.997450000003</v>
      </c>
      <c r="BC18" s="13">
        <f>$C$18*(1+BE$2)</f>
        <v>470627.96940000006</v>
      </c>
      <c r="BD18" s="236">
        <f>1/12</f>
        <v>8.3333333333333329E-2</v>
      </c>
      <c r="BE18" s="13">
        <f t="shared" si="12"/>
        <v>39218.997450000003</v>
      </c>
      <c r="BG18" s="13">
        <f>$C$18*(1+BI$2)</f>
        <v>470627.96940000006</v>
      </c>
      <c r="BH18" s="236">
        <f>1/12</f>
        <v>8.3333333333333329E-2</v>
      </c>
      <c r="BI18" s="13">
        <f t="shared" si="13"/>
        <v>39218.997450000003</v>
      </c>
    </row>
    <row r="19" spans="1:61">
      <c r="A19" s="298"/>
      <c r="B19" s="10" t="s">
        <v>39</v>
      </c>
      <c r="C19" s="13">
        <v>3457.3577280000004</v>
      </c>
      <c r="D19" s="11">
        <v>0</v>
      </c>
      <c r="E19" s="13">
        <v>0</v>
      </c>
      <c r="G19" s="13">
        <f>$C$19*(1+I$2)</f>
        <v>3457.3577280000004</v>
      </c>
      <c r="H19" s="11">
        <v>0</v>
      </c>
      <c r="I19" s="13">
        <f t="shared" si="0"/>
        <v>0</v>
      </c>
      <c r="K19" s="13">
        <f>$C$19*(1+M$2)</f>
        <v>3457.3577280000004</v>
      </c>
      <c r="L19" s="11">
        <v>0</v>
      </c>
      <c r="M19" s="13">
        <f t="shared" si="1"/>
        <v>0</v>
      </c>
      <c r="O19" s="13">
        <f>$C$19*(1+Q$2)</f>
        <v>4321.6971600000006</v>
      </c>
      <c r="P19" s="11">
        <v>0</v>
      </c>
      <c r="Q19" s="13">
        <f t="shared" si="2"/>
        <v>0</v>
      </c>
      <c r="S19" s="13">
        <f>$C$19*(1+U$2)</f>
        <v>4321.6971600000006</v>
      </c>
      <c r="T19" s="11">
        <v>0</v>
      </c>
      <c r="U19" s="13">
        <f t="shared" si="3"/>
        <v>0</v>
      </c>
      <c r="W19" s="13">
        <f>$C$19*(1+Y$2)</f>
        <v>4321.6971600000006</v>
      </c>
      <c r="X19" s="11">
        <v>0</v>
      </c>
      <c r="Y19" s="13">
        <f t="shared" si="4"/>
        <v>0</v>
      </c>
      <c r="AA19" s="13">
        <f>$C$19*(1+AC$2)</f>
        <v>5272.4705352000001</v>
      </c>
      <c r="AB19" s="11">
        <v>0</v>
      </c>
      <c r="AC19" s="13">
        <f t="shared" si="5"/>
        <v>0</v>
      </c>
      <c r="AE19" s="13">
        <f>$C$19*(1+AG$2)</f>
        <v>5272.4705352000001</v>
      </c>
      <c r="AF19" s="11">
        <v>0</v>
      </c>
      <c r="AG19" s="13">
        <f t="shared" si="6"/>
        <v>0</v>
      </c>
      <c r="AI19" s="13">
        <f>$C$19*(1+AK$2)</f>
        <v>5272.4705352000001</v>
      </c>
      <c r="AJ19" s="11">
        <v>0</v>
      </c>
      <c r="AK19" s="13">
        <f t="shared" si="7"/>
        <v>0</v>
      </c>
      <c r="AM19" s="13">
        <f>$C$19*(1+AO$2)</f>
        <v>7194.7614319680006</v>
      </c>
      <c r="AN19" s="11">
        <v>0</v>
      </c>
      <c r="AO19" s="13">
        <f t="shared" si="8"/>
        <v>0</v>
      </c>
      <c r="AQ19" s="13">
        <f>$C$19*(1+AS$2)</f>
        <v>7194.7614319680006</v>
      </c>
      <c r="AR19" s="11">
        <v>0</v>
      </c>
      <c r="AS19" s="13">
        <f t="shared" si="9"/>
        <v>0</v>
      </c>
      <c r="AU19" s="13">
        <f>$C$19*(1+AW$2)</f>
        <v>7194.7614319680006</v>
      </c>
      <c r="AV19" s="11">
        <v>0</v>
      </c>
      <c r="AW19" s="13">
        <f t="shared" si="10"/>
        <v>0</v>
      </c>
      <c r="AY19" s="13">
        <f>$C$19*(1+BA$2)</f>
        <v>13397.261196000001</v>
      </c>
      <c r="AZ19" s="11">
        <v>0</v>
      </c>
      <c r="BA19" s="13">
        <f t="shared" si="11"/>
        <v>0</v>
      </c>
      <c r="BC19" s="13">
        <f>$C$19*(1+BE$2)</f>
        <v>13397.261196000001</v>
      </c>
      <c r="BD19" s="231">
        <v>0</v>
      </c>
      <c r="BE19" s="13">
        <f t="shared" si="12"/>
        <v>0</v>
      </c>
      <c r="BG19" s="13">
        <f>$C$19*(1+BI$2)</f>
        <v>13397.261196000001</v>
      </c>
      <c r="BH19" s="231">
        <v>0</v>
      </c>
      <c r="BI19" s="13">
        <f t="shared" si="13"/>
        <v>0</v>
      </c>
    </row>
    <row r="20" spans="1:61">
      <c r="A20" s="298"/>
      <c r="B20" s="10" t="s">
        <v>40</v>
      </c>
      <c r="C20" s="13">
        <v>2895.4051602</v>
      </c>
      <c r="D20" s="11">
        <v>0</v>
      </c>
      <c r="E20" s="13">
        <v>0</v>
      </c>
      <c r="G20" s="13">
        <f>I27/180*1.5</f>
        <v>2895.4051602</v>
      </c>
      <c r="H20" s="11">
        <v>0</v>
      </c>
      <c r="I20" s="13">
        <f t="shared" si="0"/>
        <v>0</v>
      </c>
      <c r="K20" s="13">
        <f>M27/180*1.5</f>
        <v>2895.4051602</v>
      </c>
      <c r="L20" s="11">
        <v>0</v>
      </c>
      <c r="M20" s="13">
        <f t="shared" si="1"/>
        <v>0</v>
      </c>
      <c r="O20" s="13">
        <f>Q27/180*1.5</f>
        <v>3619.2564502500004</v>
      </c>
      <c r="P20" s="11">
        <v>0</v>
      </c>
      <c r="Q20" s="13">
        <f t="shared" si="2"/>
        <v>0</v>
      </c>
      <c r="S20" s="13">
        <f>U27/180*1.5</f>
        <v>3619.2564502500004</v>
      </c>
      <c r="T20" s="11">
        <v>0</v>
      </c>
      <c r="U20" s="13">
        <f t="shared" si="3"/>
        <v>0</v>
      </c>
      <c r="W20" s="13">
        <f>Y27/180*1.5</f>
        <v>3619.2564502500004</v>
      </c>
      <c r="X20" s="11">
        <v>0</v>
      </c>
      <c r="Y20" s="13">
        <f t="shared" si="4"/>
        <v>0</v>
      </c>
      <c r="AA20" s="13">
        <f>AC27/180*1.5</f>
        <v>4415.4928693049987</v>
      </c>
      <c r="AB20" s="11">
        <v>0</v>
      </c>
      <c r="AC20" s="13">
        <f t="shared" si="5"/>
        <v>0</v>
      </c>
      <c r="AE20" s="13">
        <f>AG27/180*1.5</f>
        <v>4415.4928693049987</v>
      </c>
      <c r="AF20" s="11">
        <v>0</v>
      </c>
      <c r="AG20" s="13">
        <f t="shared" si="6"/>
        <v>0</v>
      </c>
      <c r="AI20" s="13">
        <f>AK27/180*1.5</f>
        <v>4415.4928693049987</v>
      </c>
      <c r="AJ20" s="11">
        <v>0</v>
      </c>
      <c r="AK20" s="13">
        <f t="shared" si="7"/>
        <v>0</v>
      </c>
      <c r="AM20" s="13">
        <f>AO27/180*1.5</f>
        <v>6025.3381383761989</v>
      </c>
      <c r="AN20" s="11">
        <v>0</v>
      </c>
      <c r="AO20" s="13">
        <f t="shared" si="8"/>
        <v>0</v>
      </c>
      <c r="AQ20" s="13">
        <f>AS27/180*1.5</f>
        <v>6025.3381383761989</v>
      </c>
      <c r="AR20" s="11">
        <v>0</v>
      </c>
      <c r="AS20" s="13">
        <f t="shared" si="9"/>
        <v>0</v>
      </c>
      <c r="AU20" s="13">
        <f>AW27/180*1.5</f>
        <v>6025.3381383761989</v>
      </c>
      <c r="AV20" s="11">
        <v>0</v>
      </c>
      <c r="AW20" s="13">
        <f t="shared" si="10"/>
        <v>0</v>
      </c>
      <c r="AY20" s="13">
        <f>BA27/180*1.5</f>
        <v>11219.694995775</v>
      </c>
      <c r="AZ20" s="11">
        <v>0</v>
      </c>
      <c r="BA20" s="13">
        <f t="shared" si="11"/>
        <v>0</v>
      </c>
      <c r="BC20" s="13">
        <f>BE27/180*1.5</f>
        <v>11219.694995775</v>
      </c>
      <c r="BD20" s="231">
        <v>0</v>
      </c>
      <c r="BE20" s="13">
        <f t="shared" si="12"/>
        <v>0</v>
      </c>
      <c r="BG20" s="13">
        <f>BI27/180*1.5</f>
        <v>11219.694995775</v>
      </c>
      <c r="BH20" s="231">
        <v>0</v>
      </c>
      <c r="BI20" s="13">
        <f t="shared" si="13"/>
        <v>0</v>
      </c>
    </row>
    <row r="21" spans="1:61">
      <c r="A21" s="298"/>
      <c r="B21" s="10" t="s">
        <v>41</v>
      </c>
      <c r="C21" s="13">
        <v>3281.4591815600006</v>
      </c>
      <c r="D21" s="11">
        <v>0</v>
      </c>
      <c r="E21" s="13">
        <v>0</v>
      </c>
      <c r="G21" s="13">
        <f>I27/180*68/60*1.5</f>
        <v>3281.4591815600006</v>
      </c>
      <c r="H21" s="11">
        <v>0</v>
      </c>
      <c r="I21" s="13">
        <f t="shared" si="0"/>
        <v>0</v>
      </c>
      <c r="K21" s="13">
        <f>M27/180*68/60*1.5</f>
        <v>3281.4591815600006</v>
      </c>
      <c r="L21" s="11">
        <v>0</v>
      </c>
      <c r="M21" s="13">
        <f t="shared" si="1"/>
        <v>0</v>
      </c>
      <c r="O21" s="13">
        <f>Q27/180*68/60*1.5</f>
        <v>4101.8239769500005</v>
      </c>
      <c r="P21" s="11">
        <v>0</v>
      </c>
      <c r="Q21" s="13">
        <f t="shared" si="2"/>
        <v>0</v>
      </c>
      <c r="S21" s="13">
        <f>U27/180*68/60*1.5</f>
        <v>4101.8239769500005</v>
      </c>
      <c r="T21" s="11">
        <v>0</v>
      </c>
      <c r="U21" s="13">
        <f t="shared" si="3"/>
        <v>0</v>
      </c>
      <c r="W21" s="13">
        <f>Y27/180*68/60*1.5</f>
        <v>4101.8239769500005</v>
      </c>
      <c r="X21" s="11">
        <v>0</v>
      </c>
      <c r="Y21" s="13">
        <f t="shared" si="4"/>
        <v>0</v>
      </c>
      <c r="AA21" s="13">
        <f>AC27/180*68/60*1.5</f>
        <v>5004.2252518789992</v>
      </c>
      <c r="AB21" s="11">
        <v>0</v>
      </c>
      <c r="AC21" s="13">
        <f t="shared" si="5"/>
        <v>0</v>
      </c>
      <c r="AE21" s="13">
        <f>AG27/180*68/60*1.5</f>
        <v>5004.2252518789992</v>
      </c>
      <c r="AF21" s="11">
        <v>0</v>
      </c>
      <c r="AG21" s="13">
        <f t="shared" si="6"/>
        <v>0</v>
      </c>
      <c r="AI21" s="13">
        <f>AK27/180*68/60*1.5</f>
        <v>5004.2252518789992</v>
      </c>
      <c r="AJ21" s="11">
        <v>0</v>
      </c>
      <c r="AK21" s="13">
        <f t="shared" si="7"/>
        <v>0</v>
      </c>
      <c r="AM21" s="13">
        <f>AO27/180*68/60*1.5</f>
        <v>6828.716556826359</v>
      </c>
      <c r="AN21" s="11">
        <v>0</v>
      </c>
      <c r="AO21" s="13">
        <f t="shared" si="8"/>
        <v>0</v>
      </c>
      <c r="AQ21" s="13">
        <f>AS27/180*68/60*1.5</f>
        <v>6828.716556826359</v>
      </c>
      <c r="AR21" s="11">
        <v>0</v>
      </c>
      <c r="AS21" s="13">
        <f t="shared" si="9"/>
        <v>0</v>
      </c>
      <c r="AU21" s="13">
        <f>AW27/180*68/60*1.5</f>
        <v>6828.716556826359</v>
      </c>
      <c r="AV21" s="11">
        <v>0</v>
      </c>
      <c r="AW21" s="13">
        <f t="shared" si="10"/>
        <v>0</v>
      </c>
      <c r="AY21" s="13">
        <f>BA27/180*68/60*1.5</f>
        <v>12715.654328544999</v>
      </c>
      <c r="AZ21" s="11">
        <v>0</v>
      </c>
      <c r="BA21" s="13">
        <f t="shared" si="11"/>
        <v>0</v>
      </c>
      <c r="BC21" s="13">
        <f>BE27/180*68/60*1.5</f>
        <v>12715.654328544999</v>
      </c>
      <c r="BD21" s="231">
        <v>0</v>
      </c>
      <c r="BE21" s="13">
        <f t="shared" si="12"/>
        <v>0</v>
      </c>
      <c r="BG21" s="13">
        <f>BI27/180*68/60*1.5</f>
        <v>12715.654328544999</v>
      </c>
      <c r="BH21" s="231">
        <v>0</v>
      </c>
      <c r="BI21" s="13">
        <f t="shared" si="13"/>
        <v>0</v>
      </c>
    </row>
    <row r="22" spans="1:61">
      <c r="A22" s="298"/>
      <c r="B22" s="10" t="s">
        <v>42</v>
      </c>
      <c r="C22" s="13">
        <v>3860.5402136000002</v>
      </c>
      <c r="D22" s="11">
        <v>0</v>
      </c>
      <c r="E22" s="13">
        <v>0</v>
      </c>
      <c r="G22" s="13">
        <f>I27/180*2</f>
        <v>3860.5402136000002</v>
      </c>
      <c r="H22" s="11">
        <v>0</v>
      </c>
      <c r="I22" s="13">
        <f t="shared" si="0"/>
        <v>0</v>
      </c>
      <c r="K22" s="13">
        <f>M27/180*2</f>
        <v>3860.5402136000002</v>
      </c>
      <c r="L22" s="11">
        <v>0</v>
      </c>
      <c r="M22" s="13">
        <f t="shared" si="1"/>
        <v>0</v>
      </c>
      <c r="O22" s="13">
        <f>Q27/180*2</f>
        <v>4825.6752670000005</v>
      </c>
      <c r="P22" s="11">
        <v>0</v>
      </c>
      <c r="Q22" s="13">
        <f t="shared" si="2"/>
        <v>0</v>
      </c>
      <c r="S22" s="13">
        <f>U27/180*2</f>
        <v>4825.6752670000005</v>
      </c>
      <c r="T22" s="11">
        <v>0</v>
      </c>
      <c r="U22" s="13">
        <f t="shared" si="3"/>
        <v>0</v>
      </c>
      <c r="W22" s="13">
        <f>Y27/180*2</f>
        <v>4825.6752670000005</v>
      </c>
      <c r="X22" s="11">
        <v>0</v>
      </c>
      <c r="Y22" s="13">
        <f t="shared" si="4"/>
        <v>0</v>
      </c>
      <c r="AA22" s="13">
        <f>AC27/180*2</f>
        <v>5887.3238257399989</v>
      </c>
      <c r="AB22" s="11">
        <v>0</v>
      </c>
      <c r="AC22" s="13">
        <f t="shared" si="5"/>
        <v>0</v>
      </c>
      <c r="AE22" s="13">
        <f>AG27/180*2</f>
        <v>5887.3238257399989</v>
      </c>
      <c r="AF22" s="11">
        <v>0</v>
      </c>
      <c r="AG22" s="13">
        <f t="shared" si="6"/>
        <v>0</v>
      </c>
      <c r="AI22" s="13">
        <f>AK27/180*2</f>
        <v>5887.3238257399989</v>
      </c>
      <c r="AJ22" s="11">
        <v>0</v>
      </c>
      <c r="AK22" s="13">
        <f t="shared" si="7"/>
        <v>0</v>
      </c>
      <c r="AM22" s="13">
        <f>AO27/180*2</f>
        <v>8033.7841845015992</v>
      </c>
      <c r="AN22" s="11">
        <v>0</v>
      </c>
      <c r="AO22" s="13">
        <f t="shared" si="8"/>
        <v>0</v>
      </c>
      <c r="AQ22" s="13">
        <f>AS27/180*2</f>
        <v>8033.7841845015992</v>
      </c>
      <c r="AR22" s="11">
        <v>0</v>
      </c>
      <c r="AS22" s="13">
        <f t="shared" si="9"/>
        <v>0</v>
      </c>
      <c r="AU22" s="13">
        <f>AW27/180*2</f>
        <v>8033.7841845015992</v>
      </c>
      <c r="AV22" s="11">
        <v>0</v>
      </c>
      <c r="AW22" s="13">
        <f t="shared" si="10"/>
        <v>0</v>
      </c>
      <c r="AY22" s="13">
        <f>BA27/180*2</f>
        <v>14959.5933277</v>
      </c>
      <c r="AZ22" s="11">
        <v>0</v>
      </c>
      <c r="BA22" s="13">
        <f t="shared" si="11"/>
        <v>0</v>
      </c>
      <c r="BC22" s="13">
        <f>BE27/180*2</f>
        <v>14959.5933277</v>
      </c>
      <c r="BD22" s="231">
        <v>0</v>
      </c>
      <c r="BE22" s="13">
        <f t="shared" si="12"/>
        <v>0</v>
      </c>
      <c r="BG22" s="13">
        <f>BI27/180*2</f>
        <v>14959.5933277</v>
      </c>
      <c r="BH22" s="231">
        <v>0</v>
      </c>
      <c r="BI22" s="13">
        <f t="shared" si="13"/>
        <v>0</v>
      </c>
    </row>
    <row r="23" spans="1:61">
      <c r="A23" s="298"/>
      <c r="B23" s="10" t="s">
        <v>43</v>
      </c>
      <c r="C23" s="12">
        <v>0.1</v>
      </c>
      <c r="D23" s="11"/>
      <c r="E23" s="13">
        <v>0</v>
      </c>
      <c r="G23" s="12">
        <v>0.1</v>
      </c>
      <c r="H23" s="11"/>
      <c r="I23" s="13">
        <f>SUM(I8:I11,I14:I17,I20:I22)/30*G23*H23</f>
        <v>0</v>
      </c>
      <c r="K23" s="12">
        <v>0.1</v>
      </c>
      <c r="L23" s="11"/>
      <c r="M23" s="13">
        <f>SUM(M8:M11,M14:M17,M20:M22)/30*K23*L23</f>
        <v>0</v>
      </c>
      <c r="O23" s="12">
        <v>0.1</v>
      </c>
      <c r="P23" s="11"/>
      <c r="Q23" s="13">
        <f>SUM(Q8:Q11,Q14:Q17,Q20:Q22)/30*O23*P23</f>
        <v>0</v>
      </c>
      <c r="S23" s="12">
        <v>0.1</v>
      </c>
      <c r="T23" s="11"/>
      <c r="U23" s="13">
        <f>SUM(U8:U11,U14:U17,U20:U22)/30*S23*T23</f>
        <v>0</v>
      </c>
      <c r="W23" s="12">
        <v>0.1</v>
      </c>
      <c r="X23" s="11"/>
      <c r="Y23" s="13">
        <f>SUM(Y8:Y11,Y14:Y17,Y20:Y22)/30*W23*X23</f>
        <v>0</v>
      </c>
      <c r="AA23" s="12">
        <v>0.1</v>
      </c>
      <c r="AB23" s="11"/>
      <c r="AC23" s="13">
        <f>SUM(AC8:AC11,AC14:AC17,AC20:AC22)/30*AA23*AB23</f>
        <v>0</v>
      </c>
      <c r="AE23" s="12">
        <v>0.1</v>
      </c>
      <c r="AF23" s="11"/>
      <c r="AG23" s="13">
        <f>SUM(AG8:AG11,AG14:AG17,AG20:AG22)/30*AE23*AF23</f>
        <v>0</v>
      </c>
      <c r="AI23" s="12">
        <v>0.1</v>
      </c>
      <c r="AJ23" s="11"/>
      <c r="AK23" s="13">
        <f>SUM(AK8:AK11,AK14:AK17,AK20:AK22)/30*AI23*AJ23</f>
        <v>0</v>
      </c>
      <c r="AM23" s="12">
        <v>0.1</v>
      </c>
      <c r="AN23" s="11"/>
      <c r="AO23" s="13">
        <f>SUM(AO8:AO11,AO14:AO17,AO20:AO22)/30*AM23*AN23</f>
        <v>0</v>
      </c>
      <c r="AQ23" s="12">
        <v>0.1</v>
      </c>
      <c r="AR23" s="11"/>
      <c r="AS23" s="13">
        <f>SUM(AS8:AS11,AS14:AS17,AS20:AS22)/30*AQ23*AR23</f>
        <v>0</v>
      </c>
      <c r="AU23" s="12">
        <v>0.1</v>
      </c>
      <c r="AV23" s="11"/>
      <c r="AW23" s="13">
        <f>SUM(AW8:AW11,AW14:AW17,AW20:AW22)/30*AU23*AV23</f>
        <v>0</v>
      </c>
      <c r="AY23" s="12">
        <v>0.1</v>
      </c>
      <c r="AZ23" s="11"/>
      <c r="BA23" s="13">
        <f>SUM(BA8:BA11,BA14:BA17,BA20:BA22)/30*AY23*AZ23</f>
        <v>0</v>
      </c>
      <c r="BC23" s="232">
        <v>0.1</v>
      </c>
      <c r="BD23" s="231"/>
      <c r="BE23" s="13">
        <f>SUM(BE8:BE11,BE14:BE17,BE20:BE22)/30*BC23*BD23</f>
        <v>0</v>
      </c>
      <c r="BG23" s="232">
        <v>0.1</v>
      </c>
      <c r="BH23" s="231"/>
      <c r="BI23" s="13">
        <f>SUM(BI8:BI11,BI14:BI17,BI20:BI22)/30*BG23*BH23</f>
        <v>0</v>
      </c>
    </row>
    <row r="24" spans="1:61">
      <c r="A24" s="298"/>
      <c r="B24" s="18" t="s">
        <v>44</v>
      </c>
      <c r="C24" s="19">
        <v>417304.46162400005</v>
      </c>
      <c r="D24" s="20">
        <v>0.06</v>
      </c>
      <c r="E24" s="19">
        <v>25038.267697440002</v>
      </c>
      <c r="G24" s="19">
        <f>SUM(I8:I23)</f>
        <v>417304.46162400005</v>
      </c>
      <c r="H24" s="20">
        <v>0.06</v>
      </c>
      <c r="I24" s="19">
        <f>G24*H24</f>
        <v>25038.267697440002</v>
      </c>
      <c r="K24" s="19">
        <f>SUM(M8:M23)</f>
        <v>417304.46162400005</v>
      </c>
      <c r="L24" s="20">
        <v>0.06</v>
      </c>
      <c r="M24" s="19">
        <f>K24*L24</f>
        <v>25038.267697440002</v>
      </c>
      <c r="O24" s="19">
        <f>SUM(Q8:Q23)</f>
        <v>521630.57702999999</v>
      </c>
      <c r="P24" s="20">
        <v>0.06</v>
      </c>
      <c r="Q24" s="19">
        <f>O24*P24</f>
        <v>31297.834621799997</v>
      </c>
      <c r="S24" s="19">
        <f>SUM(U8:U23)</f>
        <v>521630.57702999999</v>
      </c>
      <c r="T24" s="20">
        <v>0.06</v>
      </c>
      <c r="U24" s="19">
        <f>S24*T24</f>
        <v>31297.834621799997</v>
      </c>
      <c r="W24" s="19">
        <f>SUM(Y8:Y23)</f>
        <v>521630.57702999999</v>
      </c>
      <c r="X24" s="20">
        <v>0.06</v>
      </c>
      <c r="Y24" s="19">
        <f>W24*X24</f>
        <v>31297.834621799997</v>
      </c>
      <c r="AA24" s="19">
        <f>SUM(AC8:AC23)</f>
        <v>636389.30397660006</v>
      </c>
      <c r="AB24" s="20">
        <v>0.06</v>
      </c>
      <c r="AC24" s="19">
        <f>AA24*AB24</f>
        <v>38183.358238596004</v>
      </c>
      <c r="AE24" s="19">
        <f>SUM(AG8:AG23)</f>
        <v>636389.30397660006</v>
      </c>
      <c r="AF24" s="20">
        <v>0.06</v>
      </c>
      <c r="AG24" s="19">
        <f>AE24*AF24</f>
        <v>38183.358238596004</v>
      </c>
      <c r="AI24" s="19">
        <f>SUM(AK8:AK23)</f>
        <v>636389.30397660006</v>
      </c>
      <c r="AJ24" s="20">
        <v>0.06</v>
      </c>
      <c r="AK24" s="19">
        <f>AI24*AJ24</f>
        <v>38183.358238596004</v>
      </c>
      <c r="AM24" s="19">
        <f>SUM(AO8:AO23)</f>
        <v>868410.58463954378</v>
      </c>
      <c r="AN24" s="20">
        <v>0.06</v>
      </c>
      <c r="AO24" s="19">
        <f>AM24*AN24</f>
        <v>52104.635078372623</v>
      </c>
      <c r="AQ24" s="19">
        <f>SUM(AS8:AS23)</f>
        <v>868410.58463954378</v>
      </c>
      <c r="AR24" s="20">
        <v>0.06</v>
      </c>
      <c r="AS24" s="19">
        <f>AQ24*AR24</f>
        <v>52104.635078372623</v>
      </c>
      <c r="AU24" s="19">
        <f>SUM(AW8:AW23)</f>
        <v>868410.58463954378</v>
      </c>
      <c r="AV24" s="20">
        <v>0.06</v>
      </c>
      <c r="AW24" s="19">
        <f>AU24*AV24</f>
        <v>52104.635078372623</v>
      </c>
      <c r="AY24" s="19">
        <f>SUM(BA8:BA23)</f>
        <v>1617054.7887930002</v>
      </c>
      <c r="AZ24" s="20">
        <v>0.06</v>
      </c>
      <c r="BA24" s="19">
        <f>AY24*AZ24</f>
        <v>97023.287327580008</v>
      </c>
      <c r="BC24" s="19">
        <f>SUM(BE8:BE23)</f>
        <v>1617054.7887930002</v>
      </c>
      <c r="BD24" s="237">
        <v>0.06</v>
      </c>
      <c r="BE24" s="19">
        <f>BC24*BD24</f>
        <v>97023.287327580008</v>
      </c>
      <c r="BG24" s="19">
        <f>SUM(BI8:BI23)</f>
        <v>1617054.7887930002</v>
      </c>
      <c r="BH24" s="237">
        <v>0.06</v>
      </c>
      <c r="BI24" s="19">
        <f>BG24*BH24</f>
        <v>97023.287327580008</v>
      </c>
    </row>
    <row r="25" spans="1:61">
      <c r="A25" s="299"/>
      <c r="B25" s="21" t="s">
        <v>45</v>
      </c>
      <c r="C25" s="22"/>
      <c r="D25" s="22"/>
      <c r="E25" s="23">
        <v>452342.72932143998</v>
      </c>
      <c r="G25" s="22"/>
      <c r="H25" s="22"/>
      <c r="I25" s="23">
        <f>SUM(I8:I24)</f>
        <v>442342.72932144004</v>
      </c>
      <c r="K25" s="22"/>
      <c r="L25" s="22"/>
      <c r="M25" s="23">
        <f>SUM(M8:M24)</f>
        <v>442342.72932144004</v>
      </c>
      <c r="O25" s="22"/>
      <c r="P25" s="22"/>
      <c r="Q25" s="23">
        <f>SUM(Q8:Q24)</f>
        <v>552928.41165180004</v>
      </c>
      <c r="R25" s="119">
        <f>+Q25/E25</f>
        <v>1.2223660861781702</v>
      </c>
      <c r="S25" s="22"/>
      <c r="T25" s="22"/>
      <c r="U25" s="23">
        <f>SUM(U8:U24)</f>
        <v>552928.41165180004</v>
      </c>
      <c r="V25" s="35">
        <f>U25/E25</f>
        <v>1.2223660861781702</v>
      </c>
      <c r="W25" s="22"/>
      <c r="X25" s="22"/>
      <c r="Y25" s="23">
        <f>SUM(Y8:Y24)</f>
        <v>552928.41165180004</v>
      </c>
      <c r="AA25" s="22"/>
      <c r="AB25" s="22"/>
      <c r="AC25" s="23">
        <f>SUM(AC8:AC24)</f>
        <v>674572.66221519606</v>
      </c>
      <c r="AE25" s="22"/>
      <c r="AF25" s="22"/>
      <c r="AG25" s="23">
        <f>SUM(AG8:AG24)</f>
        <v>674572.66221519606</v>
      </c>
      <c r="AI25" s="22"/>
      <c r="AJ25" s="22"/>
      <c r="AK25" s="23">
        <f>SUM(AK8:AK24)</f>
        <v>674572.66221519606</v>
      </c>
      <c r="AM25" s="22"/>
      <c r="AN25" s="22"/>
      <c r="AO25" s="23">
        <f>SUM(AO8:AO24)</f>
        <v>920515.21971791645</v>
      </c>
      <c r="AP25" s="213"/>
      <c r="AQ25" s="22"/>
      <c r="AR25" s="22"/>
      <c r="AS25" s="23">
        <f>SUM(AS8:AS24)</f>
        <v>920515.21971791645</v>
      </c>
      <c r="AU25" s="22"/>
      <c r="AV25" s="22"/>
      <c r="AW25" s="23">
        <f>SUM(AW8:AW24)</f>
        <v>920515.21971791645</v>
      </c>
      <c r="AY25" s="22"/>
      <c r="AZ25" s="22"/>
      <c r="BA25" s="23">
        <f>SUM(BA8:BA24)</f>
        <v>1714078.0761205801</v>
      </c>
      <c r="BC25" s="238"/>
      <c r="BD25" s="238"/>
      <c r="BE25" s="23">
        <f>SUM(BE8:BE24)</f>
        <v>1714078.0761205801</v>
      </c>
      <c r="BG25" s="238"/>
      <c r="BH25" s="238"/>
      <c r="BI25" s="23">
        <f>SUM(BI8:BI24)</f>
        <v>1714078.0761205801</v>
      </c>
    </row>
    <row r="26" spans="1:61">
      <c r="C26" s="163"/>
      <c r="D26" s="163"/>
      <c r="E26" s="24"/>
      <c r="G26" s="163"/>
      <c r="H26" s="163"/>
      <c r="I26" s="24"/>
      <c r="K26" s="163"/>
      <c r="L26" s="163"/>
      <c r="M26" s="24"/>
      <c r="O26" s="163"/>
      <c r="P26" s="163"/>
      <c r="Q26" s="24"/>
      <c r="S26" s="163"/>
      <c r="T26" s="163"/>
      <c r="U26" s="24"/>
      <c r="W26" s="163"/>
      <c r="X26" s="163"/>
      <c r="Y26" s="24"/>
      <c r="AA26" s="163"/>
      <c r="AB26" s="163"/>
      <c r="AC26" s="24"/>
      <c r="AE26" s="163"/>
      <c r="AF26" s="163"/>
      <c r="AG26" s="24"/>
      <c r="AI26" s="163"/>
      <c r="AJ26" s="163"/>
      <c r="AK26" s="24"/>
      <c r="AM26" s="163"/>
      <c r="AN26" s="163"/>
      <c r="AO26" s="24"/>
      <c r="AQ26" s="163"/>
      <c r="AR26" s="163"/>
      <c r="AS26" s="24"/>
      <c r="AU26" s="163"/>
      <c r="AV26" s="163"/>
      <c r="AW26" s="24"/>
      <c r="AY26" s="163"/>
      <c r="AZ26" s="163"/>
      <c r="BA26" s="24"/>
      <c r="BC26" s="251"/>
      <c r="BD26" s="251"/>
      <c r="BE26" s="24"/>
      <c r="BG26" s="260"/>
      <c r="BH26" s="260"/>
      <c r="BI26" s="24"/>
    </row>
    <row r="27" spans="1:61" ht="45">
      <c r="B27" s="25" t="s">
        <v>46</v>
      </c>
      <c r="C27" s="159"/>
      <c r="D27" s="159"/>
      <c r="E27" s="26">
        <f>E8+E10+E9+E14+E15+E16+E17</f>
        <v>347448.61922400002</v>
      </c>
      <c r="G27" s="159"/>
      <c r="H27" s="159"/>
      <c r="I27" s="26">
        <f>I8+I10+I9+I14+I15+I16+I17</f>
        <v>347448.61922400002</v>
      </c>
      <c r="K27" s="159"/>
      <c r="L27" s="159"/>
      <c r="M27" s="26">
        <f>M8+M10+M9+M14+M15+M16+M17</f>
        <v>347448.61922400002</v>
      </c>
      <c r="O27" s="159"/>
      <c r="P27" s="159"/>
      <c r="Q27" s="26">
        <f>Q8+Q10+Q9+Q14+Q15+Q16+Q17</f>
        <v>434310.77403000003</v>
      </c>
      <c r="S27" s="159"/>
      <c r="T27" s="159"/>
      <c r="U27" s="26">
        <f>U8+U10+U9+U14+U15+U16+U17</f>
        <v>434310.77403000003</v>
      </c>
      <c r="W27" s="159"/>
      <c r="X27" s="159"/>
      <c r="Y27" s="26">
        <f>Y8+Y10+Y9+Y14+Y15+Y16+Y17</f>
        <v>434310.77403000003</v>
      </c>
      <c r="AA27" s="159"/>
      <c r="AB27" s="159"/>
      <c r="AC27" s="26">
        <f>AC8+AC10+AC9+AC14+AC15+AC16+AC17</f>
        <v>529859.14431659994</v>
      </c>
      <c r="AE27" s="159"/>
      <c r="AF27" s="159"/>
      <c r="AG27" s="26">
        <f>AG8+AG10+AG9+AG14+AG15+AG16+AG17</f>
        <v>529859.14431659994</v>
      </c>
      <c r="AI27" s="159"/>
      <c r="AJ27" s="159"/>
      <c r="AK27" s="26">
        <f>AK8+AK10+AK9+AK14+AK15+AK16+AK17</f>
        <v>529859.14431659994</v>
      </c>
      <c r="AM27" s="159"/>
      <c r="AN27" s="159"/>
      <c r="AO27" s="26">
        <f>AO8+AO10+AO9+AO14+AO15+AO16+AO17</f>
        <v>723040.57660514396</v>
      </c>
      <c r="AQ27" s="159"/>
      <c r="AR27" s="159"/>
      <c r="AS27" s="26">
        <f>AS8+AS10+AS9+AS14+AS15+AS16+AS17</f>
        <v>723040.57660514396</v>
      </c>
      <c r="AU27" s="159"/>
      <c r="AV27" s="159"/>
      <c r="AW27" s="26">
        <f>AW8+AW10+AW9+AW14+AW15+AW16+AW17</f>
        <v>723040.57660514396</v>
      </c>
      <c r="AY27" s="159"/>
      <c r="AZ27" s="159"/>
      <c r="BA27" s="26">
        <f>BA8+BA10+BA9+BA14+BA15+BA16+BA17</f>
        <v>1346363.399493</v>
      </c>
      <c r="BC27" s="250"/>
      <c r="BD27" s="250"/>
      <c r="BE27" s="26">
        <f>BE8+BE10+BE9+BE14+BE15+BE16+BE17</f>
        <v>1346363.399493</v>
      </c>
      <c r="BG27" s="259"/>
      <c r="BH27" s="259"/>
      <c r="BI27" s="26">
        <f>BI8+BI10+BI9+BI14+BI15+BI16+BI17</f>
        <v>1346363.399493</v>
      </c>
    </row>
    <row r="28" spans="1:61">
      <c r="C28" s="163"/>
      <c r="D28" s="163"/>
      <c r="G28" s="163"/>
      <c r="H28" s="163"/>
      <c r="K28" s="163"/>
      <c r="L28" s="163"/>
      <c r="O28" s="163"/>
      <c r="P28" s="163"/>
      <c r="S28" s="163"/>
      <c r="T28" s="163"/>
      <c r="W28" s="163"/>
      <c r="X28" s="163"/>
      <c r="AA28" s="163"/>
      <c r="AB28" s="163"/>
      <c r="AE28" s="163"/>
      <c r="AF28" s="163"/>
      <c r="AI28" s="163"/>
      <c r="AJ28" s="163"/>
      <c r="AM28" s="163"/>
      <c r="AN28" s="163"/>
      <c r="AQ28" s="163"/>
      <c r="AR28" s="163"/>
      <c r="AU28" s="163"/>
      <c r="AV28" s="163"/>
      <c r="AY28" s="163"/>
      <c r="AZ28" s="163"/>
      <c r="BC28" s="251"/>
      <c r="BD28" s="251"/>
      <c r="BG28" s="260"/>
      <c r="BH28" s="260"/>
    </row>
    <row r="29" spans="1:61">
      <c r="A29" s="297" t="s">
        <v>47</v>
      </c>
      <c r="B29" s="7" t="s">
        <v>48</v>
      </c>
      <c r="C29" s="9">
        <v>2939.64</v>
      </c>
      <c r="D29" s="8">
        <v>21</v>
      </c>
      <c r="E29" s="9">
        <f>C29*D29</f>
        <v>61732.439999999995</v>
      </c>
      <c r="G29" s="9">
        <f>$C$29*(1+I$2)</f>
        <v>2939.64</v>
      </c>
      <c r="H29" s="8">
        <v>21</v>
      </c>
      <c r="I29" s="9">
        <f>G29*H29</f>
        <v>61732.439999999995</v>
      </c>
      <c r="K29" s="9">
        <f>$C$29*(1+M$2)</f>
        <v>2939.64</v>
      </c>
      <c r="L29" s="8">
        <v>21</v>
      </c>
      <c r="M29" s="9">
        <f>K29*L29</f>
        <v>61732.439999999995</v>
      </c>
      <c r="O29" s="9">
        <f>$C$29*(1+Q$2)</f>
        <v>3674.5499999999997</v>
      </c>
      <c r="P29" s="8">
        <v>21</v>
      </c>
      <c r="Q29" s="9">
        <f>O29*P29</f>
        <v>77165.549999999988</v>
      </c>
      <c r="S29" s="9">
        <f>$C$29*(1+U$2)</f>
        <v>3674.5499999999997</v>
      </c>
      <c r="T29" s="8">
        <v>21</v>
      </c>
      <c r="U29" s="9">
        <f>S29*T29</f>
        <v>77165.549999999988</v>
      </c>
      <c r="W29" s="9">
        <f>$C$29*(1+Y$2)</f>
        <v>3674.5499999999997</v>
      </c>
      <c r="X29" s="8">
        <v>21</v>
      </c>
      <c r="Y29" s="9">
        <f>W29*X29</f>
        <v>77165.549999999988</v>
      </c>
      <c r="AA29" s="9">
        <f>$C$29*(1+AC$2)</f>
        <v>4482.9509999999991</v>
      </c>
      <c r="AB29" s="8">
        <v>21</v>
      </c>
      <c r="AC29" s="9">
        <f>AA29*AB29</f>
        <v>94141.970999999976</v>
      </c>
      <c r="AE29" s="9">
        <f>$C$29*(1+AG$2)</f>
        <v>4482.9509999999991</v>
      </c>
      <c r="AF29" s="8">
        <v>21</v>
      </c>
      <c r="AG29" s="9">
        <f>AE29*AF29</f>
        <v>94141.970999999976</v>
      </c>
      <c r="AI29" s="9">
        <f>$C$29*(1+AK$2)</f>
        <v>4482.9509999999991</v>
      </c>
      <c r="AJ29" s="8">
        <v>21</v>
      </c>
      <c r="AK29" s="9">
        <f>AI29*AJ29</f>
        <v>94141.970999999976</v>
      </c>
      <c r="AM29" s="9">
        <f>$C$29*(1+AO$2)</f>
        <v>6117.39084</v>
      </c>
      <c r="AN29" s="8">
        <v>21</v>
      </c>
      <c r="AO29" s="9">
        <f>AM29*AN29</f>
        <v>128465.20764000001</v>
      </c>
      <c r="AQ29" s="9">
        <f>$C$29*(1+AS$2)</f>
        <v>6117.39084</v>
      </c>
      <c r="AR29" s="8">
        <v>21</v>
      </c>
      <c r="AS29" s="9">
        <f>AQ29*AR29</f>
        <v>128465.20764000001</v>
      </c>
      <c r="AU29" s="9">
        <f>$C$29*(1+AW$2)</f>
        <v>6117.39084</v>
      </c>
      <c r="AV29" s="8">
        <v>21</v>
      </c>
      <c r="AW29" s="9">
        <f>AU29*AV29</f>
        <v>128465.20764000001</v>
      </c>
      <c r="AY29" s="9">
        <f>$C$29*(1+BA$2)</f>
        <v>11391.105</v>
      </c>
      <c r="AZ29" s="8">
        <v>21</v>
      </c>
      <c r="BA29" s="9">
        <f>AY29*AZ29</f>
        <v>239213.20499999999</v>
      </c>
      <c r="BC29" s="9">
        <f>$C$29*(1+BE$2)</f>
        <v>11391.105</v>
      </c>
      <c r="BD29" s="230">
        <v>21</v>
      </c>
      <c r="BE29" s="9">
        <f>BC29*BD29</f>
        <v>239213.20499999999</v>
      </c>
      <c r="BG29" s="9">
        <f>$C$29*(1+BI$2)</f>
        <v>11391.105</v>
      </c>
      <c r="BH29" s="230">
        <v>21</v>
      </c>
      <c r="BI29" s="9">
        <f>BG29*BH29</f>
        <v>239213.20499999999</v>
      </c>
    </row>
    <row r="30" spans="1:61">
      <c r="A30" s="300"/>
      <c r="B30" s="10" t="s">
        <v>49</v>
      </c>
      <c r="C30" s="19">
        <v>204364.87772759999</v>
      </c>
      <c r="D30" s="27">
        <f>C$3</f>
        <v>0</v>
      </c>
      <c r="E30" s="13">
        <f t="shared" ref="E30:E31" si="14">C30*D30</f>
        <v>0</v>
      </c>
      <c r="G30" s="19">
        <f>$E$25</f>
        <v>452342.72932143998</v>
      </c>
      <c r="H30" s="27">
        <f>I$3</f>
        <v>0.11</v>
      </c>
      <c r="I30" s="13">
        <f>G30*H30</f>
        <v>49757.7002253584</v>
      </c>
      <c r="K30" s="19">
        <f>$E$25</f>
        <v>452342.72932143998</v>
      </c>
      <c r="L30" s="27">
        <f>M$3</f>
        <v>0.25</v>
      </c>
      <c r="M30" s="13">
        <f>K30*L30</f>
        <v>113085.68233036</v>
      </c>
      <c r="O30" s="19">
        <f>$E$25</f>
        <v>452342.72932143998</v>
      </c>
      <c r="P30" s="27">
        <f>Q$3</f>
        <v>0.1</v>
      </c>
      <c r="Q30" s="13">
        <f>O30*P30</f>
        <v>45234.272932143998</v>
      </c>
      <c r="S30" s="19">
        <f>$E$25</f>
        <v>452342.72932143998</v>
      </c>
      <c r="T30" s="27">
        <f>U$3</f>
        <v>0.2</v>
      </c>
      <c r="U30" s="13">
        <f>S30*T30</f>
        <v>90468.545864287997</v>
      </c>
      <c r="W30" s="19">
        <f>$E$25</f>
        <v>452342.72932143998</v>
      </c>
      <c r="X30" s="27">
        <f>Y$3</f>
        <v>0.27500000000000002</v>
      </c>
      <c r="Y30" s="13">
        <f>W30*X30</f>
        <v>124394.25056339601</v>
      </c>
      <c r="AA30" s="19">
        <f>$E$25</f>
        <v>452342.72932143998</v>
      </c>
      <c r="AB30" s="27">
        <f>AC$3</f>
        <v>0.15</v>
      </c>
      <c r="AC30" s="13">
        <f>AA30*AB30</f>
        <v>67851.409398215997</v>
      </c>
      <c r="AE30" s="19">
        <f>$E$25</f>
        <v>452342.72932143998</v>
      </c>
      <c r="AF30" s="27">
        <f>AG$3</f>
        <v>0.38100000000000001</v>
      </c>
      <c r="AG30" s="13">
        <f>AE30*AF30</f>
        <v>172342.57987146862</v>
      </c>
      <c r="AI30" s="19">
        <f>$E$25</f>
        <v>452342.72932143998</v>
      </c>
      <c r="AJ30" s="27">
        <f>AK$3</f>
        <v>0.55600000000000005</v>
      </c>
      <c r="AK30" s="13">
        <f>AI30*AJ30</f>
        <v>251502.55750272065</v>
      </c>
      <c r="AM30" s="19">
        <f>$E$25</f>
        <v>452342.72932143998</v>
      </c>
      <c r="AN30" s="27">
        <f>AO$3</f>
        <v>0.47599999999999998</v>
      </c>
      <c r="AO30" s="13">
        <f>AM30*AN30</f>
        <v>215315.13915700541</v>
      </c>
      <c r="AQ30" s="19">
        <f>$E$25</f>
        <v>452342.72932143998</v>
      </c>
      <c r="AR30" s="27">
        <f>AS$3</f>
        <v>1.0030000000000001</v>
      </c>
      <c r="AS30" s="13">
        <f>AQ30*AR30</f>
        <v>453699.75750940433</v>
      </c>
      <c r="AU30" s="19">
        <f>$E$25</f>
        <v>452342.72932143998</v>
      </c>
      <c r="AV30" s="27">
        <f>AW$3</f>
        <v>1.1030000000000002</v>
      </c>
      <c r="AW30" s="13">
        <f>AU30*AV30</f>
        <v>498934.03044154838</v>
      </c>
      <c r="AY30" s="19">
        <f>$E$25</f>
        <v>452342.72932143998</v>
      </c>
      <c r="AZ30" s="27">
        <f>BA$3</f>
        <v>0.30599999999999999</v>
      </c>
      <c r="BA30" s="13">
        <f>AY30*AZ30</f>
        <v>138416.87517236063</v>
      </c>
      <c r="BC30" s="19">
        <f>$E$25</f>
        <v>452342.72932143998</v>
      </c>
      <c r="BD30" s="239">
        <f>BE$3</f>
        <v>0</v>
      </c>
      <c r="BE30" s="13">
        <f>BC30*BD30</f>
        <v>0</v>
      </c>
      <c r="BG30" s="19">
        <f>$E$25</f>
        <v>452342.72932143998</v>
      </c>
      <c r="BH30" s="239">
        <f>BI$3</f>
        <v>0</v>
      </c>
      <c r="BI30" s="13">
        <f>BG30*BH30</f>
        <v>0</v>
      </c>
    </row>
    <row r="31" spans="1:61">
      <c r="A31" s="300"/>
      <c r="B31" s="10" t="s">
        <v>50</v>
      </c>
      <c r="C31" s="19">
        <v>30261</v>
      </c>
      <c r="D31" s="27">
        <f>C$3</f>
        <v>0</v>
      </c>
      <c r="E31" s="13">
        <f t="shared" si="14"/>
        <v>0</v>
      </c>
      <c r="G31" s="19">
        <f>$E$29</f>
        <v>61732.439999999995</v>
      </c>
      <c r="H31" s="27">
        <f>I$3</f>
        <v>0.11</v>
      </c>
      <c r="I31" s="13">
        <f t="shared" ref="I31" si="15">G31*H31</f>
        <v>6790.5683999999992</v>
      </c>
      <c r="K31" s="19">
        <f>$E$29</f>
        <v>61732.439999999995</v>
      </c>
      <c r="L31" s="27">
        <f>M$3</f>
        <v>0.25</v>
      </c>
      <c r="M31" s="13">
        <f t="shared" ref="M31" si="16">K31*L31</f>
        <v>15433.109999999999</v>
      </c>
      <c r="O31" s="19">
        <f>$E$29</f>
        <v>61732.439999999995</v>
      </c>
      <c r="P31" s="27">
        <f>Q$3</f>
        <v>0.1</v>
      </c>
      <c r="Q31" s="13">
        <f t="shared" ref="Q31" si="17">O31*P31</f>
        <v>6173.2439999999997</v>
      </c>
      <c r="S31" s="19">
        <f>$E$29</f>
        <v>61732.439999999995</v>
      </c>
      <c r="T31" s="27">
        <f>U$3</f>
        <v>0.2</v>
      </c>
      <c r="U31" s="13">
        <f t="shared" ref="U31" si="18">S31*T31</f>
        <v>12346.487999999999</v>
      </c>
      <c r="W31" s="19">
        <f>$E$29</f>
        <v>61732.439999999995</v>
      </c>
      <c r="X31" s="27">
        <f>Y$3</f>
        <v>0.27500000000000002</v>
      </c>
      <c r="Y31" s="13">
        <f t="shared" ref="Y31" si="19">W31*X31</f>
        <v>16976.420999999998</v>
      </c>
      <c r="AA31" s="19">
        <f>$E$29</f>
        <v>61732.439999999995</v>
      </c>
      <c r="AB31" s="27">
        <f>AC$3</f>
        <v>0.15</v>
      </c>
      <c r="AC31" s="13">
        <f t="shared" ref="AC31" si="20">AA31*AB31</f>
        <v>9259.8659999999982</v>
      </c>
      <c r="AE31" s="19">
        <f>$E$29</f>
        <v>61732.439999999995</v>
      </c>
      <c r="AF31" s="27">
        <f>AG$3</f>
        <v>0.38100000000000001</v>
      </c>
      <c r="AG31" s="13">
        <f t="shared" ref="AG31" si="21">AE31*AF31</f>
        <v>23520.059639999999</v>
      </c>
      <c r="AI31" s="19">
        <f>$E$29</f>
        <v>61732.439999999995</v>
      </c>
      <c r="AJ31" s="27">
        <f>AK$3</f>
        <v>0.55600000000000005</v>
      </c>
      <c r="AK31" s="13">
        <f t="shared" ref="AK31" si="22">AI31*AJ31</f>
        <v>34323.236640000003</v>
      </c>
      <c r="AM31" s="19">
        <f>$E$29</f>
        <v>61732.439999999995</v>
      </c>
      <c r="AN31" s="27">
        <f>AO$3</f>
        <v>0.47599999999999998</v>
      </c>
      <c r="AO31" s="13">
        <f t="shared" ref="AO31" si="23">AM31*AN31</f>
        <v>29384.641439999996</v>
      </c>
      <c r="AQ31" s="19">
        <f>$E$29</f>
        <v>61732.439999999995</v>
      </c>
      <c r="AR31" s="27">
        <f>AS$3</f>
        <v>1.0030000000000001</v>
      </c>
      <c r="AS31" s="13">
        <f t="shared" ref="AS31" si="24">AQ31*AR31</f>
        <v>61917.637320000002</v>
      </c>
      <c r="AU31" s="19">
        <f>$E$29</f>
        <v>61732.439999999995</v>
      </c>
      <c r="AV31" s="27">
        <f>AW$3</f>
        <v>1.1030000000000002</v>
      </c>
      <c r="AW31" s="13">
        <f t="shared" ref="AW31" si="25">AU31*AV31</f>
        <v>68090.88132</v>
      </c>
      <c r="AY31" s="19">
        <f>$E$29</f>
        <v>61732.439999999995</v>
      </c>
      <c r="AZ31" s="27">
        <f>BA$3</f>
        <v>0.30599999999999999</v>
      </c>
      <c r="BA31" s="13">
        <f t="shared" ref="BA31" si="26">AY31*AZ31</f>
        <v>18890.126639999999</v>
      </c>
      <c r="BC31" s="19">
        <f>$E$29</f>
        <v>61732.439999999995</v>
      </c>
      <c r="BD31" s="239">
        <f>BE$3</f>
        <v>0</v>
      </c>
      <c r="BE31" s="13">
        <f t="shared" ref="BE31" si="27">BC31*BD31</f>
        <v>0</v>
      </c>
      <c r="BG31" s="19">
        <f>$E$29</f>
        <v>61732.439999999995</v>
      </c>
      <c r="BH31" s="239">
        <f>BI$3</f>
        <v>0</v>
      </c>
      <c r="BI31" s="13">
        <f t="shared" ref="BI31" si="28">BG31*BH31</f>
        <v>0</v>
      </c>
    </row>
    <row r="32" spans="1:61">
      <c r="A32" s="300"/>
      <c r="B32" s="28" t="s">
        <v>51</v>
      </c>
      <c r="C32" s="31">
        <v>65000</v>
      </c>
      <c r="D32" s="30">
        <v>1</v>
      </c>
      <c r="E32" s="29">
        <f>C32*D32</f>
        <v>65000</v>
      </c>
      <c r="G32" s="31">
        <f>$C$32*(1+I2)</f>
        <v>65000</v>
      </c>
      <c r="H32" s="30">
        <v>1</v>
      </c>
      <c r="I32" s="29">
        <f>G32*H32</f>
        <v>65000</v>
      </c>
      <c r="K32" s="31">
        <f>$C$32*(1+M2)</f>
        <v>65000</v>
      </c>
      <c r="L32" s="30">
        <v>1</v>
      </c>
      <c r="M32" s="29">
        <f>K32*L32</f>
        <v>65000</v>
      </c>
      <c r="O32" s="31">
        <f>$C$32*(1+Q2)</f>
        <v>81250</v>
      </c>
      <c r="P32" s="30">
        <v>1</v>
      </c>
      <c r="Q32" s="29">
        <f>O32*P32</f>
        <v>81250</v>
      </c>
      <c r="S32" s="31">
        <f>$C$32*(1+U2)</f>
        <v>81250</v>
      </c>
      <c r="T32" s="30">
        <v>1</v>
      </c>
      <c r="U32" s="29">
        <f>S32*T32</f>
        <v>81250</v>
      </c>
      <c r="W32" s="31">
        <f>$C$32*(1+Y2)</f>
        <v>81250</v>
      </c>
      <c r="X32" s="30">
        <v>1</v>
      </c>
      <c r="Y32" s="29">
        <f>W32*X32</f>
        <v>81250</v>
      </c>
      <c r="AA32" s="31">
        <f>$C$32*(1+AC2)</f>
        <v>99125</v>
      </c>
      <c r="AB32" s="30">
        <v>1</v>
      </c>
      <c r="AC32" s="29">
        <f>AA32*AB32</f>
        <v>99125</v>
      </c>
      <c r="AE32" s="31">
        <f>$C$32*(1+AG2)</f>
        <v>99125</v>
      </c>
      <c r="AF32" s="30">
        <v>1</v>
      </c>
      <c r="AG32" s="29">
        <f>AE32*AF32</f>
        <v>99125</v>
      </c>
      <c r="AI32" s="31">
        <f>$C$32*(1+AK2)</f>
        <v>99125</v>
      </c>
      <c r="AJ32" s="30">
        <v>1</v>
      </c>
      <c r="AK32" s="29">
        <f>AI32*AJ32</f>
        <v>99125</v>
      </c>
      <c r="AM32" s="31">
        <f>$C$32*(1+AO2)</f>
        <v>135265</v>
      </c>
      <c r="AN32" s="30">
        <v>1</v>
      </c>
      <c r="AO32" s="29">
        <f>AM32*AN32</f>
        <v>135265</v>
      </c>
      <c r="AQ32" s="31">
        <f>$C$32*(1+AS2)</f>
        <v>135265</v>
      </c>
      <c r="AR32" s="30">
        <v>1</v>
      </c>
      <c r="AS32" s="29">
        <f>AQ32*AR32</f>
        <v>135265</v>
      </c>
      <c r="AU32" s="31">
        <f>$C$32*(1+AW2)</f>
        <v>135265</v>
      </c>
      <c r="AV32" s="30">
        <v>1</v>
      </c>
      <c r="AW32" s="29">
        <f>AU32*AV32</f>
        <v>135265</v>
      </c>
      <c r="AY32" s="31">
        <f>$C$32*(1+BA2)</f>
        <v>251875</v>
      </c>
      <c r="AZ32" s="30">
        <v>1</v>
      </c>
      <c r="BA32" s="29">
        <f>AY32*AZ32</f>
        <v>251875</v>
      </c>
      <c r="BC32" s="31">
        <f>$C$32*(1+BE2)</f>
        <v>251875</v>
      </c>
      <c r="BD32" s="240">
        <v>1</v>
      </c>
      <c r="BE32" s="29">
        <f>BC32*BD32</f>
        <v>251875</v>
      </c>
      <c r="BG32" s="31">
        <f>$C$32*(1+BI2)</f>
        <v>251875</v>
      </c>
      <c r="BH32" s="240">
        <v>1</v>
      </c>
      <c r="BI32" s="29">
        <f>BG32*BH32</f>
        <v>251875</v>
      </c>
    </row>
    <row r="33" spans="1:61">
      <c r="A33" s="299"/>
      <c r="B33" s="21" t="s">
        <v>52</v>
      </c>
      <c r="C33" s="22"/>
      <c r="D33" s="22"/>
      <c r="E33" s="23">
        <f>SUM(E29:E32)</f>
        <v>126732.44</v>
      </c>
      <c r="G33" s="22"/>
      <c r="H33" s="22"/>
      <c r="I33" s="23">
        <f>SUM(I29:I32)</f>
        <v>183280.70862535841</v>
      </c>
      <c r="K33" s="22"/>
      <c r="L33" s="22"/>
      <c r="M33" s="23">
        <f>SUM(M29:M32)</f>
        <v>255251.23233035998</v>
      </c>
      <c r="O33" s="22"/>
      <c r="P33" s="22"/>
      <c r="Q33" s="23">
        <f>SUM(Q29:Q32)</f>
        <v>209823.06693214399</v>
      </c>
      <c r="S33" s="22"/>
      <c r="T33" s="22"/>
      <c r="U33" s="23">
        <f>SUM(U29:U32)</f>
        <v>261230.583864288</v>
      </c>
      <c r="W33" s="22"/>
      <c r="X33" s="22"/>
      <c r="Y33" s="23">
        <f>SUM(Y29:Y32)</f>
        <v>299786.22156339604</v>
      </c>
      <c r="AA33" s="22"/>
      <c r="AB33" s="22"/>
      <c r="AC33" s="23">
        <f>SUM(AC29:AC32)</f>
        <v>270378.246398216</v>
      </c>
      <c r="AE33" s="22"/>
      <c r="AF33" s="22"/>
      <c r="AG33" s="23">
        <f>SUM(AG29:AG32)</f>
        <v>389129.61051146861</v>
      </c>
      <c r="AI33" s="22"/>
      <c r="AJ33" s="22"/>
      <c r="AK33" s="23">
        <f>SUM(AK29:AK32)</f>
        <v>479092.76514272066</v>
      </c>
      <c r="AM33" s="22"/>
      <c r="AN33" s="22"/>
      <c r="AO33" s="23">
        <f>SUM(AO29:AO32)</f>
        <v>508429.98823700537</v>
      </c>
      <c r="AQ33" s="22"/>
      <c r="AR33" s="22"/>
      <c r="AS33" s="23">
        <f>SUM(AS29:AS32)</f>
        <v>779347.60246940434</v>
      </c>
      <c r="AU33" s="22"/>
      <c r="AV33" s="22"/>
      <c r="AW33" s="23">
        <f>SUM(AW29:AW32)</f>
        <v>830755.11940154841</v>
      </c>
      <c r="AY33" s="22"/>
      <c r="AZ33" s="22"/>
      <c r="BA33" s="23">
        <f>SUM(BA29:BA32)</f>
        <v>648395.20681236056</v>
      </c>
      <c r="BC33" s="238"/>
      <c r="BD33" s="238"/>
      <c r="BE33" s="23">
        <f>SUM(BE29:BE32)</f>
        <v>491088.20499999996</v>
      </c>
      <c r="BG33" s="238"/>
      <c r="BH33" s="238"/>
      <c r="BI33" s="23">
        <f>SUM(BI29:BI32)</f>
        <v>491088.20499999996</v>
      </c>
    </row>
    <row r="34" spans="1:61">
      <c r="C34" s="163"/>
      <c r="D34" s="163"/>
      <c r="G34" s="163"/>
      <c r="H34" s="163"/>
      <c r="I34" s="119">
        <f>+I33/E33</f>
        <v>1.4462020034125311</v>
      </c>
      <c r="K34" s="163"/>
      <c r="L34" s="163"/>
      <c r="M34" s="119">
        <f>+M33/I33</f>
        <v>1.3926792090929523</v>
      </c>
      <c r="O34" s="163"/>
      <c r="P34" s="163"/>
      <c r="Q34" s="119">
        <f>+Q33/M33</f>
        <v>0.82202567649342273</v>
      </c>
      <c r="S34" s="163"/>
      <c r="T34" s="163"/>
      <c r="U34" s="119">
        <f>+U33/Q33</f>
        <v>1.2450041250649004</v>
      </c>
      <c r="W34" s="163"/>
      <c r="X34" s="163"/>
      <c r="Y34" s="119">
        <f>+Y33/U33</f>
        <v>1.1475923574061224</v>
      </c>
      <c r="AA34" s="163"/>
      <c r="AB34" s="163"/>
      <c r="AC34" s="119">
        <f>+AC33/Y33</f>
        <v>0.90190351307069283</v>
      </c>
      <c r="AE34" s="163"/>
      <c r="AF34" s="163"/>
      <c r="AG34" s="119">
        <f>+AG33/AC33</f>
        <v>1.4392045798623692</v>
      </c>
      <c r="AI34" s="163"/>
      <c r="AJ34" s="163"/>
      <c r="AK34" s="119">
        <f>+AK33/AG33</f>
        <v>1.2311907194957621</v>
      </c>
      <c r="AM34" s="163"/>
      <c r="AN34" s="163"/>
      <c r="AO34" s="119">
        <f>+AO33/AK33</f>
        <v>1.0612349532883161</v>
      </c>
      <c r="AQ34" s="163"/>
      <c r="AR34" s="163"/>
      <c r="AS34" s="119">
        <f>+AS33/AO33</f>
        <v>1.5328513669538122</v>
      </c>
      <c r="AU34" s="163"/>
      <c r="AV34" s="163"/>
      <c r="AW34" s="119">
        <f>+AW33/AS33</f>
        <v>1.0659622442787489</v>
      </c>
      <c r="AY34" s="163"/>
      <c r="AZ34" s="163"/>
      <c r="BA34" s="119">
        <f>+BA33/AW33</f>
        <v>0.78048896921567623</v>
      </c>
      <c r="BC34" s="251"/>
      <c r="BD34" s="251"/>
      <c r="BE34" s="247">
        <f>+BE33/BA33</f>
        <v>0.75739024570259705</v>
      </c>
      <c r="BG34" s="260"/>
      <c r="BH34" s="260"/>
      <c r="BI34" s="247">
        <f>+BI33/BE33</f>
        <v>1</v>
      </c>
    </row>
    <row r="35" spans="1:61">
      <c r="A35" s="297"/>
      <c r="B35" s="7" t="s">
        <v>53</v>
      </c>
      <c r="C35" s="9">
        <f>E25</f>
        <v>452342.72932143998</v>
      </c>
      <c r="D35" s="32">
        <f>'Salario MO'!$C$72</f>
        <v>0.40999066809200002</v>
      </c>
      <c r="E35" s="9">
        <f>C35*D35</f>
        <v>185456.29780105592</v>
      </c>
      <c r="G35" s="9">
        <f>I25</f>
        <v>442342.72932144004</v>
      </c>
      <c r="H35" s="32">
        <f>'Salario MO'!$C$72</f>
        <v>0.40999066809200002</v>
      </c>
      <c r="I35" s="9">
        <f>G35*H35</f>
        <v>181356.39112013593</v>
      </c>
      <c r="K35" s="9">
        <f>M25</f>
        <v>442342.72932144004</v>
      </c>
      <c r="L35" s="32">
        <f>'Salario MO'!$C$72</f>
        <v>0.40999066809200002</v>
      </c>
      <c r="M35" s="9">
        <f>K35*L35</f>
        <v>181356.39112013593</v>
      </c>
      <c r="O35" s="9">
        <f>Q25</f>
        <v>552928.41165180004</v>
      </c>
      <c r="P35" s="32">
        <f>'Salario MO'!$C$72</f>
        <v>0.40999066809200002</v>
      </c>
      <c r="Q35" s="9">
        <f>O35*P35</f>
        <v>226695.4889001699</v>
      </c>
      <c r="S35" s="9">
        <f>U25</f>
        <v>552928.41165180004</v>
      </c>
      <c r="T35" s="32">
        <f>'Salario MO'!$C$72</f>
        <v>0.40999066809200002</v>
      </c>
      <c r="U35" s="9">
        <f>S35*T35</f>
        <v>226695.4889001699</v>
      </c>
      <c r="W35" s="9">
        <f>Y25</f>
        <v>552928.41165180004</v>
      </c>
      <c r="X35" s="32">
        <f>'Salario MO'!$C$72</f>
        <v>0.40999066809200002</v>
      </c>
      <c r="Y35" s="9">
        <f>W35*X35</f>
        <v>226695.4889001699</v>
      </c>
      <c r="AA35" s="9">
        <f>AC25</f>
        <v>674572.66221519606</v>
      </c>
      <c r="AB35" s="32">
        <f>'Salario MO'!$C$72</f>
        <v>0.40999066809200002</v>
      </c>
      <c r="AC35" s="9">
        <f>AA35*AB35</f>
        <v>276568.49645820732</v>
      </c>
      <c r="AE35" s="9">
        <f>AG25</f>
        <v>674572.66221519606</v>
      </c>
      <c r="AF35" s="32">
        <f>'Salario MO'!$C$72</f>
        <v>0.40999066809200002</v>
      </c>
      <c r="AG35" s="9">
        <f>AE35*AF35</f>
        <v>276568.49645820732</v>
      </c>
      <c r="AI35" s="9">
        <f>AK25</f>
        <v>674572.66221519606</v>
      </c>
      <c r="AJ35" s="32">
        <f>'Salario MO'!$C$72</f>
        <v>0.40999066809200002</v>
      </c>
      <c r="AK35" s="9">
        <f>AI35*AJ35</f>
        <v>276568.49645820732</v>
      </c>
      <c r="AM35" s="9">
        <f>AO25</f>
        <v>920515.21971791645</v>
      </c>
      <c r="AN35" s="32">
        <f>'Salario MO'!$C$72</f>
        <v>0.40999066809200002</v>
      </c>
      <c r="AO35" s="9">
        <f>AM35*AN35</f>
        <v>377402.64992100274</v>
      </c>
      <c r="AQ35" s="9">
        <f>AS25</f>
        <v>920515.21971791645</v>
      </c>
      <c r="AR35" s="32">
        <f>'Salario MO'!$C$72</f>
        <v>0.40999066809200002</v>
      </c>
      <c r="AS35" s="9">
        <f>AQ35*AR35</f>
        <v>377402.64992100274</v>
      </c>
      <c r="AU35" s="9">
        <f>AW25</f>
        <v>920515.21971791645</v>
      </c>
      <c r="AV35" s="32">
        <f>'Salario MO'!$C$72</f>
        <v>0.40999066809200002</v>
      </c>
      <c r="AW35" s="9">
        <f>AU35*AV35</f>
        <v>377402.64992100274</v>
      </c>
      <c r="AY35" s="9">
        <f>BA25</f>
        <v>1714078.0761205801</v>
      </c>
      <c r="AZ35" s="32">
        <f>'Salario MO'!$C$72</f>
        <v>0.40999066809200002</v>
      </c>
      <c r="BA35" s="9">
        <f>AY35*AZ35</f>
        <v>702756.01559052675</v>
      </c>
      <c r="BC35" s="9">
        <f>BE25</f>
        <v>1714078.0761205801</v>
      </c>
      <c r="BD35" s="241">
        <f>'Salario MO'!$C$72</f>
        <v>0.40999066809200002</v>
      </c>
      <c r="BE35" s="9">
        <f>BC35*BD35</f>
        <v>702756.01559052675</v>
      </c>
      <c r="BG35" s="9">
        <f>BI25</f>
        <v>1714078.0761205801</v>
      </c>
      <c r="BH35" s="241">
        <f>'Salario MO'!$C$72</f>
        <v>0.40999066809200002</v>
      </c>
      <c r="BI35" s="9">
        <f>BG35*BH35</f>
        <v>702756.01559052675</v>
      </c>
    </row>
    <row r="36" spans="1:61">
      <c r="A36" s="301"/>
      <c r="B36" s="10" t="s">
        <v>54</v>
      </c>
      <c r="C36" s="13">
        <f>E30</f>
        <v>0</v>
      </c>
      <c r="D36" s="33">
        <f>'Salario MO'!$F$72</f>
        <v>0.210272451848</v>
      </c>
      <c r="E36" s="13">
        <f>C36*D36</f>
        <v>0</v>
      </c>
      <c r="G36" s="13">
        <f>I30</f>
        <v>49757.7002253584</v>
      </c>
      <c r="H36" s="33">
        <f>'Salario MO'!$F$72</f>
        <v>0.210272451848</v>
      </c>
      <c r="I36" s="13">
        <f>G36*H36</f>
        <v>10462.673624703893</v>
      </c>
      <c r="K36" s="13">
        <f>M30</f>
        <v>113085.68233036</v>
      </c>
      <c r="L36" s="33">
        <f>'Salario MO'!$F$72</f>
        <v>0.210272451848</v>
      </c>
      <c r="M36" s="13">
        <f>K36*L36</f>
        <v>23778.803692508845</v>
      </c>
      <c r="O36" s="13">
        <f>Q30</f>
        <v>45234.272932143998</v>
      </c>
      <c r="P36" s="33">
        <f>'Salario MO'!$F$72</f>
        <v>0.210272451848</v>
      </c>
      <c r="Q36" s="13">
        <f>O36*P36</f>
        <v>9511.5214770035382</v>
      </c>
      <c r="S36" s="13">
        <f>U30</f>
        <v>90468.545864287997</v>
      </c>
      <c r="T36" s="33">
        <f>'Salario MO'!$F$72</f>
        <v>0.210272451848</v>
      </c>
      <c r="U36" s="13">
        <f>S36*T36</f>
        <v>19023.042954007076</v>
      </c>
      <c r="W36" s="13">
        <f>Y30</f>
        <v>124394.25056339601</v>
      </c>
      <c r="X36" s="33">
        <f>'Salario MO'!$F$72</f>
        <v>0.210272451848</v>
      </c>
      <c r="Y36" s="13">
        <f>W36*X36</f>
        <v>26156.684061759734</v>
      </c>
      <c r="AA36" s="13">
        <f>AC30</f>
        <v>67851.409398215997</v>
      </c>
      <c r="AB36" s="33">
        <f>'Salario MO'!$F$72</f>
        <v>0.210272451848</v>
      </c>
      <c r="AC36" s="13">
        <f>AA36*AB36</f>
        <v>14267.282215505309</v>
      </c>
      <c r="AE36" s="13">
        <f>AG30</f>
        <v>172342.57987146862</v>
      </c>
      <c r="AF36" s="33">
        <f>'Salario MO'!$F$72</f>
        <v>0.210272451848</v>
      </c>
      <c r="AG36" s="13">
        <f>AE36*AF36</f>
        <v>36238.896827383483</v>
      </c>
      <c r="AI36" s="13">
        <f>AK30</f>
        <v>251502.55750272065</v>
      </c>
      <c r="AJ36" s="33">
        <f>'Salario MO'!$F$72</f>
        <v>0.210272451848</v>
      </c>
      <c r="AK36" s="13">
        <f>AI36*AJ36</f>
        <v>52884.059412139679</v>
      </c>
      <c r="AM36" s="13">
        <f>AO30</f>
        <v>215315.13915700541</v>
      </c>
      <c r="AN36" s="33">
        <f>'Salario MO'!$F$72</f>
        <v>0.210272451848</v>
      </c>
      <c r="AO36" s="13">
        <f>AM36*AN36</f>
        <v>45274.842230536837</v>
      </c>
      <c r="AQ36" s="13">
        <f>AS30</f>
        <v>453699.75750940433</v>
      </c>
      <c r="AR36" s="33">
        <f>'Salario MO'!$F$72</f>
        <v>0.210272451848</v>
      </c>
      <c r="AS36" s="13">
        <f>AQ36*AR36</f>
        <v>95400.560414345498</v>
      </c>
      <c r="AU36" s="13">
        <f>AW30</f>
        <v>498934.03044154838</v>
      </c>
      <c r="AV36" s="33">
        <f>'Salario MO'!$F$72</f>
        <v>0.210272451848</v>
      </c>
      <c r="AW36" s="13">
        <f>AU36*AV36</f>
        <v>104912.08189134905</v>
      </c>
      <c r="AY36" s="13">
        <f>BA30</f>
        <v>138416.87517236063</v>
      </c>
      <c r="AZ36" s="33">
        <f>'Salario MO'!$F$72</f>
        <v>0.210272451848</v>
      </c>
      <c r="BA36" s="13">
        <f>AY36*AZ36</f>
        <v>29105.255719630826</v>
      </c>
      <c r="BC36" s="13">
        <f>BE30</f>
        <v>0</v>
      </c>
      <c r="BD36" s="242">
        <f>'Salario MO'!$F$72</f>
        <v>0.210272451848</v>
      </c>
      <c r="BE36" s="13">
        <f>BC36*BD36</f>
        <v>0</v>
      </c>
      <c r="BG36" s="13">
        <f>BI30</f>
        <v>0</v>
      </c>
      <c r="BH36" s="242">
        <f>'Salario MO'!$F$72</f>
        <v>0.210272451848</v>
      </c>
      <c r="BI36" s="13">
        <f>BG36*BH36</f>
        <v>0</v>
      </c>
    </row>
    <row r="37" spans="1:61">
      <c r="A37" s="301"/>
      <c r="B37" s="28" t="s">
        <v>55</v>
      </c>
      <c r="C37" s="29">
        <f>E29+E31+E32</f>
        <v>126732.44</v>
      </c>
      <c r="D37" s="34">
        <f>'Salario MO'!$B$74</f>
        <v>2.8400000000000002E-2</v>
      </c>
      <c r="E37" s="29">
        <f>C37*D37</f>
        <v>3599.2012960000002</v>
      </c>
      <c r="G37" s="29">
        <f>I29+I31+I32</f>
        <v>133523.00839999999</v>
      </c>
      <c r="H37" s="34">
        <f>'Salario MO'!$B$74</f>
        <v>2.8400000000000002E-2</v>
      </c>
      <c r="I37" s="29">
        <f>G37*H37</f>
        <v>3792.0534385599999</v>
      </c>
      <c r="K37" s="29">
        <f>M29+M31+M32</f>
        <v>142165.54999999999</v>
      </c>
      <c r="L37" s="34">
        <f>'Salario MO'!$B$74</f>
        <v>2.8400000000000002E-2</v>
      </c>
      <c r="M37" s="29">
        <f>K37*L37</f>
        <v>4037.50162</v>
      </c>
      <c r="O37" s="29">
        <f>Q29+Q31+Q32</f>
        <v>164588.79399999999</v>
      </c>
      <c r="P37" s="34">
        <f>'Salario MO'!$B$74</f>
        <v>2.8400000000000002E-2</v>
      </c>
      <c r="Q37" s="29">
        <f>O37*P37</f>
        <v>4674.3217495999997</v>
      </c>
      <c r="S37" s="29">
        <f>U29+U31+U32</f>
        <v>170762.038</v>
      </c>
      <c r="T37" s="34">
        <f>'Salario MO'!$B$74</f>
        <v>2.8400000000000002E-2</v>
      </c>
      <c r="U37" s="29">
        <f>S37*T37</f>
        <v>4849.6418792000004</v>
      </c>
      <c r="W37" s="29">
        <f>Y29+Y31+Y32</f>
        <v>175391.97099999999</v>
      </c>
      <c r="X37" s="34">
        <f>'Salario MO'!$B$74</f>
        <v>2.8400000000000002E-2</v>
      </c>
      <c r="Y37" s="29">
        <f>W37*X37</f>
        <v>4981.1319764</v>
      </c>
      <c r="AA37" s="29">
        <f>AC29+AC31+AC32</f>
        <v>202526.83699999997</v>
      </c>
      <c r="AB37" s="34">
        <f>'Salario MO'!$B$74</f>
        <v>2.8400000000000002E-2</v>
      </c>
      <c r="AC37" s="29">
        <f>AA37*AB37</f>
        <v>5751.7621707999997</v>
      </c>
      <c r="AE37" s="29">
        <f>AG29+AG31+AG32</f>
        <v>216787.03063999998</v>
      </c>
      <c r="AF37" s="34">
        <f>'Salario MO'!$B$74</f>
        <v>2.8400000000000002E-2</v>
      </c>
      <c r="AG37" s="29">
        <f>AE37*AF37</f>
        <v>6156.7516701759996</v>
      </c>
      <c r="AI37" s="29">
        <f>AK29+AK31+AK32</f>
        <v>227590.20763999998</v>
      </c>
      <c r="AJ37" s="34">
        <f>'Salario MO'!$B$74</f>
        <v>2.8400000000000002E-2</v>
      </c>
      <c r="AK37" s="29">
        <f>AI37*AJ37</f>
        <v>6463.5618969759998</v>
      </c>
      <c r="AM37" s="29">
        <f>AO29+AO31+AO32</f>
        <v>293114.84908000001</v>
      </c>
      <c r="AN37" s="34">
        <f>'Salario MO'!$B$74</f>
        <v>2.8400000000000002E-2</v>
      </c>
      <c r="AO37" s="29">
        <f>AM37*AN37</f>
        <v>8324.4617138720005</v>
      </c>
      <c r="AQ37" s="29">
        <f>AS29+AS31+AS32</f>
        <v>325647.84496000002</v>
      </c>
      <c r="AR37" s="34">
        <f>'Salario MO'!$B$74</f>
        <v>2.8400000000000002E-2</v>
      </c>
      <c r="AS37" s="29">
        <f>AQ37*AR37</f>
        <v>9248.3987968640013</v>
      </c>
      <c r="AU37" s="29">
        <f>AW29+AW31+AW32</f>
        <v>331821.08896000002</v>
      </c>
      <c r="AV37" s="34">
        <f>'Salario MO'!$B$74</f>
        <v>2.8400000000000002E-2</v>
      </c>
      <c r="AW37" s="29">
        <f>AU37*AV37</f>
        <v>9423.7189264640019</v>
      </c>
      <c r="AY37" s="29">
        <f>BA29+BA31+BA32</f>
        <v>509978.33163999999</v>
      </c>
      <c r="AZ37" s="34">
        <f>'Salario MO'!$B$74</f>
        <v>2.8400000000000002E-2</v>
      </c>
      <c r="BA37" s="29">
        <f>AY37*AZ37</f>
        <v>14483.384618576001</v>
      </c>
      <c r="BC37" s="29">
        <f>BE29+BE31+BE32</f>
        <v>491088.20499999996</v>
      </c>
      <c r="BD37" s="243">
        <f>'Salario MO'!$B$74</f>
        <v>2.8400000000000002E-2</v>
      </c>
      <c r="BE37" s="29">
        <f>BC37*BD37</f>
        <v>13946.905021999999</v>
      </c>
      <c r="BG37" s="29">
        <f>BI29+BI31+BI32</f>
        <v>491088.20499999996</v>
      </c>
      <c r="BH37" s="243">
        <f>'Salario MO'!$B$74</f>
        <v>2.8400000000000002E-2</v>
      </c>
      <c r="BI37" s="29">
        <f>BG37*BH37</f>
        <v>13946.905021999999</v>
      </c>
    </row>
    <row r="38" spans="1:61">
      <c r="A38" s="299"/>
      <c r="B38" s="21" t="s">
        <v>56</v>
      </c>
      <c r="C38" s="22"/>
      <c r="D38" s="22"/>
      <c r="E38" s="36">
        <f>SUM(E35:E37)</f>
        <v>189055.49909705593</v>
      </c>
      <c r="G38" s="22"/>
      <c r="H38" s="22"/>
      <c r="I38" s="36">
        <f>SUM(I35:I37)</f>
        <v>195611.11818339981</v>
      </c>
      <c r="K38" s="22"/>
      <c r="L38" s="22"/>
      <c r="M38" s="36">
        <f>SUM(M35:M37)</f>
        <v>209172.69643264476</v>
      </c>
      <c r="O38" s="22"/>
      <c r="P38" s="22"/>
      <c r="Q38" s="36">
        <f>SUM(Q35:Q37)</f>
        <v>240881.33212677343</v>
      </c>
      <c r="R38" s="119">
        <f>+Q38/E38</f>
        <v>1.2741302595123749</v>
      </c>
      <c r="S38" s="22"/>
      <c r="T38" s="22"/>
      <c r="U38" s="36">
        <f>SUM(U35:U37)</f>
        <v>250568.17373337699</v>
      </c>
      <c r="W38" s="22"/>
      <c r="X38" s="22"/>
      <c r="Y38" s="36">
        <f>SUM(Y35:Y37)</f>
        <v>257833.30493832965</v>
      </c>
      <c r="AA38" s="22"/>
      <c r="AB38" s="22"/>
      <c r="AC38" s="36">
        <f>SUM(AC35:AC37)</f>
        <v>296587.54084451264</v>
      </c>
      <c r="AE38" s="22"/>
      <c r="AF38" s="22"/>
      <c r="AG38" s="36">
        <f>SUM(AG35:AG37)</f>
        <v>318964.14495576679</v>
      </c>
      <c r="AI38" s="22"/>
      <c r="AJ38" s="22"/>
      <c r="AK38" s="36">
        <f>SUM(AK35:AK37)</f>
        <v>335916.11776732304</v>
      </c>
      <c r="AM38" s="22"/>
      <c r="AN38" s="22"/>
      <c r="AO38" s="36">
        <f>SUM(AO35:AO37)</f>
        <v>431001.95386541157</v>
      </c>
      <c r="AQ38" s="22"/>
      <c r="AR38" s="22"/>
      <c r="AS38" s="36">
        <f>SUM(AS35:AS37)</f>
        <v>482051.6091322123</v>
      </c>
      <c r="AU38" s="22"/>
      <c r="AV38" s="22"/>
      <c r="AW38" s="36">
        <f>SUM(AW35:AW37)</f>
        <v>491738.45073881577</v>
      </c>
      <c r="AY38" s="22"/>
      <c r="AZ38" s="22"/>
      <c r="BA38" s="36">
        <f>SUM(BA35:BA37)</f>
        <v>746344.65592873364</v>
      </c>
      <c r="BC38" s="238"/>
      <c r="BD38" s="238"/>
      <c r="BE38" s="36">
        <f>SUM(BE35:BE37)</f>
        <v>716702.92061252671</v>
      </c>
      <c r="BG38" s="238"/>
      <c r="BH38" s="238"/>
      <c r="BI38" s="36">
        <f>SUM(BI35:BI37)</f>
        <v>716702.92061252671</v>
      </c>
    </row>
    <row r="39" spans="1:61">
      <c r="C39" s="163"/>
      <c r="D39" s="163"/>
      <c r="G39" s="163"/>
      <c r="H39" s="163"/>
      <c r="K39" s="163"/>
      <c r="L39" s="163"/>
      <c r="O39" s="163"/>
      <c r="P39" s="163"/>
      <c r="S39" s="163"/>
      <c r="T39" s="163"/>
      <c r="W39" s="163"/>
      <c r="X39" s="163"/>
      <c r="AA39" s="163"/>
      <c r="AB39" s="163"/>
      <c r="AE39" s="163"/>
      <c r="AF39" s="163"/>
      <c r="AI39" s="163"/>
      <c r="AJ39" s="163"/>
      <c r="AM39" s="163"/>
      <c r="AN39" s="163"/>
      <c r="AQ39" s="163"/>
      <c r="AR39" s="163"/>
      <c r="AU39" s="163"/>
      <c r="AV39" s="163"/>
      <c r="AY39" s="163"/>
      <c r="AZ39" s="163"/>
      <c r="BC39" s="251"/>
      <c r="BD39" s="251"/>
      <c r="BG39" s="260"/>
      <c r="BH39" s="260"/>
    </row>
    <row r="40" spans="1:61">
      <c r="A40" s="37" t="s">
        <v>57</v>
      </c>
      <c r="B40" s="38"/>
      <c r="C40" s="39"/>
      <c r="D40" s="39"/>
      <c r="E40" s="40">
        <f>E25+E33+E38</f>
        <v>768130.66841849592</v>
      </c>
      <c r="G40" s="39"/>
      <c r="H40" s="39"/>
      <c r="I40" s="40">
        <f>I25+I33+I38</f>
        <v>821234.5561301983</v>
      </c>
      <c r="K40" s="39"/>
      <c r="L40" s="39"/>
      <c r="M40" s="40">
        <f>M25+M33+M38</f>
        <v>906766.6580844447</v>
      </c>
      <c r="O40" s="39"/>
      <c r="P40" s="39"/>
      <c r="Q40" s="40">
        <f>Q25+Q33+Q38</f>
        <v>1003632.8107107175</v>
      </c>
      <c r="R40" s="119"/>
      <c r="S40" s="39"/>
      <c r="T40" s="39"/>
      <c r="U40" s="40">
        <f>U25+U33+U38</f>
        <v>1064727.169249465</v>
      </c>
      <c r="W40" s="39"/>
      <c r="X40" s="39"/>
      <c r="Y40" s="40">
        <f>Y25+Y33+Y38</f>
        <v>1110547.9381535258</v>
      </c>
      <c r="AA40" s="39"/>
      <c r="AB40" s="39"/>
      <c r="AC40" s="40">
        <f>AC25+AC33+AC38</f>
        <v>1241538.4494579248</v>
      </c>
      <c r="AE40" s="39"/>
      <c r="AF40" s="39"/>
      <c r="AG40" s="40">
        <f>AG25+AG33+AG38</f>
        <v>1382666.4176824316</v>
      </c>
      <c r="AI40" s="39"/>
      <c r="AJ40" s="39"/>
      <c r="AK40" s="40">
        <f>AK25+AK33+AK38</f>
        <v>1489581.5451252398</v>
      </c>
      <c r="AM40" s="39"/>
      <c r="AN40" s="39"/>
      <c r="AO40" s="40">
        <f>AO25+AO33+AO38</f>
        <v>1859947.1618203335</v>
      </c>
      <c r="AQ40" s="39"/>
      <c r="AR40" s="39"/>
      <c r="AS40" s="40">
        <f>AS25+AS33+AS38</f>
        <v>2181914.4313195329</v>
      </c>
      <c r="AU40" s="39"/>
      <c r="AV40" s="39"/>
      <c r="AW40" s="40">
        <f>AW25+AW33+AW38</f>
        <v>2243008.7898582807</v>
      </c>
      <c r="AY40" s="39"/>
      <c r="AZ40" s="39"/>
      <c r="BA40" s="40">
        <f>BA25+BA33+BA38</f>
        <v>3108817.9388616746</v>
      </c>
      <c r="BC40" s="244"/>
      <c r="BD40" s="244"/>
      <c r="BE40" s="40">
        <f>BE25+BE33+BE38</f>
        <v>2921869.2017331067</v>
      </c>
      <c r="BG40" s="244"/>
      <c r="BH40" s="244"/>
      <c r="BI40" s="40">
        <f>BI25+BI33+BI38</f>
        <v>2921869.2017331067</v>
      </c>
    </row>
    <row r="42" spans="1:61">
      <c r="C42" s="41"/>
      <c r="I42" s="41">
        <f>I40/E40-1</f>
        <v>6.9133924597800434E-2</v>
      </c>
      <c r="M42" s="41">
        <f>M40/I40-1</f>
        <v>0.1041506367648346</v>
      </c>
      <c r="Q42" s="41">
        <f>Q40/M40-1</f>
        <v>0.10682588708202356</v>
      </c>
      <c r="U42" s="41">
        <f>U40/Q40-1</f>
        <v>6.0873217661630452E-2</v>
      </c>
      <c r="Y42" s="41">
        <f>Y40/U40-1</f>
        <v>4.3035220878565816E-2</v>
      </c>
      <c r="AC42" s="41">
        <f>AC40/Y40-1</f>
        <v>0.11795124443001792</v>
      </c>
      <c r="AG42" s="41">
        <f>AG40/AC40-1</f>
        <v>0.11367184664005014</v>
      </c>
      <c r="AK42" s="41">
        <f>AK40/AG40-1</f>
        <v>7.7325323068173413E-2</v>
      </c>
      <c r="AO42" s="41">
        <f>AO40/AK40-1</f>
        <v>0.24863735584476143</v>
      </c>
      <c r="AS42" s="41">
        <f>AS40/AO40-1</f>
        <v>0.17310560004515918</v>
      </c>
      <c r="AW42" s="41">
        <f>AW40/AS40-1</f>
        <v>2.80003457797382E-2</v>
      </c>
      <c r="BA42" s="41">
        <f>BA40/AW40-1</f>
        <v>0.38600345790802626</v>
      </c>
      <c r="BE42" s="245">
        <f>+BE40/AW40-1</f>
        <v>0.30265615317437899</v>
      </c>
      <c r="BI42" s="245">
        <f>+BI40/BE40-1</f>
        <v>0</v>
      </c>
    </row>
    <row r="44" spans="1:61">
      <c r="C44" s="42"/>
      <c r="I44" s="42">
        <f>I40/$E$40-1</f>
        <v>6.9133924597800434E-2</v>
      </c>
      <c r="M44" s="42">
        <f>M40/$E$40-1</f>
        <v>0.1804849036315479</v>
      </c>
      <c r="Q44" s="42">
        <f>Q40/$E$40-1</f>
        <v>0.30659125064892523</v>
      </c>
      <c r="U44" s="42">
        <f>U40/$E$40-1</f>
        <v>0.38612766424445932</v>
      </c>
      <c r="Y44" s="42">
        <f>Y40/$E$40-1</f>
        <v>0.44577997444111017</v>
      </c>
      <c r="AC44" s="42">
        <f>AC40/$E$40-1</f>
        <v>0.61631152159843849</v>
      </c>
      <c r="AG44" s="42">
        <f>AG40/$E$40-1</f>
        <v>0.8000406370041222</v>
      </c>
      <c r="AK44" s="42">
        <f>AK40/$E$40-1</f>
        <v>0.93922936079630692</v>
      </c>
      <c r="AO44" s="42">
        <f>AO40/$E$40-1</f>
        <v>1.4213942214412274</v>
      </c>
      <c r="AS44" s="42">
        <f>AS40/$E$40-1</f>
        <v>1.8405511210896917</v>
      </c>
      <c r="AW44" s="42">
        <f>AW40/$E$40-1</f>
        <v>1.9200875346852264</v>
      </c>
      <c r="BA44" s="42">
        <f>BA40/$E$40-1</f>
        <v>3.0472514204678474</v>
      </c>
      <c r="BE44" s="246">
        <f>BE40/$E$40-1</f>
        <v>2.8038699948655124</v>
      </c>
      <c r="BI44" s="246">
        <f>BI40/$E$40-1</f>
        <v>2.8038699948655124</v>
      </c>
    </row>
    <row r="47" spans="1:61">
      <c r="BD47" s="249" t="s">
        <v>128</v>
      </c>
      <c r="BE47" s="40">
        <f>+BA40</f>
        <v>3108817.9388616746</v>
      </c>
      <c r="BH47" s="320"/>
      <c r="BI47" s="321"/>
    </row>
    <row r="48" spans="1:61">
      <c r="B48" s="302" t="s">
        <v>65</v>
      </c>
      <c r="C48" s="303"/>
      <c r="E48" s="302" t="s">
        <v>66</v>
      </c>
      <c r="F48" s="303"/>
      <c r="BD48" s="249" t="s">
        <v>129</v>
      </c>
      <c r="BE48" s="40">
        <f>+BE40</f>
        <v>2921869.2017331067</v>
      </c>
      <c r="BH48" s="320"/>
      <c r="BI48" s="321"/>
    </row>
    <row r="49" spans="1:61">
      <c r="E49" s="124"/>
      <c r="F49" s="124"/>
      <c r="BD49" s="249" t="s">
        <v>130</v>
      </c>
      <c r="BE49" s="222">
        <f>+BE47-BE48</f>
        <v>186948.73712856788</v>
      </c>
      <c r="BH49" s="320"/>
      <c r="BI49" s="322"/>
    </row>
    <row r="50" spans="1:61">
      <c r="C50" s="159" t="s">
        <v>67</v>
      </c>
      <c r="F50" s="159" t="s">
        <v>67</v>
      </c>
    </row>
    <row r="51" spans="1:61">
      <c r="C51" s="125">
        <f>C58+C54</f>
        <v>0.27289999999999998</v>
      </c>
      <c r="F51" s="125">
        <f>F58+F54</f>
        <v>9.2599999999999988E-2</v>
      </c>
    </row>
    <row r="52" spans="1:61">
      <c r="E52" s="126"/>
      <c r="F52" s="126"/>
    </row>
    <row r="53" spans="1:61" ht="15.75">
      <c r="A53" s="127"/>
      <c r="B53" s="295" t="s">
        <v>68</v>
      </c>
      <c r="C53" s="296"/>
      <c r="D53" s="128"/>
      <c r="E53" s="295" t="s">
        <v>68</v>
      </c>
      <c r="F53" s="296"/>
    </row>
    <row r="54" spans="1:61" ht="15.75">
      <c r="A54" s="129" t="s">
        <v>69</v>
      </c>
      <c r="B54" s="130"/>
      <c r="C54" s="131">
        <f>SUM(B55:B56)-B57</f>
        <v>0.20199999999999999</v>
      </c>
      <c r="D54" s="132"/>
      <c r="E54" s="130"/>
      <c r="F54" s="131">
        <f>SUM(E55:E56)-E57</f>
        <v>2.1999999999999999E-2</v>
      </c>
    </row>
    <row r="55" spans="1:61" ht="15.75">
      <c r="A55" s="133" t="s">
        <v>70</v>
      </c>
      <c r="B55" s="134">
        <v>0.18</v>
      </c>
      <c r="C55" s="135"/>
      <c r="D55" s="136"/>
      <c r="E55" s="134"/>
      <c r="F55" s="135"/>
    </row>
    <row r="56" spans="1:61" ht="15.75">
      <c r="A56" s="137" t="s">
        <v>71</v>
      </c>
      <c r="B56" s="138">
        <v>0.06</v>
      </c>
      <c r="C56" s="139"/>
      <c r="D56" s="136"/>
      <c r="E56" s="138">
        <v>0.06</v>
      </c>
      <c r="F56" s="139"/>
    </row>
    <row r="57" spans="1:61" ht="15.75">
      <c r="A57" s="140" t="s">
        <v>72</v>
      </c>
      <c r="B57" s="138">
        <v>3.7999999999999999E-2</v>
      </c>
      <c r="C57" s="139"/>
      <c r="D57" s="136"/>
      <c r="E57" s="138">
        <v>3.7999999999999999E-2</v>
      </c>
      <c r="F57" s="139"/>
    </row>
    <row r="58" spans="1:61" ht="15.75">
      <c r="A58" s="141" t="s">
        <v>73</v>
      </c>
      <c r="B58" s="142"/>
      <c r="C58" s="143">
        <f>SUM(B59:B64)</f>
        <v>7.0900000000000005E-2</v>
      </c>
      <c r="D58" s="128"/>
      <c r="E58" s="142"/>
      <c r="F58" s="143">
        <f>SUM(E59:E64)</f>
        <v>7.0599999999999996E-2</v>
      </c>
    </row>
    <row r="59" spans="1:61" ht="15.75">
      <c r="A59" s="133" t="s">
        <v>74</v>
      </c>
      <c r="B59" s="134">
        <v>3.0599999999999999E-2</v>
      </c>
      <c r="C59" s="135"/>
      <c r="D59" s="144"/>
      <c r="E59" s="134">
        <v>3.0599999999999999E-2</v>
      </c>
      <c r="F59" s="135"/>
    </row>
    <row r="60" spans="1:61" ht="15.75">
      <c r="A60" s="137" t="s">
        <v>75</v>
      </c>
      <c r="B60" s="138">
        <v>2.9999999999999997E-4</v>
      </c>
      <c r="C60" s="139"/>
      <c r="D60" s="144"/>
      <c r="E60" s="138"/>
      <c r="F60" s="139"/>
    </row>
    <row r="61" spans="1:61" ht="15.75">
      <c r="A61" s="137" t="s">
        <v>76</v>
      </c>
      <c r="B61" s="138">
        <v>0.02</v>
      </c>
      <c r="C61" s="139"/>
      <c r="D61" s="144"/>
      <c r="E61" s="138">
        <v>0.02</v>
      </c>
      <c r="F61" s="139"/>
    </row>
    <row r="62" spans="1:61" ht="15.75">
      <c r="A62" s="137" t="s">
        <v>77</v>
      </c>
      <c r="B62" s="138">
        <v>0.02</v>
      </c>
      <c r="C62" s="139"/>
      <c r="D62" s="144"/>
      <c r="E62" s="138">
        <v>0.02</v>
      </c>
      <c r="F62" s="139"/>
    </row>
    <row r="63" spans="1:61" ht="15.75">
      <c r="A63" s="137" t="s">
        <v>78</v>
      </c>
      <c r="B63" s="138"/>
      <c r="C63" s="139"/>
      <c r="D63" s="144"/>
      <c r="E63" s="138"/>
      <c r="F63" s="139"/>
    </row>
    <row r="64" spans="1:61" ht="15.75">
      <c r="A64" s="137" t="s">
        <v>79</v>
      </c>
      <c r="B64" s="138">
        <v>0</v>
      </c>
      <c r="C64" s="139"/>
      <c r="D64" s="144"/>
      <c r="E64" s="138">
        <v>0</v>
      </c>
      <c r="F64" s="139"/>
    </row>
    <row r="65" spans="1:6" ht="15.75">
      <c r="A65" s="141" t="s">
        <v>80</v>
      </c>
      <c r="B65" s="142"/>
      <c r="C65" s="143">
        <f>SUM(B66:B71)</f>
        <v>0.13709066809200002</v>
      </c>
      <c r="D65" s="132"/>
      <c r="E65" s="142"/>
      <c r="F65" s="143">
        <f>SUM(E66:E71)</f>
        <v>0.11767245184800001</v>
      </c>
    </row>
    <row r="66" spans="1:6" ht="15.75">
      <c r="A66" s="133" t="s">
        <v>81</v>
      </c>
      <c r="B66" s="134">
        <v>8.3299999999999999E-2</v>
      </c>
      <c r="C66" s="135"/>
      <c r="D66" s="144"/>
      <c r="E66" s="134">
        <v>8.3299999999999999E-2</v>
      </c>
      <c r="F66" s="135"/>
    </row>
    <row r="67" spans="1:6" ht="15.75">
      <c r="A67" s="137" t="s">
        <v>82</v>
      </c>
      <c r="B67" s="134">
        <v>1.5599999999999999E-2</v>
      </c>
      <c r="C67" s="139"/>
      <c r="D67" s="144"/>
      <c r="E67" s="134">
        <v>1.5599999999999999E-2</v>
      </c>
      <c r="F67" s="139"/>
    </row>
    <row r="68" spans="1:6" ht="15.75">
      <c r="A68" s="137" t="s">
        <v>83</v>
      </c>
      <c r="B68" s="134">
        <f>B67*B66</f>
        <v>1.29948E-3</v>
      </c>
      <c r="C68" s="139"/>
      <c r="D68" s="144"/>
      <c r="E68" s="134">
        <f>E67*E66</f>
        <v>1.29948E-3</v>
      </c>
      <c r="F68" s="139"/>
    </row>
    <row r="69" spans="1:6" ht="15.75">
      <c r="A69" s="137" t="s">
        <v>84</v>
      </c>
      <c r="B69" s="134">
        <v>0</v>
      </c>
      <c r="C69" s="139"/>
      <c r="D69" s="144"/>
      <c r="E69" s="134">
        <v>0</v>
      </c>
      <c r="F69" s="139"/>
    </row>
    <row r="70" spans="1:6" ht="15.75">
      <c r="A70" s="145" t="s">
        <v>85</v>
      </c>
      <c r="B70" s="134">
        <v>7.4999999999999997E-3</v>
      </c>
      <c r="C70" s="139"/>
      <c r="D70" s="144"/>
      <c r="E70" s="134">
        <v>7.4999999999999997E-3</v>
      </c>
      <c r="F70" s="139"/>
    </row>
    <row r="71" spans="1:6" ht="15.75">
      <c r="A71" s="137" t="s">
        <v>86</v>
      </c>
      <c r="B71" s="146">
        <f>SUM(B66:B70)*$C$51</f>
        <v>2.9391188092E-2</v>
      </c>
      <c r="C71" s="139"/>
      <c r="D71" s="144"/>
      <c r="E71" s="146">
        <f>SUM(E66:E70)*$F$51</f>
        <v>9.9729718480000007E-3</v>
      </c>
      <c r="F71" s="139"/>
    </row>
    <row r="72" spans="1:6" ht="15.75">
      <c r="A72" s="141" t="s">
        <v>87</v>
      </c>
      <c r="B72" s="142"/>
      <c r="C72" s="143">
        <f>SUM(C54:C71)</f>
        <v>0.40999066809200002</v>
      </c>
      <c r="D72" s="132"/>
      <c r="E72" s="142"/>
      <c r="F72" s="143">
        <f>SUM(F54:F71)</f>
        <v>0.210272451848</v>
      </c>
    </row>
    <row r="74" spans="1:6" ht="15.75">
      <c r="A74" s="147" t="s">
        <v>88</v>
      </c>
      <c r="B74" s="148">
        <v>2.8400000000000002E-2</v>
      </c>
      <c r="F74" s="148">
        <v>2.8400000000000002E-2</v>
      </c>
    </row>
  </sheetData>
  <mergeCells count="7">
    <mergeCell ref="B53:C53"/>
    <mergeCell ref="E53:F53"/>
    <mergeCell ref="A8:A25"/>
    <mergeCell ref="A29:A33"/>
    <mergeCell ref="A35:A38"/>
    <mergeCell ref="B48:C48"/>
    <mergeCell ref="E48:F48"/>
  </mergeCells>
  <dataValidations count="1">
    <dataValidation allowBlank="1" showErrorMessage="1" sqref="B55:F72" xr:uid="{073FF619-4E4B-4C17-BCF0-3B34F807CD20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8A0B-9B8C-4F62-88EB-52CAAFE0C85A}">
  <dimension ref="A1:M13"/>
  <sheetViews>
    <sheetView showGridLines="0" zoomScale="80" zoomScaleNormal="80" workbookViewId="0">
      <selection activeCell="K4" sqref="K4"/>
    </sheetView>
  </sheetViews>
  <sheetFormatPr baseColWidth="10" defaultColWidth="11.42578125" defaultRowHeight="14.25"/>
  <cols>
    <col min="1" max="1" width="14.85546875" style="198" customWidth="1"/>
    <col min="2" max="2" width="13.28515625" style="199" bestFit="1" customWidth="1"/>
    <col min="3" max="3" width="86" style="199" customWidth="1"/>
    <col min="4" max="4" width="14" style="199" bestFit="1" customWidth="1"/>
    <col min="5" max="6" width="10.5703125" style="199" hidden="1" customWidth="1"/>
    <col min="7" max="7" width="11.5703125" style="199" hidden="1" customWidth="1"/>
    <col min="8" max="8" width="10.5703125" style="199" hidden="1" customWidth="1"/>
    <col min="9" max="9" width="16.140625" style="199" hidden="1" customWidth="1"/>
    <col min="10" max="10" width="0" style="198" hidden="1" customWidth="1"/>
    <col min="11" max="11" width="10.42578125" style="198" customWidth="1"/>
    <col min="12" max="12" width="10.42578125" style="252" customWidth="1"/>
    <col min="13" max="13" width="10.5703125" style="198" customWidth="1"/>
    <col min="14" max="16384" width="11.42578125" style="198"/>
  </cols>
  <sheetData>
    <row r="1" spans="1:13" ht="4.5" customHeight="1"/>
    <row r="2" spans="1:13" ht="15" customHeight="1">
      <c r="A2" s="309" t="s">
        <v>119</v>
      </c>
      <c r="B2" s="309" t="s">
        <v>91</v>
      </c>
      <c r="C2" s="310" t="s">
        <v>92</v>
      </c>
      <c r="D2" s="310" t="s">
        <v>93</v>
      </c>
      <c r="E2" s="304">
        <v>45170</v>
      </c>
      <c r="F2" s="304">
        <v>45200</v>
      </c>
      <c r="G2" s="304">
        <v>45231</v>
      </c>
      <c r="H2" s="304">
        <v>45261</v>
      </c>
      <c r="I2" s="304">
        <v>45292</v>
      </c>
      <c r="J2" s="304">
        <v>45323</v>
      </c>
      <c r="K2" s="304">
        <v>45383</v>
      </c>
      <c r="L2" s="304">
        <v>45413</v>
      </c>
    </row>
    <row r="3" spans="1:13">
      <c r="A3" s="309"/>
      <c r="B3" s="309"/>
      <c r="C3" s="310"/>
      <c r="D3" s="310"/>
      <c r="E3" s="305"/>
      <c r="F3" s="305">
        <v>45200</v>
      </c>
      <c r="G3" s="305">
        <v>45231</v>
      </c>
      <c r="H3" s="305">
        <v>45231</v>
      </c>
      <c r="I3" s="305">
        <v>45231</v>
      </c>
      <c r="J3" s="305">
        <v>45231</v>
      </c>
      <c r="K3" s="305">
        <v>45231</v>
      </c>
      <c r="L3" s="305">
        <v>45231</v>
      </c>
    </row>
    <row r="4" spans="1:13" ht="18" customHeight="1">
      <c r="A4" s="200" t="s">
        <v>120</v>
      </c>
      <c r="B4" s="214">
        <f t="shared" ref="B4" si="0">1-4.5%-0.973%</f>
        <v>0.94526999999999994</v>
      </c>
      <c r="C4" s="200" t="s">
        <v>97</v>
      </c>
      <c r="D4" s="201">
        <v>1</v>
      </c>
      <c r="E4" s="201">
        <v>1</v>
      </c>
      <c r="F4" s="201">
        <v>1</v>
      </c>
      <c r="G4" s="201">
        <v>1</v>
      </c>
      <c r="H4" s="201">
        <v>1</v>
      </c>
      <c r="I4" s="201">
        <v>1</v>
      </c>
      <c r="J4" s="201">
        <v>1</v>
      </c>
      <c r="K4" s="201">
        <v>1</v>
      </c>
      <c r="L4" s="201">
        <v>-1</v>
      </c>
      <c r="M4" s="202"/>
    </row>
    <row r="5" spans="1:13" ht="6" customHeight="1">
      <c r="C5" s="216"/>
      <c r="D5" s="216"/>
      <c r="E5" s="216"/>
      <c r="F5" s="216"/>
      <c r="G5" s="216"/>
      <c r="H5" s="216"/>
      <c r="I5" s="216"/>
      <c r="J5" s="217"/>
      <c r="K5" s="217">
        <v>-1</v>
      </c>
      <c r="L5" s="217">
        <v>-1</v>
      </c>
    </row>
    <row r="6" spans="1:13" ht="13.5" customHeight="1">
      <c r="C6" s="308" t="s">
        <v>125</v>
      </c>
      <c r="D6" s="308"/>
      <c r="E6" s="200"/>
      <c r="F6" s="200"/>
      <c r="G6" s="200"/>
      <c r="H6" s="200"/>
      <c r="I6" s="220"/>
      <c r="J6" s="220">
        <v>50000</v>
      </c>
      <c r="K6" s="220">
        <v>74000</v>
      </c>
      <c r="L6" s="256">
        <v>74000</v>
      </c>
    </row>
    <row r="7" spans="1:13" s="252" customFormat="1" ht="13.5" customHeight="1">
      <c r="B7" s="253"/>
      <c r="C7" s="308" t="s">
        <v>127</v>
      </c>
      <c r="D7" s="308"/>
      <c r="E7" s="254"/>
      <c r="F7" s="254"/>
      <c r="G7" s="254"/>
      <c r="H7" s="254"/>
      <c r="I7" s="256"/>
      <c r="J7" s="256"/>
      <c r="K7" s="256">
        <f>+'Salario MO'!BE49</f>
        <v>186948.73712856788</v>
      </c>
      <c r="L7" s="256">
        <f>+'Salario MO'!BF49</f>
        <v>0</v>
      </c>
    </row>
    <row r="8" spans="1:13" ht="31.5" customHeight="1">
      <c r="C8" s="307"/>
      <c r="D8" s="307"/>
      <c r="E8" s="307"/>
      <c r="F8" s="307"/>
      <c r="G8" s="307"/>
      <c r="H8" s="307"/>
      <c r="I8" s="307"/>
      <c r="J8" s="307"/>
    </row>
    <row r="9" spans="1:13">
      <c r="B9" s="204"/>
      <c r="C9" s="306" t="s">
        <v>97</v>
      </c>
      <c r="D9" s="306"/>
      <c r="E9" s="215" t="e">
        <f>+$D4/$B4*E4*#REF!++$D4/$B4*E4*#REF!++$D4/$B4*E4*#REF!</f>
        <v>#REF!</v>
      </c>
      <c r="F9" s="215" t="e">
        <f>+$D4/$B4*F4*#REF!++$D4/$B4*F4*#REF!++$D4/$B4*F4*#REF!</f>
        <v>#REF!</v>
      </c>
      <c r="G9" s="215" t="e">
        <f>+$D4/$B4*G4*#REF!++$D4/$B4*G4*#REF!++$D4/$B4*G4*#REF!</f>
        <v>#REF!</v>
      </c>
      <c r="H9" s="215" t="e">
        <f>+$D4/$B4*H4*#REF!++$D4/$B4*H4*#REF!++$D4/$B4*H4*#REF!</f>
        <v>#REF!</v>
      </c>
      <c r="I9" s="215" t="e">
        <f>+$D4/$B4*I4*#REF!++$D4/$B4*I4*#REF!++$D4/$B4*I4*#REF!+$D4/$B4*I4*#REF!</f>
        <v>#REF!</v>
      </c>
      <c r="J9" s="215">
        <f>+$D4/$B4*J4*SUM(J6:J6)</f>
        <v>52894.940070032906</v>
      </c>
      <c r="K9" s="215">
        <f>+$D4/$B4*K4*SUM(K6:K7)</f>
        <v>276057.35623532737</v>
      </c>
      <c r="L9" s="215">
        <f>+$D4/$B4*L4*SUM(L6:L7)</f>
        <v>-78284.511303648702</v>
      </c>
    </row>
    <row r="10" spans="1:13">
      <c r="C10" s="306" t="s">
        <v>94</v>
      </c>
      <c r="D10" s="306"/>
      <c r="E10" s="215">
        <f>+SUMIF(E9:E9,"&gt;0",E9:E9)</f>
        <v>0</v>
      </c>
      <c r="F10" s="215">
        <f>+SUMIF(F9:F9,"&gt;0",F9:F9)</f>
        <v>0</v>
      </c>
      <c r="G10" s="215">
        <f>+SUMIF(G9:G9,"&gt;0",G9:G9)</f>
        <v>0</v>
      </c>
      <c r="H10" s="215">
        <f>+SUMIF(H9:H9,"&gt;0",H9:H9)</f>
        <v>0</v>
      </c>
      <c r="I10" s="215">
        <f t="shared" ref="I10:J10" si="1">+SUMIF(I9:I9,"&gt;0",I9:I9)</f>
        <v>0</v>
      </c>
      <c r="J10" s="215">
        <f t="shared" si="1"/>
        <v>52894.940070032906</v>
      </c>
      <c r="K10" s="215">
        <f t="shared" ref="K10:L10" si="2">+SUMIF(K9:K9,"&gt;0",K9:K9)</f>
        <v>276057.35623532737</v>
      </c>
      <c r="L10" s="215">
        <f t="shared" si="2"/>
        <v>0</v>
      </c>
    </row>
    <row r="11" spans="1:13">
      <c r="C11" s="306" t="s">
        <v>95</v>
      </c>
      <c r="D11" s="306"/>
      <c r="E11" s="215">
        <f>+SUMIF(E9:E9,"&lt;0",E9:E9)</f>
        <v>0</v>
      </c>
      <c r="F11" s="215">
        <f>+SUMIF(F9:F9,"&lt;0",F9:F9)</f>
        <v>0</v>
      </c>
      <c r="G11" s="215">
        <f>+SUMIF(G9:G9,"&lt;0",G9:G9)</f>
        <v>0</v>
      </c>
      <c r="H11" s="215">
        <f>+SUMIF(H9:H9,"&lt;0",H9:H9)</f>
        <v>0</v>
      </c>
      <c r="I11" s="215">
        <f t="shared" ref="I11:J11" si="3">+SUMIF(I9:I9,"&lt;0",I9:I9)</f>
        <v>0</v>
      </c>
      <c r="J11" s="215">
        <f t="shared" si="3"/>
        <v>0</v>
      </c>
      <c r="K11" s="215">
        <f t="shared" ref="K11:L11" si="4">+SUMIF(K9:K9,"&lt;0",K9:K9)</f>
        <v>0</v>
      </c>
      <c r="L11" s="215">
        <f t="shared" si="4"/>
        <v>-78284.511303648702</v>
      </c>
    </row>
    <row r="12" spans="1:13" ht="4.5" customHeight="1">
      <c r="F12" s="203"/>
      <c r="G12" s="203"/>
      <c r="H12" s="203"/>
      <c r="I12" s="203"/>
    </row>
    <row r="13" spans="1:13">
      <c r="H13" s="203"/>
    </row>
  </sheetData>
  <mergeCells count="18">
    <mergeCell ref="L2:L3"/>
    <mergeCell ref="A2:A3"/>
    <mergeCell ref="B2:B3"/>
    <mergeCell ref="C2:C3"/>
    <mergeCell ref="D2:D3"/>
    <mergeCell ref="E2:E3"/>
    <mergeCell ref="C10:D10"/>
    <mergeCell ref="C11:D11"/>
    <mergeCell ref="G2:G3"/>
    <mergeCell ref="H2:H3"/>
    <mergeCell ref="F2:F3"/>
    <mergeCell ref="K2:K3"/>
    <mergeCell ref="C9:D9"/>
    <mergeCell ref="I2:I3"/>
    <mergeCell ref="J2:J3"/>
    <mergeCell ref="C8:J8"/>
    <mergeCell ref="C6:D6"/>
    <mergeCell ref="C7:D7"/>
  </mergeCells>
  <dataValidations disablePrompts="1" count="1">
    <dataValidation type="list" allowBlank="1" showInputMessage="1" showErrorMessage="1" sqref="G4:H4" xr:uid="{E7A1F0C9-3BB8-4CCD-B5F8-1247E6685306}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workbookViewId="0">
      <selection activeCell="A18" sqref="A18"/>
    </sheetView>
  </sheetViews>
  <sheetFormatPr baseColWidth="10" defaultRowHeight="15"/>
  <cols>
    <col min="1" max="1" width="11" customWidth="1"/>
    <col min="2" max="2" width="15.7109375" customWidth="1"/>
    <col min="3" max="8" width="6.7109375" customWidth="1"/>
    <col min="9" max="9" width="7.42578125" customWidth="1"/>
    <col min="10" max="10" width="7.5703125" customWidth="1"/>
    <col min="11" max="14" width="6.7109375" customWidth="1"/>
  </cols>
  <sheetData>
    <row r="1" spans="1:15" ht="15" customHeight="1">
      <c r="A1" s="283" t="s">
        <v>58</v>
      </c>
      <c r="B1" s="160" t="s">
        <v>59</v>
      </c>
    </row>
    <row r="2" spans="1:15" ht="39.950000000000003" customHeight="1" thickBot="1">
      <c r="A2" s="283"/>
      <c r="B2" s="161" t="s">
        <v>13</v>
      </c>
    </row>
    <row r="3" spans="1:15" ht="15.75" thickBot="1">
      <c r="A3" s="1" t="s">
        <v>4</v>
      </c>
      <c r="B3" s="1" t="s">
        <v>5</v>
      </c>
      <c r="C3" s="311">
        <v>2023</v>
      </c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3"/>
    </row>
    <row r="4" spans="1:15">
      <c r="A4" s="154">
        <v>44986</v>
      </c>
      <c r="B4" s="147">
        <f>F7</f>
        <v>0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</row>
    <row r="5" spans="1:15">
      <c r="A5" s="154">
        <v>45017</v>
      </c>
      <c r="B5" s="147">
        <v>2246.4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</row>
    <row r="6" spans="1:15">
      <c r="A6" s="154">
        <v>45047</v>
      </c>
      <c r="B6" s="110">
        <v>2405.5</v>
      </c>
      <c r="D6" s="169"/>
      <c r="E6" s="170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>
      <c r="A7" s="154">
        <v>45078</v>
      </c>
      <c r="B7" s="110">
        <v>2585.6999999999998</v>
      </c>
      <c r="D7" s="172"/>
      <c r="E7" s="173"/>
      <c r="F7" s="172"/>
      <c r="G7" s="174"/>
      <c r="H7" s="172"/>
      <c r="I7" s="175"/>
      <c r="J7" s="174"/>
      <c r="K7" s="174"/>
      <c r="L7" s="174"/>
      <c r="M7" s="176"/>
      <c r="N7" s="176"/>
      <c r="O7" s="176"/>
    </row>
    <row r="8" spans="1:15">
      <c r="A8" s="154">
        <v>45108</v>
      </c>
      <c r="B8" s="110">
        <v>2767.1</v>
      </c>
      <c r="E8" s="177"/>
      <c r="F8" s="177"/>
      <c r="G8" s="177"/>
      <c r="H8" s="177"/>
      <c r="I8" s="177"/>
      <c r="J8" s="177"/>
      <c r="K8" s="177"/>
      <c r="L8" s="177"/>
    </row>
    <row r="9" spans="1:15">
      <c r="A9" s="154">
        <v>45139</v>
      </c>
      <c r="B9" s="110">
        <v>3284.9</v>
      </c>
    </row>
    <row r="10" spans="1:15">
      <c r="A10" s="154">
        <v>45170</v>
      </c>
      <c r="B10" s="110">
        <v>3587.5</v>
      </c>
    </row>
    <row r="11" spans="1:15">
      <c r="A11" s="154">
        <v>45200</v>
      </c>
      <c r="B11" s="110">
        <v>3858.7</v>
      </c>
    </row>
    <row r="12" spans="1:15">
      <c r="A12" s="154">
        <v>45231</v>
      </c>
      <c r="B12" s="110">
        <v>4287</v>
      </c>
    </row>
    <row r="13" spans="1:15">
      <c r="A13" s="154">
        <v>45261</v>
      </c>
      <c r="B13" s="110">
        <v>6603.4</v>
      </c>
    </row>
    <row r="14" spans="1:15">
      <c r="A14" s="154">
        <v>45292</v>
      </c>
      <c r="B14" s="110">
        <v>7788.9</v>
      </c>
    </row>
    <row r="15" spans="1:15">
      <c r="A15" s="218">
        <v>45323</v>
      </c>
      <c r="B15" s="147">
        <v>8579.9</v>
      </c>
    </row>
    <row r="16" spans="1:15">
      <c r="A16" s="218">
        <v>45352</v>
      </c>
      <c r="B16" s="147">
        <v>9044.9</v>
      </c>
    </row>
    <row r="17" spans="1:2">
      <c r="A17" s="318">
        <v>45383</v>
      </c>
      <c r="B17" s="317">
        <v>9356.9</v>
      </c>
    </row>
  </sheetData>
  <mergeCells count="2">
    <mergeCell ref="A1:A2"/>
    <mergeCell ref="C3:N3"/>
  </mergeCells>
  <hyperlinks>
    <hyperlink ref="B2" r:id="rId1" xr:uid="{00000000-0004-0000-0400-000000000000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showGridLines="0" zoomScale="80" zoomScaleNormal="80" workbookViewId="0">
      <selection activeCell="B17" sqref="B17"/>
    </sheetView>
  </sheetViews>
  <sheetFormatPr baseColWidth="10" defaultRowHeight="15"/>
  <cols>
    <col min="1" max="1" width="10.42578125" customWidth="1"/>
    <col min="2" max="2" width="14.7109375" customWidth="1"/>
    <col min="3" max="3" width="13" customWidth="1"/>
    <col min="7" max="7" width="8.28515625" customWidth="1"/>
    <col min="8" max="8" width="22.85546875" customWidth="1"/>
  </cols>
  <sheetData>
    <row r="1" spans="1:7">
      <c r="A1" s="316" t="s">
        <v>58</v>
      </c>
      <c r="B1" s="315" t="s">
        <v>124</v>
      </c>
      <c r="C1" s="315"/>
      <c r="D1" s="315"/>
    </row>
    <row r="2" spans="1:7" ht="81" customHeight="1">
      <c r="A2" s="316"/>
      <c r="B2" s="162" t="s">
        <v>18</v>
      </c>
      <c r="C2" s="314" t="s">
        <v>98</v>
      </c>
      <c r="D2" s="314"/>
    </row>
    <row r="3" spans="1:7" ht="30" customHeight="1">
      <c r="A3" s="153" t="s">
        <v>4</v>
      </c>
      <c r="B3" s="153" t="s">
        <v>5</v>
      </c>
    </row>
    <row r="4" spans="1:7">
      <c r="A4" s="154">
        <v>44986</v>
      </c>
      <c r="B4" s="147"/>
    </row>
    <row r="5" spans="1:7">
      <c r="A5" s="154">
        <v>45017</v>
      </c>
      <c r="B5" s="160">
        <v>283.8</v>
      </c>
    </row>
    <row r="6" spans="1:7">
      <c r="A6" s="154">
        <v>45047</v>
      </c>
      <c r="B6" s="219">
        <v>292.60000000000002</v>
      </c>
    </row>
    <row r="7" spans="1:7">
      <c r="A7" s="154">
        <v>45078</v>
      </c>
      <c r="B7" s="219">
        <v>301.39999999999998</v>
      </c>
    </row>
    <row r="8" spans="1:7">
      <c r="A8" s="154">
        <v>45108</v>
      </c>
      <c r="B8" s="219">
        <v>315</v>
      </c>
    </row>
    <row r="9" spans="1:7">
      <c r="A9" s="154">
        <v>45139</v>
      </c>
      <c r="B9" s="160">
        <v>370.4</v>
      </c>
    </row>
    <row r="10" spans="1:7">
      <c r="A10" s="154">
        <v>45170</v>
      </c>
      <c r="B10" s="160">
        <v>370.4</v>
      </c>
    </row>
    <row r="11" spans="1:7">
      <c r="A11" s="154">
        <v>45200</v>
      </c>
      <c r="B11" s="160">
        <v>381</v>
      </c>
      <c r="G11" s="168"/>
    </row>
    <row r="12" spans="1:7">
      <c r="A12" s="154">
        <v>45231</v>
      </c>
      <c r="B12" s="160">
        <v>466</v>
      </c>
    </row>
    <row r="13" spans="1:7">
      <c r="A13" s="218">
        <v>45261</v>
      </c>
      <c r="B13" s="160">
        <v>769</v>
      </c>
    </row>
    <row r="14" spans="1:7">
      <c r="A14" s="218">
        <v>45292</v>
      </c>
      <c r="B14" s="160">
        <v>935.64</v>
      </c>
    </row>
    <row r="15" spans="1:7">
      <c r="A15" s="218">
        <v>45323</v>
      </c>
      <c r="B15" s="160">
        <v>1020</v>
      </c>
    </row>
    <row r="16" spans="1:7">
      <c r="A16" s="318">
        <v>45352</v>
      </c>
      <c r="B16" s="319">
        <v>1097</v>
      </c>
    </row>
  </sheetData>
  <mergeCells count="3">
    <mergeCell ref="C2:D2"/>
    <mergeCell ref="B1:D1"/>
    <mergeCell ref="A1:A2"/>
  </mergeCells>
  <hyperlinks>
    <hyperlink ref="B2" r:id="rId1" xr:uid="{00000000-0004-0000-0500-000000000000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/>
  </documentManagement>
</p:properties>
</file>

<file path=customXml/itemProps1.xml><?xml version="1.0" encoding="utf-8"?>
<ds:datastoreItem xmlns:ds="http://schemas.openxmlformats.org/officeDocument/2006/customXml" ds:itemID="{BA39B25E-968F-4492-9BCC-0E0B49F08E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D45BFD-4CC1-4739-8BFC-1D43370DE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4A1FDD-6D90-4C26-9043-B7A82B828380}">
  <ds:schemaRefs>
    <ds:schemaRef ds:uri="40de77e2-37bb-4c7a-ab4d-547915d9955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730269a7-69c5-483f-a552-e74dab880ae2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Tarifas actualizadas</vt:lpstr>
      <vt:lpstr>Tarifas</vt:lpstr>
      <vt:lpstr>Monitoreo de Precios</vt:lpstr>
      <vt:lpstr>Tarifas y FA</vt:lpstr>
      <vt:lpstr>Salario MO</vt:lpstr>
      <vt:lpstr>Pagos extras.</vt:lpstr>
      <vt:lpstr>IPIM</vt:lpstr>
      <vt:lpstr>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Calanni, Eduardo (NQN-PIN)</dc:creator>
  <cp:lastModifiedBy>Bergerat, Juan Gabriel</cp:lastModifiedBy>
  <dcterms:created xsi:type="dcterms:W3CDTF">2023-02-14T11:57:26Z</dcterms:created>
  <dcterms:modified xsi:type="dcterms:W3CDTF">2024-05-21T14:14:26Z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