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2-Actualizaciones de tarifas/4.Abr-24/8. Actualización UTE Y PS (Edu)/"/>
    </mc:Choice>
  </mc:AlternateContent>
  <xr:revisionPtr revIDLastSave="105" documentId="8_{0372A148-09ED-4656-AE11-6500A443AEC2}" xr6:coauthVersionLast="47" xr6:coauthVersionMax="47" xr10:uidLastSave="{158131D0-1879-449F-8D53-AD517A7A05AF}"/>
  <bookViews>
    <workbookView xWindow="-110" yWindow="-110" windowWidth="19420" windowHeight="10420" xr2:uid="{00000000-000D-0000-FFFF-FFFF00000000}"/>
  </bookViews>
  <sheets>
    <sheet name="Formula de ajuste" sheetId="6" r:id="rId1"/>
    <sheet name="MO" sheetId="5" r:id="rId2"/>
    <sheet name="V" sheetId="10" r:id="rId3"/>
    <sheet name="GO" sheetId="4" r:id="rId4"/>
    <sheet name="TC" sheetId="2" r:id="rId5"/>
    <sheet name="IPIM" sheetId="3" r:id="rId6"/>
    <sheet name="IPIM (2)" sheetId="12" r:id="rId7"/>
    <sheet name="Sueldo testigo" sheetId="11" r:id="rId8"/>
    <sheet name="Hoja2" sheetId="13" r:id="rId9"/>
    <sheet name="Hoja3" sheetId="1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FC" localSheetId="6">#REF!</definedName>
    <definedName name="_FC" localSheetId="2">#REF!</definedName>
    <definedName name="_FC">#REF!</definedName>
    <definedName name="_xlnm.Print_Area" localSheetId="6">'IPIM (2)'!$A$1:$BL$155</definedName>
    <definedName name="areaniv" localSheetId="6">#REF!</definedName>
    <definedName name="areaniv" localSheetId="2">#REF!</definedName>
    <definedName name="areaniv">#REF!</definedName>
    <definedName name="Bacterias">'[1]Ultima Medicion'!$V$1:$W$5</definedName>
    <definedName name="BaseDatos" localSheetId="6">#REF!</definedName>
    <definedName name="BaseDatos" localSheetId="2">#REF!</definedName>
    <definedName name="BaseDatos">#REF!</definedName>
    <definedName name="_xlnm.Database" localSheetId="6">#REF!</definedName>
    <definedName name="_xlnm.Database" localSheetId="2">#REF!</definedName>
    <definedName name="_xlnm.Database">#REF!</definedName>
    <definedName name="bbaINY">'[1]Impulsion Bomba Inyectora'!$A$4:$U$231</definedName>
    <definedName name="Categoria">[2]Hoja3!$A$2:$A$9</definedName>
    <definedName name="CINCO">"Lista desplegable 1"</definedName>
    <definedName name="CombPerf" localSheetId="6">#REF!</definedName>
    <definedName name="CombPerf" localSheetId="2">#REF!</definedName>
    <definedName name="CombPerf">#REF!</definedName>
    <definedName name="CombustibleF4000" localSheetId="6">#REF!</definedName>
    <definedName name="CombustibleF4000" localSheetId="2">#REF!</definedName>
    <definedName name="CombustibleF4000">#REF!</definedName>
    <definedName name="CombustibleRanger" localSheetId="6">#REF!</definedName>
    <definedName name="CombustibleRanger" localSheetId="2">#REF!</definedName>
    <definedName name="CombustibleRanger">#REF!</definedName>
    <definedName name="CombustibleRetro" localSheetId="6">#REF!</definedName>
    <definedName name="CombustibleRetro" localSheetId="2">#REF!</definedName>
    <definedName name="CombustibleRetro">#REF!</definedName>
    <definedName name="CS" localSheetId="6">#REF!</definedName>
    <definedName name="CS" localSheetId="2">#REF!</definedName>
    <definedName name="CS">#REF!</definedName>
    <definedName name="datosimp" localSheetId="6">#REF!</definedName>
    <definedName name="datosimp" localSheetId="2">#REF!</definedName>
    <definedName name="datosimp">#REF!</definedName>
    <definedName name="datosparo" localSheetId="6">#REF!</definedName>
    <definedName name="datosparo" localSheetId="2">#REF!</definedName>
    <definedName name="datosparo">#REF!</definedName>
    <definedName name="Dolar" localSheetId="6">#REF!</definedName>
    <definedName name="Dolar" localSheetId="2">#REF!</definedName>
    <definedName name="Dolar">#REF!</definedName>
    <definedName name="Dólar" localSheetId="6">#REF!</definedName>
    <definedName name="Dólar" localSheetId="2">#REF!</definedName>
    <definedName name="Dólar">#REF!</definedName>
    <definedName name="entAPI" localSheetId="6">#REF!</definedName>
    <definedName name="entAPI" localSheetId="2">#REF!</definedName>
    <definedName name="entAPI">#REF!</definedName>
    <definedName name="entBAF">'[1]Entrada Tk Bafle'!$A$7:$P$81</definedName>
    <definedName name="EQUIPAMIENTO" localSheetId="6">#REF!</definedName>
    <definedName name="EQUIPAMIENTO" localSheetId="2">#REF!</definedName>
    <definedName name="EQUIPAMIENTO">#REF!</definedName>
    <definedName name="EquipoBASE" localSheetId="6">#REF!</definedName>
    <definedName name="EquipoBASE" localSheetId="2">#REF!</definedName>
    <definedName name="EquipoBASE">#REF!</definedName>
    <definedName name="EquipoCIS" localSheetId="6">#REF!</definedName>
    <definedName name="EquipoCIS" localSheetId="2">#REF!</definedName>
    <definedName name="EquipoCIS">#REF!</definedName>
    <definedName name="EquipoFUGAS" localSheetId="6">#REF!</definedName>
    <definedName name="EquipoFUGAS" localSheetId="2">#REF!</definedName>
    <definedName name="EquipoFUGAS">#REF!</definedName>
    <definedName name="EquipoPAT" localSheetId="6">#REF!</definedName>
    <definedName name="EquipoPAT" localSheetId="2">#REF!</definedName>
    <definedName name="EquipoPAT">#REF!</definedName>
    <definedName name="EquipoPCM" localSheetId="6">#REF!</definedName>
    <definedName name="EquipoPCM" localSheetId="2">#REF!</definedName>
    <definedName name="EquipoPCM">#REF!</definedName>
    <definedName name="EquiposPC" localSheetId="6">#REF!</definedName>
    <definedName name="EquiposPC" localSheetId="2">#REF!</definedName>
    <definedName name="EquiposPC">#REF!</definedName>
    <definedName name="esc1bbainy" localSheetId="6">#REF!</definedName>
    <definedName name="esc1bbainy" localSheetId="2">#REF!</definedName>
    <definedName name="esc1bbainy">#REF!</definedName>
    <definedName name="esc1ipe843" localSheetId="6">#REF!</definedName>
    <definedName name="esc1ipe843" localSheetId="2">#REF!</definedName>
    <definedName name="esc1ipe843">#REF!</definedName>
    <definedName name="esc1salfw" localSheetId="6">#REF!</definedName>
    <definedName name="esc1salfw" localSheetId="2">#REF!</definedName>
    <definedName name="esc1salfw">#REF!</definedName>
    <definedName name="Fecha" localSheetId="6">#REF!</definedName>
    <definedName name="Fecha" localSheetId="2">#REF!</definedName>
    <definedName name="Fecha">#REF!</definedName>
    <definedName name="Ford4000" localSheetId="6">#REF!</definedName>
    <definedName name="Ford4000" localSheetId="2">#REF!</definedName>
    <definedName name="Ford4000">#REF!</definedName>
    <definedName name="hoja2" localSheetId="6">#REF!</definedName>
    <definedName name="hoja2" localSheetId="2">#REF!</definedName>
    <definedName name="hoja2">#REF!</definedName>
    <definedName name="hoja3" localSheetId="6">#REF!</definedName>
    <definedName name="hoja3" localSheetId="2">#REF!</definedName>
    <definedName name="hoja3">#REF!</definedName>
    <definedName name="hoja4" localSheetId="6">#REF!</definedName>
    <definedName name="hoja4" localSheetId="2">#REF!</definedName>
    <definedName name="hoja4">#REF!</definedName>
    <definedName name="hoja5">'[1]Salida Tk Bafle'!$A$7:$P$500</definedName>
    <definedName name="hoja6">'[1]Impulsion Bomba Inyectora'!$A$4:$U$502</definedName>
    <definedName name="horasp" localSheetId="6">#REF!</definedName>
    <definedName name="horasp" localSheetId="2">#REF!</definedName>
    <definedName name="horasp">#REF!</definedName>
    <definedName name="IB" localSheetId="6">#REF!</definedName>
    <definedName name="IB" localSheetId="2">#REF!</definedName>
    <definedName name="IB">#REF!</definedName>
    <definedName name="Impuestos" localSheetId="6">#REF!</definedName>
    <definedName name="Impuestos" localSheetId="2">#REF!</definedName>
    <definedName name="Impuestos">#REF!</definedName>
    <definedName name="Indices">[3]Validaciones!$B$79:$B$83</definedName>
    <definedName name="Insumos_Directo_Indirecto">[4]Validaciones!$B$61:$B$63</definedName>
    <definedName name="Inversiones" localSheetId="6">#REF!</definedName>
    <definedName name="Inversiones" localSheetId="2">#REF!</definedName>
    <definedName name="Inversiones">#REF!</definedName>
    <definedName name="IS" localSheetId="6">#REF!</definedName>
    <definedName name="IS" localSheetId="2">#REF!</definedName>
    <definedName name="IS">#REF!</definedName>
    <definedName name="ITB" localSheetId="6">#REF!</definedName>
    <definedName name="ITB" localSheetId="2">#REF!</definedName>
    <definedName name="ITB">#REF!</definedName>
    <definedName name="Lavadero" localSheetId="6">#REF!</definedName>
    <definedName name="Lavadero" localSheetId="2">#REF!</definedName>
    <definedName name="Lavadero">#REF!</definedName>
    <definedName name="ListaCombustibles" localSheetId="6">#REF!</definedName>
    <definedName name="ListaCombustibles" localSheetId="2">#REF!</definedName>
    <definedName name="ListaCombustibles">#REF!</definedName>
    <definedName name="ListaNeumaticos" localSheetId="6">#REF!</definedName>
    <definedName name="ListaNeumaticos" localSheetId="2">#REF!</definedName>
    <definedName name="ListaNeumaticos">#REF!</definedName>
    <definedName name="ListaSueldos" localSheetId="6">#REF!</definedName>
    <definedName name="ListaSueldos" localSheetId="2">#REF!</definedName>
    <definedName name="ListaSueldos">#REF!</definedName>
    <definedName name="LubeF4000" localSheetId="6">#REF!</definedName>
    <definedName name="LubeF4000" localSheetId="2">#REF!</definedName>
    <definedName name="LubeF4000">#REF!</definedName>
    <definedName name="LubePerf" localSheetId="6">#REF!</definedName>
    <definedName name="LubePerf" localSheetId="2">#REF!</definedName>
    <definedName name="LubePerf">#REF!</definedName>
    <definedName name="LubeRanger" localSheetId="6">#REF!</definedName>
    <definedName name="LubeRanger" localSheetId="2">#REF!</definedName>
    <definedName name="LubeRanger">#REF!</definedName>
    <definedName name="LubeRetro" localSheetId="6">#REF!</definedName>
    <definedName name="LubeRetro" localSheetId="2">#REF!</definedName>
    <definedName name="LubeRetro">#REF!</definedName>
    <definedName name="ManejoDefensivo" localSheetId="6">#REF!</definedName>
    <definedName name="ManejoDefensivo" localSheetId="2">#REF!</definedName>
    <definedName name="ManejoDefensivo">#REF!</definedName>
    <definedName name="MedicinaLaboral" localSheetId="6">#REF!</definedName>
    <definedName name="MedicinaLaboral" localSheetId="2">#REF!</definedName>
    <definedName name="MedicinaLaboral">#REF!</definedName>
    <definedName name="MtoF4000" localSheetId="6">#REF!</definedName>
    <definedName name="MtoF4000" localSheetId="2">#REF!</definedName>
    <definedName name="MtoF4000">#REF!</definedName>
    <definedName name="MtoPerf" localSheetId="6">#REF!</definedName>
    <definedName name="MtoPerf" localSheetId="2">#REF!</definedName>
    <definedName name="MtoPerf">#REF!</definedName>
    <definedName name="MtoRanger" localSheetId="6">#REF!</definedName>
    <definedName name="MtoRanger" localSheetId="2">#REF!</definedName>
    <definedName name="MtoRanger">#REF!</definedName>
    <definedName name="MtoRetro" localSheetId="6">#REF!</definedName>
    <definedName name="MtoRetro" localSheetId="2">#REF!</definedName>
    <definedName name="MtoRetro">#REF!</definedName>
    <definedName name="MtoTrailer" localSheetId="6">#REF!</definedName>
    <definedName name="MtoTrailer" localSheetId="2">#REF!</definedName>
    <definedName name="MtoTrailer">#REF!</definedName>
    <definedName name="NeumaticosF4000" localSheetId="6">#REF!</definedName>
    <definedName name="NeumaticosF4000" localSheetId="2">#REF!</definedName>
    <definedName name="NeumaticosF4000">#REF!</definedName>
    <definedName name="NeumaticosPerf" localSheetId="6">#REF!</definedName>
    <definedName name="NeumaticosPerf" localSheetId="2">#REF!</definedName>
    <definedName name="NeumaticosPerf">#REF!</definedName>
    <definedName name="NeumaticosRanger" localSheetId="6">#REF!</definedName>
    <definedName name="NeumaticosRanger" localSheetId="2">#REF!</definedName>
    <definedName name="NeumaticosRanger">#REF!</definedName>
    <definedName name="NeumaticosRetro" localSheetId="6">#REF!</definedName>
    <definedName name="NeumaticosRetro" localSheetId="2">#REF!</definedName>
    <definedName name="NeumaticosRetro">#REF!</definedName>
    <definedName name="NeumaticosTrailer" localSheetId="6">#REF!</definedName>
    <definedName name="NeumaticosTrailer" localSheetId="2">#REF!</definedName>
    <definedName name="NeumaticosTrailer">#REF!</definedName>
    <definedName name="niveles" localSheetId="6">#REF!</definedName>
    <definedName name="niveles" localSheetId="2">#REF!</definedName>
    <definedName name="niveles">#REF!</definedName>
    <definedName name="PatenteRanger" localSheetId="6">#REF!</definedName>
    <definedName name="PatenteRanger" localSheetId="2">#REF!</definedName>
    <definedName name="PatenteRanger">#REF!</definedName>
    <definedName name="PatenteSeguroCENT" localSheetId="6">#REF!</definedName>
    <definedName name="PatenteSeguroCENT" localSheetId="2">#REF!</definedName>
    <definedName name="PatenteSeguroCENT">#REF!</definedName>
    <definedName name="Perforador" localSheetId="6">#REF!</definedName>
    <definedName name="Perforador" localSheetId="2">#REF!</definedName>
    <definedName name="Perforador">#REF!</definedName>
    <definedName name="pilREV">'[1]Pileta Revestida'!$A$7:$P$54</definedName>
    <definedName name="RangerCD4x2" localSheetId="6">#REF!</definedName>
    <definedName name="RangerCD4x2" localSheetId="2">#REF!</definedName>
    <definedName name="RangerCD4x2">#REF!</definedName>
    <definedName name="RangerCD4x4" localSheetId="6">#REF!</definedName>
    <definedName name="RangerCD4x4" localSheetId="2">#REF!</definedName>
    <definedName name="RangerCD4x4">#REF!</definedName>
    <definedName name="RangerCS4x2" localSheetId="6">#REF!</definedName>
    <definedName name="RangerCS4x2" localSheetId="2">#REF!</definedName>
    <definedName name="RangerCS4x2">#REF!</definedName>
    <definedName name="RangerCS4x4" localSheetId="6">#REF!</definedName>
    <definedName name="RangerCS4x4" localSheetId="2">#REF!</definedName>
    <definedName name="RangerCS4x4">#REF!</definedName>
    <definedName name="Recover">[5]Macro1!$A$314</definedName>
    <definedName name="RETRO" localSheetId="6">#REF!</definedName>
    <definedName name="RETRO" localSheetId="2">#REF!</definedName>
    <definedName name="RETRO">#REF!</definedName>
    <definedName name="salAPI" localSheetId="6">#REF!</definedName>
    <definedName name="salAPI" localSheetId="2">#REF!</definedName>
    <definedName name="salAPI">#REF!</definedName>
    <definedName name="salBAF">'[1]Salida Tk Bafle'!$A$7:$P$84</definedName>
    <definedName name="SeguroRanger" localSheetId="6">#REF!</definedName>
    <definedName name="SeguroRanger" localSheetId="2">#REF!</definedName>
    <definedName name="SeguroRanger">#REF!</definedName>
    <definedName name="SueldoAyudante" localSheetId="6">#REF!</definedName>
    <definedName name="SueldoAyudante" localSheetId="2">#REF!</definedName>
    <definedName name="SueldoAyudante">#REF!</definedName>
    <definedName name="SueldoOficial" localSheetId="6">#REF!</definedName>
    <definedName name="SueldoOficial" localSheetId="2">#REF!</definedName>
    <definedName name="SueldoOficial">#REF!</definedName>
    <definedName name="SueldoPerforador" localSheetId="6">#REF!</definedName>
    <definedName name="SueldoPerforador" localSheetId="2">#REF!</definedName>
    <definedName name="SueldoPerforador">#REF!</definedName>
    <definedName name="SueldoSupervisor" localSheetId="6">#REF!</definedName>
    <definedName name="SueldoSupervisor" localSheetId="2">#REF!</definedName>
    <definedName name="SueldoSupervisor">#REF!</definedName>
    <definedName name="T_Actividad">[4]Validaciones!$B$4:$B$8</definedName>
    <definedName name="T_Gremio">[4]Validaciones!$D$4:$D$38</definedName>
    <definedName name="T_Nro_CCT">[4]Validaciones!$F$4:$F$11</definedName>
    <definedName name="T_Provincia">[4]Validaciones!$B$11:$B$17</definedName>
    <definedName name="T_Relac_con_servic">[4]Validaciones!$B$39:$B$42</definedName>
    <definedName name="T_rubro">[4]Validaciones!$F$19:$F$23</definedName>
    <definedName name="T_sino">[4]Validaciones!$B$28:$B$29</definedName>
    <definedName name="T_Situac_actual">[4]Validaciones!$B$34:$B$35</definedName>
    <definedName name="T_Tipo_neumat">[6]Validaciones!$B$46:$B$47</definedName>
    <definedName name="T_UUNN">[4]Validaciones!$B$23:$B$25</definedName>
    <definedName name="TableName">"Dummy"</definedName>
    <definedName name="TicketAyudante" localSheetId="6">#REF!</definedName>
    <definedName name="TicketAyudante" localSheetId="2">#REF!</definedName>
    <definedName name="TicketAyudante">#REF!</definedName>
    <definedName name="TicketOficial" localSheetId="6">#REF!</definedName>
    <definedName name="TicketOficial" localSheetId="2">#REF!</definedName>
    <definedName name="TicketOficial">#REF!</definedName>
    <definedName name="TicketPerforador" localSheetId="6">#REF!</definedName>
    <definedName name="TicketPerforador" localSheetId="2">#REF!</definedName>
    <definedName name="TicketPerforador">#REF!</definedName>
    <definedName name="TicketSupervisor" localSheetId="6">#REF!</definedName>
    <definedName name="TicketSupervisor" localSheetId="2">#REF!</definedName>
    <definedName name="TicketSupervisor">#REF!</definedName>
    <definedName name="Tipo_Insumos">[4]Validaciones!$B$69:$B$73</definedName>
    <definedName name="TOTALFAC" localSheetId="6">#REF!</definedName>
    <definedName name="TOTALFAC" localSheetId="2">#REF!</definedName>
    <definedName name="TOTALFAC">#REF!</definedName>
    <definedName name="Trailer" localSheetId="6">#REF!</definedName>
    <definedName name="Trailer" localSheetId="2">#REF!</definedName>
    <definedName name="Trailer">#REF!</definedName>
    <definedName name="Vehículos" localSheetId="6">#REF!</definedName>
    <definedName name="Vehículos" localSheetId="2">#REF!</definedName>
    <definedName name="Vehículos">#REF!</definedName>
    <definedName name="Vestimenta" localSheetId="6">#REF!</definedName>
    <definedName name="Vestimenta" localSheetId="2">#REF!</definedName>
    <definedName name="Vestimenta">#REF!</definedName>
    <definedName name="Viandas" localSheetId="6">#REF!</definedName>
    <definedName name="Viandas" localSheetId="2">#REF!</definedName>
    <definedName name="Viandas">#REF!</definedName>
    <definedName name="Zona">[4]Validaciones!$B$51:$B$57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6" l="1"/>
  <c r="E76" i="6"/>
  <c r="E77" i="6"/>
  <c r="E78" i="6"/>
  <c r="BA2" i="11"/>
  <c r="C68" i="3"/>
  <c r="C67" i="3"/>
  <c r="C66" i="3"/>
  <c r="I76" i="6" s="1"/>
  <c r="C65" i="3"/>
  <c r="C64" i="3"/>
  <c r="DC7" i="12"/>
  <c r="C78" i="6"/>
  <c r="F78" i="6"/>
  <c r="G78" i="6"/>
  <c r="I78" i="6"/>
  <c r="K78" i="6"/>
  <c r="L78" i="6"/>
  <c r="D68" i="5"/>
  <c r="G68" i="5" s="1"/>
  <c r="E65" i="10"/>
  <c r="E66" i="10"/>
  <c r="E67" i="10"/>
  <c r="E68" i="10"/>
  <c r="D67" i="10"/>
  <c r="D68" i="10"/>
  <c r="B67" i="10"/>
  <c r="C66" i="10"/>
  <c r="C67" i="10" s="1"/>
  <c r="C68" i="10" s="1"/>
  <c r="D66" i="10"/>
  <c r="F68" i="4"/>
  <c r="D68" i="4"/>
  <c r="E68" i="4" s="1"/>
  <c r="H78" i="6" s="1"/>
  <c r="D68" i="2"/>
  <c r="E68" i="2"/>
  <c r="DB7" i="12"/>
  <c r="AS3" i="11"/>
  <c r="E68" i="11"/>
  <c r="B68" i="11"/>
  <c r="F58" i="11"/>
  <c r="C58" i="11"/>
  <c r="F54" i="11"/>
  <c r="C54" i="11"/>
  <c r="F51" i="11"/>
  <c r="E71" i="11" s="1"/>
  <c r="F65" i="11" s="1"/>
  <c r="G37" i="11"/>
  <c r="I37" i="11" s="1"/>
  <c r="W32" i="11"/>
  <c r="Y32" i="11" s="1"/>
  <c r="U32" i="11"/>
  <c r="S32" i="11"/>
  <c r="Q32" i="11"/>
  <c r="O32" i="11"/>
  <c r="M32" i="11"/>
  <c r="K32" i="11"/>
  <c r="I32" i="11"/>
  <c r="G32" i="11"/>
  <c r="E32" i="11"/>
  <c r="AZ31" i="11"/>
  <c r="AY31" i="11"/>
  <c r="AU31" i="11"/>
  <c r="AN31" i="11"/>
  <c r="AM31" i="11"/>
  <c r="AO31" i="11" s="1"/>
  <c r="AI31" i="11"/>
  <c r="AE31" i="11"/>
  <c r="AB31" i="11"/>
  <c r="AA31" i="11"/>
  <c r="AC31" i="11" s="1"/>
  <c r="W31" i="11"/>
  <c r="T31" i="11"/>
  <c r="S31" i="11"/>
  <c r="U31" i="11" s="1"/>
  <c r="Q31" i="11"/>
  <c r="P31" i="11"/>
  <c r="O31" i="11"/>
  <c r="L31" i="11"/>
  <c r="K31" i="11"/>
  <c r="M31" i="11" s="1"/>
  <c r="H31" i="11"/>
  <c r="G31" i="11"/>
  <c r="I31" i="11" s="1"/>
  <c r="D31" i="11"/>
  <c r="E31" i="11" s="1"/>
  <c r="AZ30" i="11"/>
  <c r="AU30" i="11"/>
  <c r="AN30" i="11"/>
  <c r="AM30" i="11"/>
  <c r="AO30" i="11" s="1"/>
  <c r="AM36" i="11" s="1"/>
  <c r="AO36" i="11" s="1"/>
  <c r="AE30" i="11"/>
  <c r="AB30" i="11"/>
  <c r="W30" i="11"/>
  <c r="T30" i="11"/>
  <c r="P30" i="11"/>
  <c r="O30" i="11"/>
  <c r="Q30" i="11" s="1"/>
  <c r="O36" i="11" s="1"/>
  <c r="Q36" i="11" s="1"/>
  <c r="L30" i="11"/>
  <c r="H30" i="11"/>
  <c r="G30" i="11"/>
  <c r="D30" i="11"/>
  <c r="E30" i="11" s="1"/>
  <c r="C36" i="11" s="1"/>
  <c r="E36" i="11" s="1"/>
  <c r="W29" i="11"/>
  <c r="Y29" i="11" s="1"/>
  <c r="S29" i="11"/>
  <c r="U29" i="11" s="1"/>
  <c r="O29" i="11"/>
  <c r="Q29" i="11" s="1"/>
  <c r="K29" i="11"/>
  <c r="M29" i="11" s="1"/>
  <c r="I29" i="11"/>
  <c r="G29" i="11"/>
  <c r="E29" i="11"/>
  <c r="AQ31" i="11" s="1"/>
  <c r="E27" i="11"/>
  <c r="E25" i="11"/>
  <c r="C35" i="11" s="1"/>
  <c r="E35" i="11" s="1"/>
  <c r="W19" i="11"/>
  <c r="Y19" i="11" s="1"/>
  <c r="U19" i="11"/>
  <c r="S19" i="11"/>
  <c r="Q19" i="11"/>
  <c r="O19" i="11"/>
  <c r="M19" i="11"/>
  <c r="K19" i="11"/>
  <c r="I19" i="11"/>
  <c r="G19" i="11"/>
  <c r="AZ18" i="11"/>
  <c r="AV18" i="11"/>
  <c r="AR18" i="11"/>
  <c r="AN18" i="11"/>
  <c r="AJ18" i="11"/>
  <c r="AF18" i="11"/>
  <c r="AB18" i="11"/>
  <c r="X18" i="11"/>
  <c r="Y18" i="11" s="1"/>
  <c r="W18" i="11"/>
  <c r="T18" i="11"/>
  <c r="S18" i="11"/>
  <c r="U18" i="11" s="1"/>
  <c r="P18" i="11"/>
  <c r="Q18" i="11" s="1"/>
  <c r="O18" i="11"/>
  <c r="M18" i="11"/>
  <c r="L18" i="11"/>
  <c r="K18" i="11"/>
  <c r="H18" i="11"/>
  <c r="I18" i="11" s="1"/>
  <c r="G18" i="11"/>
  <c r="D18" i="11"/>
  <c r="W17" i="11"/>
  <c r="Y17" i="11" s="1"/>
  <c r="S17" i="11"/>
  <c r="U17" i="11" s="1"/>
  <c r="O17" i="11"/>
  <c r="Q17" i="11" s="1"/>
  <c r="K17" i="11"/>
  <c r="M17" i="11" s="1"/>
  <c r="G17" i="11"/>
  <c r="I17" i="11" s="1"/>
  <c r="W16" i="11"/>
  <c r="Y16" i="11" s="1"/>
  <c r="S16" i="11"/>
  <c r="U16" i="11" s="1"/>
  <c r="O16" i="11"/>
  <c r="Q16" i="11" s="1"/>
  <c r="K16" i="11"/>
  <c r="M16" i="11" s="1"/>
  <c r="G16" i="11"/>
  <c r="I16" i="11" s="1"/>
  <c r="W15" i="11"/>
  <c r="Y15" i="11" s="1"/>
  <c r="S15" i="11"/>
  <c r="U15" i="11" s="1"/>
  <c r="O15" i="11"/>
  <c r="Q15" i="11" s="1"/>
  <c r="K15" i="11"/>
  <c r="M15" i="11" s="1"/>
  <c r="G15" i="11"/>
  <c r="I15" i="11" s="1"/>
  <c r="Y14" i="11"/>
  <c r="W14" i="11"/>
  <c r="S14" i="11"/>
  <c r="U14" i="11" s="1"/>
  <c r="O14" i="11"/>
  <c r="Q14" i="11" s="1"/>
  <c r="K14" i="11"/>
  <c r="M14" i="11" s="1"/>
  <c r="G14" i="11"/>
  <c r="I14" i="11" s="1"/>
  <c r="K13" i="11"/>
  <c r="M13" i="11" s="1"/>
  <c r="G13" i="11"/>
  <c r="I13" i="11" s="1"/>
  <c r="AZ12" i="11"/>
  <c r="AV12" i="11"/>
  <c r="AR12" i="11"/>
  <c r="AN12" i="11"/>
  <c r="AJ12" i="11"/>
  <c r="AF12" i="11"/>
  <c r="AB12" i="11"/>
  <c r="X12" i="11"/>
  <c r="W12" i="11"/>
  <c r="W13" i="11" s="1"/>
  <c r="Y13" i="11" s="1"/>
  <c r="T12" i="11"/>
  <c r="S12" i="11"/>
  <c r="S13" i="11" s="1"/>
  <c r="U13" i="11" s="1"/>
  <c r="P12" i="11"/>
  <c r="O12" i="11"/>
  <c r="O13" i="11" s="1"/>
  <c r="Q13" i="11" s="1"/>
  <c r="L12" i="11"/>
  <c r="K12" i="11"/>
  <c r="H12" i="11"/>
  <c r="G12" i="11"/>
  <c r="I12" i="11" s="1"/>
  <c r="D12" i="11"/>
  <c r="Q10" i="11"/>
  <c r="O10" i="11"/>
  <c r="Y8" i="11"/>
  <c r="U8" i="11"/>
  <c r="Q8" i="11"/>
  <c r="M8" i="11"/>
  <c r="I8" i="11"/>
  <c r="AW3" i="11"/>
  <c r="AK3" i="11"/>
  <c r="AJ31" i="11" s="1"/>
  <c r="AK31" i="11" s="1"/>
  <c r="AG3" i="11"/>
  <c r="AF31" i="11" s="1"/>
  <c r="AG31" i="11" s="1"/>
  <c r="Y3" i="11"/>
  <c r="X31" i="11" s="1"/>
  <c r="R71" i="6"/>
  <c r="R72" i="6"/>
  <c r="R73" i="6"/>
  <c r="R74" i="6"/>
  <c r="R75" i="6"/>
  <c r="R76" i="6"/>
  <c r="L71" i="6"/>
  <c r="L72" i="6"/>
  <c r="L73" i="6"/>
  <c r="L74" i="6"/>
  <c r="L75" i="6"/>
  <c r="L76" i="6"/>
  <c r="K71" i="6"/>
  <c r="K72" i="6"/>
  <c r="K73" i="6"/>
  <c r="K74" i="6"/>
  <c r="K75" i="6"/>
  <c r="K76" i="6"/>
  <c r="K77" i="6"/>
  <c r="J71" i="6"/>
  <c r="J72" i="6"/>
  <c r="J73" i="6"/>
  <c r="I71" i="6"/>
  <c r="I72" i="6"/>
  <c r="I73" i="6"/>
  <c r="I74" i="6"/>
  <c r="I75" i="6"/>
  <c r="I77" i="6"/>
  <c r="H71" i="6"/>
  <c r="H72" i="6"/>
  <c r="H73" i="6"/>
  <c r="H74" i="6"/>
  <c r="H75" i="6"/>
  <c r="H76" i="6"/>
  <c r="H77" i="6"/>
  <c r="G71" i="6"/>
  <c r="G72" i="6"/>
  <c r="G73" i="6"/>
  <c r="G74" i="6"/>
  <c r="G75" i="6"/>
  <c r="G76" i="6"/>
  <c r="G77" i="6"/>
  <c r="F71" i="6"/>
  <c r="F72" i="6"/>
  <c r="F73" i="6"/>
  <c r="F74" i="6"/>
  <c r="F75" i="6"/>
  <c r="E71" i="6"/>
  <c r="E72" i="6"/>
  <c r="E73" i="6"/>
  <c r="E74" i="6"/>
  <c r="D71" i="6"/>
  <c r="D72" i="6"/>
  <c r="D73" i="6"/>
  <c r="D74" i="6"/>
  <c r="D75" i="6"/>
  <c r="D76" i="6"/>
  <c r="D77" i="6"/>
  <c r="C71" i="6"/>
  <c r="C72" i="6"/>
  <c r="C73" i="6"/>
  <c r="C74" i="6"/>
  <c r="C75" i="6"/>
  <c r="C76" i="6"/>
  <c r="C77" i="6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C65" i="4"/>
  <c r="D57" i="3"/>
  <c r="D58" i="3" s="1"/>
  <c r="D59" i="3" s="1"/>
  <c r="DA7" i="12"/>
  <c r="CZ7" i="12"/>
  <c r="CY7" i="12"/>
  <c r="CX7" i="12"/>
  <c r="CW7" i="12"/>
  <c r="CV7" i="12"/>
  <c r="CU7" i="12"/>
  <c r="CT7" i="12"/>
  <c r="CS7" i="12"/>
  <c r="D67" i="2"/>
  <c r="E67" i="2" s="1"/>
  <c r="L77" i="6" s="1"/>
  <c r="E66" i="2"/>
  <c r="D66" i="2"/>
  <c r="D65" i="2"/>
  <c r="E65" i="2" s="1"/>
  <c r="E64" i="2"/>
  <c r="D64" i="2"/>
  <c r="D63" i="2"/>
  <c r="E63" i="2" s="1"/>
  <c r="C61" i="2"/>
  <c r="C62" i="2" s="1"/>
  <c r="D62" i="2" s="1"/>
  <c r="E62" i="2" s="1"/>
  <c r="D62" i="5"/>
  <c r="D63" i="5" s="1"/>
  <c r="D61" i="5"/>
  <c r="G61" i="5" s="1"/>
  <c r="D52" i="10"/>
  <c r="D53" i="10"/>
  <c r="D54" i="10"/>
  <c r="D55" i="10"/>
  <c r="D56" i="10"/>
  <c r="D57" i="10"/>
  <c r="D58" i="10"/>
  <c r="E58" i="10" s="1"/>
  <c r="D59" i="10"/>
  <c r="D60" i="10"/>
  <c r="E60" i="10" s="1"/>
  <c r="D61" i="10"/>
  <c r="E61" i="10" s="1"/>
  <c r="D62" i="10"/>
  <c r="E62" i="10" s="1"/>
  <c r="D63" i="10"/>
  <c r="E63" i="10" s="1"/>
  <c r="D64" i="10"/>
  <c r="D65" i="10"/>
  <c r="E52" i="10"/>
  <c r="E53" i="10"/>
  <c r="E54" i="10"/>
  <c r="E55" i="10"/>
  <c r="E56" i="10"/>
  <c r="E57" i="10"/>
  <c r="E59" i="10"/>
  <c r="E64" i="10"/>
  <c r="F60" i="4"/>
  <c r="BA31" i="11" l="1"/>
  <c r="E68" i="5"/>
  <c r="D78" i="6" s="1"/>
  <c r="F76" i="6"/>
  <c r="F77" i="6"/>
  <c r="K37" i="11"/>
  <c r="M37" i="11" s="1"/>
  <c r="Q27" i="11"/>
  <c r="O37" i="11"/>
  <c r="Q37" i="11" s="1"/>
  <c r="Q33" i="11"/>
  <c r="AW30" i="11"/>
  <c r="AU36" i="11" s="1"/>
  <c r="AW36" i="11" s="1"/>
  <c r="AV31" i="11"/>
  <c r="AW31" i="11" s="1"/>
  <c r="AV30" i="11"/>
  <c r="Q12" i="11"/>
  <c r="S37" i="11"/>
  <c r="U37" i="11" s="1"/>
  <c r="C72" i="11"/>
  <c r="K10" i="11"/>
  <c r="M10" i="11" s="1"/>
  <c r="M9" i="11" s="1"/>
  <c r="M27" i="11"/>
  <c r="F72" i="11"/>
  <c r="U12" i="11"/>
  <c r="S10" i="11"/>
  <c r="U10" i="11" s="1"/>
  <c r="U9" i="11" s="1"/>
  <c r="U27" i="11"/>
  <c r="Y9" i="11"/>
  <c r="Y12" i="11"/>
  <c r="AG30" i="11"/>
  <c r="AE36" i="11" s="1"/>
  <c r="AG36" i="11" s="1"/>
  <c r="Y31" i="11"/>
  <c r="W37" i="11" s="1"/>
  <c r="Y37" i="11" s="1"/>
  <c r="AC2" i="11"/>
  <c r="X30" i="11"/>
  <c r="Y30" i="11" s="1"/>
  <c r="G10" i="11"/>
  <c r="I10" i="11" s="1"/>
  <c r="I9" i="11" s="1"/>
  <c r="AJ30" i="11"/>
  <c r="AR30" i="11"/>
  <c r="AR31" i="11"/>
  <c r="AS31" i="11" s="1"/>
  <c r="M12" i="11"/>
  <c r="I30" i="11"/>
  <c r="G36" i="11" s="1"/>
  <c r="I36" i="11" s="1"/>
  <c r="AF30" i="11"/>
  <c r="W10" i="11"/>
  <c r="Y10" i="11" s="1"/>
  <c r="S30" i="11"/>
  <c r="U30" i="11" s="1"/>
  <c r="S36" i="11" s="1"/>
  <c r="U36" i="11" s="1"/>
  <c r="AI30" i="11"/>
  <c r="AY30" i="11"/>
  <c r="BA30" i="11" s="1"/>
  <c r="AY36" i="11" s="1"/>
  <c r="BA36" i="11" s="1"/>
  <c r="C37" i="11"/>
  <c r="E37" i="11" s="1"/>
  <c r="E38" i="11" s="1"/>
  <c r="Q9" i="11"/>
  <c r="K30" i="11"/>
  <c r="M30" i="11" s="1"/>
  <c r="K36" i="11" s="1"/>
  <c r="M36" i="11" s="1"/>
  <c r="AA30" i="11"/>
  <c r="AC30" i="11" s="1"/>
  <c r="AA36" i="11" s="1"/>
  <c r="AC36" i="11" s="1"/>
  <c r="AQ30" i="11"/>
  <c r="E33" i="11"/>
  <c r="C51" i="11"/>
  <c r="B71" i="11" s="1"/>
  <c r="C65" i="11" s="1"/>
  <c r="E59" i="3"/>
  <c r="D60" i="3"/>
  <c r="D61" i="3" s="1"/>
  <c r="D62" i="3" s="1"/>
  <c r="D63" i="3" s="1"/>
  <c r="D64" i="3" s="1"/>
  <c r="D65" i="3" s="1"/>
  <c r="D66" i="3" s="1"/>
  <c r="D67" i="3" s="1"/>
  <c r="D68" i="3" s="1"/>
  <c r="F59" i="3"/>
  <c r="E58" i="3"/>
  <c r="F58" i="3"/>
  <c r="D61" i="2"/>
  <c r="E61" i="2" s="1"/>
  <c r="D64" i="5"/>
  <c r="G63" i="5"/>
  <c r="E63" i="5"/>
  <c r="E62" i="5"/>
  <c r="G62" i="5"/>
  <c r="E61" i="5"/>
  <c r="C68" i="6"/>
  <c r="G68" i="6"/>
  <c r="I68" i="6"/>
  <c r="K68" i="6"/>
  <c r="C69" i="6"/>
  <c r="G69" i="6"/>
  <c r="I69" i="6"/>
  <c r="K69" i="6"/>
  <c r="C70" i="6"/>
  <c r="G70" i="6"/>
  <c r="K70" i="6"/>
  <c r="W36" i="11" l="1"/>
  <c r="Y36" i="11" s="1"/>
  <c r="Y33" i="11"/>
  <c r="U33" i="11"/>
  <c r="U34" i="11" s="1"/>
  <c r="K22" i="11"/>
  <c r="M22" i="11" s="1"/>
  <c r="K21" i="11"/>
  <c r="M21" i="11" s="1"/>
  <c r="K20" i="11"/>
  <c r="M20" i="11" s="1"/>
  <c r="K11" i="11"/>
  <c r="M11" i="11" s="1"/>
  <c r="AK30" i="11"/>
  <c r="AI36" i="11" s="1"/>
  <c r="AK36" i="11" s="1"/>
  <c r="AS30" i="11"/>
  <c r="AQ36" i="11" s="1"/>
  <c r="AS36" i="11" s="1"/>
  <c r="I33" i="11"/>
  <c r="I34" i="11" s="1"/>
  <c r="Y27" i="11"/>
  <c r="AA12" i="11"/>
  <c r="AA29" i="11"/>
  <c r="AC29" i="11" s="1"/>
  <c r="AA14" i="11"/>
  <c r="AC14" i="11" s="1"/>
  <c r="AA17" i="11"/>
  <c r="AC17" i="11" s="1"/>
  <c r="AA16" i="11"/>
  <c r="AC16" i="11" s="1"/>
  <c r="AA15" i="11"/>
  <c r="AC15" i="11" s="1"/>
  <c r="AA19" i="11"/>
  <c r="AC19" i="11" s="1"/>
  <c r="AA18" i="11"/>
  <c r="AC18" i="11" s="1"/>
  <c r="AC8" i="11"/>
  <c r="AG2" i="11"/>
  <c r="AA32" i="11"/>
  <c r="AC32" i="11" s="1"/>
  <c r="S22" i="11"/>
  <c r="U22" i="11" s="1"/>
  <c r="S21" i="11"/>
  <c r="U21" i="11" s="1"/>
  <c r="S20" i="11"/>
  <c r="U20" i="11" s="1"/>
  <c r="S11" i="11"/>
  <c r="U11" i="11" s="1"/>
  <c r="O11" i="11"/>
  <c r="Q11" i="11" s="1"/>
  <c r="Q23" i="11" s="1"/>
  <c r="O22" i="11"/>
  <c r="Q22" i="11" s="1"/>
  <c r="O21" i="11"/>
  <c r="Q21" i="11" s="1"/>
  <c r="O20" i="11"/>
  <c r="Q20" i="11" s="1"/>
  <c r="I27" i="11"/>
  <c r="E40" i="11"/>
  <c r="M33" i="11"/>
  <c r="M34" i="11" s="1"/>
  <c r="E60" i="3"/>
  <c r="F60" i="3"/>
  <c r="D65" i="5"/>
  <c r="G64" i="5"/>
  <c r="E64" i="5"/>
  <c r="D60" i="4"/>
  <c r="E60" i="4" s="1"/>
  <c r="H70" i="6" s="1"/>
  <c r="D60" i="2"/>
  <c r="S24" i="11" l="1"/>
  <c r="U24" i="11" s="1"/>
  <c r="O24" i="11"/>
  <c r="Q24" i="11" s="1"/>
  <c r="Q25" i="11" s="1"/>
  <c r="W11" i="11"/>
  <c r="Y11" i="11" s="1"/>
  <c r="W22" i="11"/>
  <c r="Y22" i="11" s="1"/>
  <c r="W20" i="11"/>
  <c r="Y20" i="11" s="1"/>
  <c r="W21" i="11"/>
  <c r="Y21" i="11" s="1"/>
  <c r="G22" i="11"/>
  <c r="I22" i="11" s="1"/>
  <c r="G21" i="11"/>
  <c r="I21" i="11" s="1"/>
  <c r="G20" i="11"/>
  <c r="I20" i="11" s="1"/>
  <c r="G11" i="11"/>
  <c r="I11" i="11" s="1"/>
  <c r="AA10" i="11"/>
  <c r="AC10" i="11" s="1"/>
  <c r="M23" i="11"/>
  <c r="K24" i="11" s="1"/>
  <c r="M24" i="11" s="1"/>
  <c r="M25" i="11" s="1"/>
  <c r="Y34" i="11"/>
  <c r="AC12" i="11"/>
  <c r="AA13" i="11"/>
  <c r="AC13" i="11" s="1"/>
  <c r="AE32" i="11"/>
  <c r="AG32" i="11" s="1"/>
  <c r="AE19" i="11"/>
  <c r="AG19" i="11" s="1"/>
  <c r="AK2" i="11"/>
  <c r="AE18" i="11"/>
  <c r="AG18" i="11" s="1"/>
  <c r="AG8" i="11"/>
  <c r="AE12" i="11"/>
  <c r="AE16" i="11"/>
  <c r="AG16" i="11" s="1"/>
  <c r="AE15" i="11"/>
  <c r="AG15" i="11" s="1"/>
  <c r="AE29" i="11"/>
  <c r="AG29" i="11" s="1"/>
  <c r="AE14" i="11"/>
  <c r="AG14" i="11" s="1"/>
  <c r="AE17" i="11"/>
  <c r="AG17" i="11" s="1"/>
  <c r="Q34" i="11"/>
  <c r="U23" i="11"/>
  <c r="U25" i="11" s="1"/>
  <c r="AA37" i="11"/>
  <c r="AC37" i="11" s="1"/>
  <c r="AC33" i="11"/>
  <c r="AC34" i="11" s="1"/>
  <c r="E61" i="3"/>
  <c r="F61" i="3"/>
  <c r="G65" i="5"/>
  <c r="E65" i="5"/>
  <c r="D66" i="5"/>
  <c r="I70" i="6"/>
  <c r="K35" i="11" l="1"/>
  <c r="M35" i="11" s="1"/>
  <c r="M38" i="11" s="1"/>
  <c r="M40" i="11" s="1"/>
  <c r="V25" i="11"/>
  <c r="S35" i="11"/>
  <c r="U35" i="11" s="1"/>
  <c r="U38" i="11" s="1"/>
  <c r="U40" i="11" s="1"/>
  <c r="Q40" i="11"/>
  <c r="R25" i="11"/>
  <c r="O35" i="11"/>
  <c r="Q35" i="11" s="1"/>
  <c r="Q38" i="11" s="1"/>
  <c r="R38" i="11" s="1"/>
  <c r="I25" i="11"/>
  <c r="I23" i="11"/>
  <c r="G24" i="11"/>
  <c r="I24" i="11" s="1"/>
  <c r="AE37" i="11"/>
  <c r="AG37" i="11" s="1"/>
  <c r="AG33" i="11"/>
  <c r="AG34" i="11" s="1"/>
  <c r="AC9" i="11"/>
  <c r="AE13" i="11"/>
  <c r="AG13" i="11" s="1"/>
  <c r="AG12" i="11"/>
  <c r="AE10" i="11"/>
  <c r="AG10" i="11" s="1"/>
  <c r="W24" i="11"/>
  <c r="Y24" i="11" s="1"/>
  <c r="Y23" i="11"/>
  <c r="Y25" i="11" s="1"/>
  <c r="AI32" i="11"/>
  <c r="AK32" i="11" s="1"/>
  <c r="AI19" i="11"/>
  <c r="AK19" i="11" s="1"/>
  <c r="AI15" i="11"/>
  <c r="AK15" i="11" s="1"/>
  <c r="AI17" i="11"/>
  <c r="AK17" i="11" s="1"/>
  <c r="AI16" i="11"/>
  <c r="AK16" i="11" s="1"/>
  <c r="AI14" i="11"/>
  <c r="AK14" i="11" s="1"/>
  <c r="AK8" i="11"/>
  <c r="AI29" i="11"/>
  <c r="AK29" i="11" s="1"/>
  <c r="AI18" i="11"/>
  <c r="AK18" i="11" s="1"/>
  <c r="AI12" i="11"/>
  <c r="AO2" i="11"/>
  <c r="F62" i="3"/>
  <c r="E62" i="3"/>
  <c r="D67" i="5"/>
  <c r="G66" i="5"/>
  <c r="E66" i="5"/>
  <c r="D59" i="4"/>
  <c r="E59" i="4" s="1"/>
  <c r="H69" i="6" s="1"/>
  <c r="F59" i="4"/>
  <c r="D59" i="2"/>
  <c r="U44" i="11" l="1"/>
  <c r="U42" i="11"/>
  <c r="W35" i="11"/>
  <c r="Y35" i="11" s="1"/>
  <c r="Y38" i="11" s="1"/>
  <c r="Y40" i="11"/>
  <c r="M44" i="11"/>
  <c r="G35" i="11"/>
  <c r="I35" i="11" s="1"/>
  <c r="I38" i="11" s="1"/>
  <c r="I40" i="11" s="1"/>
  <c r="AK12" i="11"/>
  <c r="AI13" i="11"/>
  <c r="AK13" i="11" s="1"/>
  <c r="AI37" i="11"/>
  <c r="AK37" i="11" s="1"/>
  <c r="AK33" i="11"/>
  <c r="AK34" i="11" s="1"/>
  <c r="AI10" i="11"/>
  <c r="AK10" i="11" s="1"/>
  <c r="AK27" i="11" s="1"/>
  <c r="AK9" i="11"/>
  <c r="AG9" i="11"/>
  <c r="Q44" i="11"/>
  <c r="Q42" i="11"/>
  <c r="AS2" i="11"/>
  <c r="AM18" i="11"/>
  <c r="AO18" i="11" s="1"/>
  <c r="AM29" i="11"/>
  <c r="AO29" i="11" s="1"/>
  <c r="AO8" i="11"/>
  <c r="AM32" i="11"/>
  <c r="AO32" i="11" s="1"/>
  <c r="AM19" i="11"/>
  <c r="AO19" i="11" s="1"/>
  <c r="AM17" i="11"/>
  <c r="AO17" i="11" s="1"/>
  <c r="AM16" i="11"/>
  <c r="AO16" i="11" s="1"/>
  <c r="AM12" i="11"/>
  <c r="AM15" i="11"/>
  <c r="AO15" i="11" s="1"/>
  <c r="AM14" i="11"/>
  <c r="AO14" i="11" s="1"/>
  <c r="AC27" i="11"/>
  <c r="F63" i="3"/>
  <c r="E63" i="3"/>
  <c r="G67" i="5"/>
  <c r="E67" i="5"/>
  <c r="D58" i="2"/>
  <c r="D58" i="4"/>
  <c r="E58" i="4" s="1"/>
  <c r="H68" i="6" s="1"/>
  <c r="F58" i="4"/>
  <c r="CR7" i="12"/>
  <c r="AI22" i="11" l="1"/>
  <c r="AK22" i="11" s="1"/>
  <c r="AI21" i="11"/>
  <c r="AK21" i="11" s="1"/>
  <c r="AI20" i="11"/>
  <c r="AK20" i="11" s="1"/>
  <c r="AI11" i="11"/>
  <c r="AK11" i="11" s="1"/>
  <c r="I44" i="11"/>
  <c r="I42" i="11"/>
  <c r="M42" i="11"/>
  <c r="AO12" i="11"/>
  <c r="AM13" i="11"/>
  <c r="AO13" i="11" s="1"/>
  <c r="AM10" i="11"/>
  <c r="AO10" i="11" s="1"/>
  <c r="AM37" i="11"/>
  <c r="AO37" i="11" s="1"/>
  <c r="AO33" i="11"/>
  <c r="AO34" i="11" s="1"/>
  <c r="AK23" i="11"/>
  <c r="AG27" i="11"/>
  <c r="Y44" i="11"/>
  <c r="Y42" i="11"/>
  <c r="AQ12" i="11"/>
  <c r="AQ29" i="11"/>
  <c r="AS29" i="11" s="1"/>
  <c r="AQ32" i="11"/>
  <c r="AS32" i="11" s="1"/>
  <c r="AQ19" i="11"/>
  <c r="AS19" i="11" s="1"/>
  <c r="AQ16" i="11"/>
  <c r="AS16" i="11" s="1"/>
  <c r="AS8" i="11"/>
  <c r="AW2" i="11"/>
  <c r="AQ14" i="11"/>
  <c r="AS14" i="11" s="1"/>
  <c r="AQ15" i="11"/>
  <c r="AS15" i="11" s="1"/>
  <c r="AQ18" i="11"/>
  <c r="AS18" i="11" s="1"/>
  <c r="AQ17" i="11"/>
  <c r="AS17" i="11" s="1"/>
  <c r="AA22" i="11"/>
  <c r="AC22" i="11" s="1"/>
  <c r="AA11" i="11"/>
  <c r="AC11" i="11" s="1"/>
  <c r="AA20" i="11"/>
  <c r="AC20" i="11" s="1"/>
  <c r="AA21" i="11"/>
  <c r="AC21" i="11" s="1"/>
  <c r="E64" i="3"/>
  <c r="J74" i="6" s="1"/>
  <c r="F64" i="3"/>
  <c r="Q10" i="6"/>
  <c r="AC23" i="11" l="1"/>
  <c r="AC25" i="11" s="1"/>
  <c r="AA24" i="11"/>
  <c r="AC24" i="11" s="1"/>
  <c r="AS12" i="11"/>
  <c r="AQ13" i="11"/>
  <c r="AS13" i="11" s="1"/>
  <c r="AO9" i="11"/>
  <c r="AE22" i="11"/>
  <c r="AG22" i="11" s="1"/>
  <c r="AE21" i="11"/>
  <c r="AG21" i="11" s="1"/>
  <c r="AE20" i="11"/>
  <c r="AG20" i="11" s="1"/>
  <c r="AE11" i="11"/>
  <c r="AG11" i="11" s="1"/>
  <c r="AU18" i="11"/>
  <c r="AW18" i="11" s="1"/>
  <c r="AU29" i="11"/>
  <c r="AW29" i="11" s="1"/>
  <c r="AU14" i="11"/>
  <c r="AW14" i="11" s="1"/>
  <c r="AU17" i="11"/>
  <c r="AW17" i="11" s="1"/>
  <c r="AU32" i="11"/>
  <c r="AW32" i="11" s="1"/>
  <c r="AU15" i="11"/>
  <c r="AW15" i="11" s="1"/>
  <c r="AU12" i="11"/>
  <c r="AU19" i="11"/>
  <c r="AW19" i="11" s="1"/>
  <c r="AU16" i="11"/>
  <c r="AW16" i="11" s="1"/>
  <c r="AW8" i="11"/>
  <c r="AQ10" i="11"/>
  <c r="AS10" i="11" s="1"/>
  <c r="AS9" i="11"/>
  <c r="AQ37" i="11"/>
  <c r="AS37" i="11" s="1"/>
  <c r="AS33" i="11"/>
  <c r="AS34" i="11" s="1"/>
  <c r="AI24" i="11"/>
  <c r="AK24" i="11" s="1"/>
  <c r="AK25" i="11" s="1"/>
  <c r="E65" i="3"/>
  <c r="J75" i="6" s="1"/>
  <c r="F65" i="3"/>
  <c r="D57" i="2"/>
  <c r="C67" i="6"/>
  <c r="K67" i="6"/>
  <c r="AI35" i="11" l="1"/>
  <c r="AK35" i="11" s="1"/>
  <c r="AK38" i="11" s="1"/>
  <c r="AK40" i="11"/>
  <c r="AA35" i="11"/>
  <c r="AC35" i="11" s="1"/>
  <c r="AC38" i="11" s="1"/>
  <c r="AC40" i="11"/>
  <c r="AG23" i="11"/>
  <c r="AE24" i="11" s="1"/>
  <c r="AG24" i="11" s="1"/>
  <c r="AG25" i="11" s="1"/>
  <c r="AW12" i="11"/>
  <c r="AU13" i="11"/>
  <c r="AW13" i="11" s="1"/>
  <c r="AS27" i="11"/>
  <c r="AY29" i="11"/>
  <c r="BA29" i="11" s="1"/>
  <c r="AY32" i="11"/>
  <c r="BA32" i="11" s="1"/>
  <c r="AY15" i="11"/>
  <c r="BA15" i="11" s="1"/>
  <c r="AY17" i="11"/>
  <c r="BA17" i="11" s="1"/>
  <c r="AY18" i="11"/>
  <c r="BA18" i="11" s="1"/>
  <c r="AY14" i="11"/>
  <c r="BA14" i="11" s="1"/>
  <c r="AY19" i="11"/>
  <c r="BA19" i="11" s="1"/>
  <c r="AY16" i="11"/>
  <c r="BA16" i="11" s="1"/>
  <c r="BA8" i="11"/>
  <c r="AY12" i="11"/>
  <c r="AU10" i="11"/>
  <c r="AW10" i="11" s="1"/>
  <c r="AW9" i="11" s="1"/>
  <c r="AW33" i="11"/>
  <c r="AW34" i="11" s="1"/>
  <c r="AU37" i="11"/>
  <c r="AW37" i="11" s="1"/>
  <c r="AO27" i="11"/>
  <c r="F66" i="3"/>
  <c r="E66" i="3"/>
  <c r="J76" i="6" s="1"/>
  <c r="E67" i="6"/>
  <c r="AW27" i="11" l="1"/>
  <c r="AE35" i="11"/>
  <c r="AG35" i="11" s="1"/>
  <c r="AG38" i="11" s="1"/>
  <c r="AG40" i="11" s="1"/>
  <c r="BA33" i="11"/>
  <c r="AY37" i="11"/>
  <c r="BA37" i="11" s="1"/>
  <c r="AQ22" i="11"/>
  <c r="AS22" i="11" s="1"/>
  <c r="AQ21" i="11"/>
  <c r="AS21" i="11" s="1"/>
  <c r="AQ20" i="11"/>
  <c r="AS20" i="11" s="1"/>
  <c r="AQ11" i="11"/>
  <c r="AS11" i="11" s="1"/>
  <c r="AM11" i="11"/>
  <c r="AO11" i="11" s="1"/>
  <c r="AM22" i="11"/>
  <c r="AO22" i="11" s="1"/>
  <c r="AM21" i="11"/>
  <c r="AO21" i="11" s="1"/>
  <c r="AM20" i="11"/>
  <c r="AO20" i="11" s="1"/>
  <c r="AY10" i="11"/>
  <c r="BA10" i="11" s="1"/>
  <c r="BA9" i="11" s="1"/>
  <c r="AY13" i="11"/>
  <c r="BA13" i="11" s="1"/>
  <c r="BA12" i="11"/>
  <c r="AC44" i="11"/>
  <c r="AC42" i="11"/>
  <c r="AK44" i="11"/>
  <c r="F67" i="3"/>
  <c r="E67" i="3"/>
  <c r="J77" i="6" s="1"/>
  <c r="E68" i="6"/>
  <c r="G66" i="6"/>
  <c r="C66" i="6"/>
  <c r="CQ7" i="12"/>
  <c r="C56" i="3" s="1"/>
  <c r="CP7" i="12"/>
  <c r="C55" i="3" s="1"/>
  <c r="AG42" i="11" l="1"/>
  <c r="AG44" i="11"/>
  <c r="AK42" i="11"/>
  <c r="BA27" i="11"/>
  <c r="AS25" i="11"/>
  <c r="AS23" i="11"/>
  <c r="AQ24" i="11"/>
  <c r="AS24" i="11" s="1"/>
  <c r="BA34" i="11"/>
  <c r="BB33" i="11"/>
  <c r="AU11" i="11"/>
  <c r="AW11" i="11" s="1"/>
  <c r="AU20" i="11"/>
  <c r="AW20" i="11" s="1"/>
  <c r="AU22" i="11"/>
  <c r="AW22" i="11" s="1"/>
  <c r="AU21" i="11"/>
  <c r="AW21" i="11" s="1"/>
  <c r="AO23" i="11"/>
  <c r="F68" i="3"/>
  <c r="E68" i="3"/>
  <c r="J78" i="6" s="1"/>
  <c r="M78" i="6" s="1"/>
  <c r="N78" i="6" s="1"/>
  <c r="E69" i="6"/>
  <c r="I67" i="6"/>
  <c r="I66" i="6"/>
  <c r="E66" i="6"/>
  <c r="D56" i="2"/>
  <c r="K66" i="6"/>
  <c r="F56" i="4"/>
  <c r="D56" i="4"/>
  <c r="E56" i="4" s="1"/>
  <c r="H66" i="6" s="1"/>
  <c r="G67" i="6"/>
  <c r="D55" i="2"/>
  <c r="K65" i="6"/>
  <c r="E65" i="6"/>
  <c r="G64" i="6"/>
  <c r="K64" i="6"/>
  <c r="G65" i="6"/>
  <c r="I65" i="6"/>
  <c r="C64" i="6"/>
  <c r="C65" i="6"/>
  <c r="O78" i="6" l="1"/>
  <c r="R78" i="6"/>
  <c r="AO25" i="11"/>
  <c r="AQ35" i="11"/>
  <c r="AS35" i="11" s="1"/>
  <c r="AS38" i="11" s="1"/>
  <c r="AS40" i="11" s="1"/>
  <c r="AM24" i="11"/>
  <c r="AO24" i="11" s="1"/>
  <c r="AY20" i="11"/>
  <c r="BA20" i="11" s="1"/>
  <c r="AY21" i="11"/>
  <c r="BA21" i="11" s="1"/>
  <c r="AY22" i="11"/>
  <c r="BA22" i="11" s="1"/>
  <c r="AY11" i="11"/>
  <c r="BA11" i="11" s="1"/>
  <c r="AW23" i="11"/>
  <c r="E70" i="6"/>
  <c r="F57" i="4"/>
  <c r="D57" i="4"/>
  <c r="E57" i="4" s="1"/>
  <c r="H67" i="6" s="1"/>
  <c r="AW25" i="11" l="1"/>
  <c r="AS44" i="11"/>
  <c r="AU24" i="11"/>
  <c r="AW24" i="11" s="1"/>
  <c r="AP25" i="11"/>
  <c r="AM35" i="11"/>
  <c r="AO35" i="11" s="1"/>
  <c r="AO38" i="11" s="1"/>
  <c r="AO40" i="11" s="1"/>
  <c r="BA23" i="11"/>
  <c r="E64" i="6"/>
  <c r="F55" i="4"/>
  <c r="D55" i="4"/>
  <c r="E55" i="4" s="1"/>
  <c r="H65" i="6" s="1"/>
  <c r="D54" i="2"/>
  <c r="CO7" i="12"/>
  <c r="C54" i="3" s="1"/>
  <c r="I64" i="6" s="1"/>
  <c r="AO42" i="11" l="1"/>
  <c r="AO44" i="11"/>
  <c r="AS42" i="11"/>
  <c r="AY24" i="11"/>
  <c r="BA24" i="11" s="1"/>
  <c r="BA25" i="11" s="1"/>
  <c r="AU35" i="11"/>
  <c r="AW35" i="11" s="1"/>
  <c r="AW38" i="11" s="1"/>
  <c r="AW40" i="11"/>
  <c r="C63" i="6"/>
  <c r="G63" i="6"/>
  <c r="K63" i="6"/>
  <c r="C53" i="10"/>
  <c r="F52" i="4"/>
  <c r="F53" i="4"/>
  <c r="F54" i="4"/>
  <c r="D52" i="4"/>
  <c r="E52" i="4" s="1"/>
  <c r="D53" i="4"/>
  <c r="E53" i="4" s="1"/>
  <c r="H63" i="6" s="1"/>
  <c r="D54" i="4"/>
  <c r="E54" i="4" s="1"/>
  <c r="H64" i="6" s="1"/>
  <c r="D52" i="2"/>
  <c r="D53" i="2"/>
  <c r="CN7" i="12"/>
  <c r="C53" i="3" s="1"/>
  <c r="I63" i="6" s="1"/>
  <c r="AY35" i="11" l="1"/>
  <c r="BA35" i="11" s="1"/>
  <c r="BA38" i="11" s="1"/>
  <c r="BB38" i="11" s="1"/>
  <c r="BB25" i="11"/>
  <c r="AW44" i="11"/>
  <c r="AW42" i="11"/>
  <c r="E63" i="6"/>
  <c r="C62" i="6"/>
  <c r="G62" i="6"/>
  <c r="K62" i="6"/>
  <c r="BA40" i="11" l="1"/>
  <c r="E62" i="6"/>
  <c r="BA44" i="11" l="1"/>
  <c r="BA42" i="11"/>
  <c r="BB40" i="11"/>
  <c r="CM7" i="12"/>
  <c r="C52" i="3" s="1"/>
  <c r="CL7" i="12"/>
  <c r="C51" i="3" s="1"/>
  <c r="CK7" i="12"/>
  <c r="C50" i="3" s="1"/>
  <c r="CJ7" i="12"/>
  <c r="C49" i="3" s="1"/>
  <c r="D50" i="2"/>
  <c r="D51" i="2"/>
  <c r="F51" i="4"/>
  <c r="H62" i="6"/>
  <c r="D51" i="4"/>
  <c r="E51" i="4" s="1"/>
  <c r="H61" i="6" s="1"/>
  <c r="G60" i="6"/>
  <c r="K60" i="6"/>
  <c r="G61" i="6"/>
  <c r="K61" i="6"/>
  <c r="C60" i="6"/>
  <c r="C61" i="6"/>
  <c r="D48" i="10"/>
  <c r="D49" i="10"/>
  <c r="D50" i="10"/>
  <c r="E60" i="6" s="1"/>
  <c r="D51" i="10"/>
  <c r="I61" i="6" l="1"/>
  <c r="E61" i="6"/>
  <c r="I62" i="6" l="1"/>
  <c r="I60" i="6"/>
  <c r="C58" i="6" l="1"/>
  <c r="G58" i="6"/>
  <c r="K58" i="6"/>
  <c r="C59" i="6"/>
  <c r="G59" i="6"/>
  <c r="I59" i="6"/>
  <c r="K59" i="6"/>
  <c r="C19" i="10"/>
  <c r="F48" i="4"/>
  <c r="F49" i="4"/>
  <c r="F50" i="4"/>
  <c r="D49" i="4"/>
  <c r="E49" i="4" s="1"/>
  <c r="H59" i="6" s="1"/>
  <c r="D50" i="4"/>
  <c r="E50" i="4" s="1"/>
  <c r="H60" i="6" s="1"/>
  <c r="D49" i="2"/>
  <c r="D48" i="2"/>
  <c r="CI7" i="12"/>
  <c r="C48" i="3" s="1"/>
  <c r="I58" i="6" s="1"/>
  <c r="E59" i="6" l="1"/>
  <c r="E58" i="6"/>
  <c r="G57" i="6"/>
  <c r="K57" i="6"/>
  <c r="C57" i="6"/>
  <c r="D47" i="10"/>
  <c r="E57" i="6" s="1"/>
  <c r="D48" i="4"/>
  <c r="E48" i="4" s="1"/>
  <c r="H58" i="6" s="1"/>
  <c r="D47" i="2"/>
  <c r="CH7" i="12"/>
  <c r="C47" i="3" s="1"/>
  <c r="I57" i="6" s="1"/>
  <c r="C56" i="6" l="1"/>
  <c r="G56" i="6"/>
  <c r="K56" i="6"/>
  <c r="D46" i="10"/>
  <c r="E56" i="6" l="1"/>
  <c r="F47" i="4"/>
  <c r="D47" i="4"/>
  <c r="E47" i="4" s="1"/>
  <c r="H57" i="6" s="1"/>
  <c r="D46" i="2"/>
  <c r="CG7" i="12"/>
  <c r="C46" i="3" s="1"/>
  <c r="I56" i="6" s="1"/>
  <c r="G53" i="6" l="1"/>
  <c r="G54" i="6"/>
  <c r="G52" i="6"/>
  <c r="G45" i="6"/>
  <c r="G46" i="6"/>
  <c r="G47" i="6"/>
  <c r="G48" i="6"/>
  <c r="G49" i="6"/>
  <c r="G50" i="6"/>
  <c r="G51" i="6"/>
  <c r="G44" i="6"/>
  <c r="G43" i="6"/>
  <c r="G36" i="6"/>
  <c r="G37" i="6"/>
  <c r="G38" i="6"/>
  <c r="G39" i="6"/>
  <c r="G40" i="6"/>
  <c r="G41" i="6"/>
  <c r="G42" i="6"/>
  <c r="G35" i="6"/>
  <c r="G28" i="6"/>
  <c r="G29" i="6"/>
  <c r="G30" i="6"/>
  <c r="G31" i="6"/>
  <c r="G32" i="6"/>
  <c r="G33" i="6"/>
  <c r="G34" i="6"/>
  <c r="G26" i="6"/>
  <c r="G27" i="6"/>
  <c r="C45" i="4" l="1"/>
  <c r="G55" i="6" s="1"/>
  <c r="C54" i="6" l="1"/>
  <c r="K54" i="6"/>
  <c r="C55" i="6"/>
  <c r="K55" i="6"/>
  <c r="D44" i="10"/>
  <c r="D45" i="10"/>
  <c r="E55" i="6" s="1"/>
  <c r="E54" i="6" l="1"/>
  <c r="F45" i="4"/>
  <c r="F46" i="4"/>
  <c r="D45" i="4"/>
  <c r="E45" i="4" s="1"/>
  <c r="H55" i="6" s="1"/>
  <c r="D46" i="4"/>
  <c r="E46" i="4" s="1"/>
  <c r="H56" i="6" s="1"/>
  <c r="D44" i="2"/>
  <c r="D45" i="2"/>
  <c r="CF7" i="12"/>
  <c r="C45" i="3" s="1"/>
  <c r="I55" i="6" s="1"/>
  <c r="CE7" i="12" l="1"/>
  <c r="C44" i="3" s="1"/>
  <c r="I54" i="6" s="1"/>
  <c r="K52" i="6" l="1"/>
  <c r="K53" i="6"/>
  <c r="C52" i="6"/>
  <c r="C53" i="6"/>
  <c r="D42" i="10"/>
  <c r="E52" i="6" s="1"/>
  <c r="D43" i="10"/>
  <c r="E53" i="6" s="1"/>
  <c r="F43" i="4"/>
  <c r="F44" i="4"/>
  <c r="D43" i="4"/>
  <c r="E43" i="4" s="1"/>
  <c r="H53" i="6" s="1"/>
  <c r="D44" i="4"/>
  <c r="E44" i="4" s="1"/>
  <c r="H54" i="6" s="1"/>
  <c r="D42" i="2"/>
  <c r="D43" i="2"/>
  <c r="CD7" i="12"/>
  <c r="C43" i="3" s="1"/>
  <c r="I53" i="6" s="1"/>
  <c r="CC7" i="12"/>
  <c r="C42" i="3" s="1"/>
  <c r="I52" i="6" s="1"/>
  <c r="F42" i="4" l="1"/>
  <c r="D42" i="4"/>
  <c r="E42" i="4" s="1"/>
  <c r="H52" i="6" s="1"/>
  <c r="D41" i="10"/>
  <c r="E51" i="6" s="1"/>
  <c r="C49" i="6"/>
  <c r="C50" i="6"/>
  <c r="C51" i="6"/>
  <c r="K51" i="6"/>
  <c r="K49" i="6"/>
  <c r="K50" i="6"/>
  <c r="D39" i="10" l="1"/>
  <c r="E49" i="6" s="1"/>
  <c r="D40" i="10"/>
  <c r="E50" i="6" s="1"/>
  <c r="F40" i="4"/>
  <c r="F41" i="4"/>
  <c r="D40" i="4"/>
  <c r="E40" i="4" s="1"/>
  <c r="H50" i="6" s="1"/>
  <c r="D41" i="4"/>
  <c r="E41" i="4" s="1"/>
  <c r="H51" i="6" s="1"/>
  <c r="D39" i="2"/>
  <c r="D40" i="2"/>
  <c r="D41" i="2"/>
  <c r="CB7" i="12"/>
  <c r="C41" i="3" s="1"/>
  <c r="I51" i="6" s="1"/>
  <c r="CA7" i="12"/>
  <c r="C40" i="3" s="1"/>
  <c r="I50" i="6" s="1"/>
  <c r="BZ7" i="12"/>
  <c r="C39" i="3" s="1"/>
  <c r="I49" i="6" s="1"/>
  <c r="BY7" i="12"/>
  <c r="C38" i="3" s="1"/>
  <c r="D39" i="3" l="1"/>
  <c r="D40" i="3" l="1"/>
  <c r="F39" i="3"/>
  <c r="S42" i="6"/>
  <c r="D41" i="3" l="1"/>
  <c r="F40" i="3"/>
  <c r="K44" i="6"/>
  <c r="D42" i="3" l="1"/>
  <c r="F41" i="3"/>
  <c r="D38" i="10"/>
  <c r="F42" i="3" l="1"/>
  <c r="D43" i="3"/>
  <c r="D37" i="10"/>
  <c r="D36" i="10"/>
  <c r="D35" i="10"/>
  <c r="D34" i="10"/>
  <c r="E44" i="6" s="1"/>
  <c r="F34" i="4"/>
  <c r="F35" i="4"/>
  <c r="F36" i="4"/>
  <c r="F37" i="4"/>
  <c r="F38" i="4"/>
  <c r="F39" i="4"/>
  <c r="D36" i="4"/>
  <c r="E36" i="4" s="1"/>
  <c r="D37" i="4"/>
  <c r="E37" i="4" s="1"/>
  <c r="H47" i="6" s="1"/>
  <c r="D38" i="4"/>
  <c r="E38" i="4" s="1"/>
  <c r="D39" i="4"/>
  <c r="E39" i="4" s="1"/>
  <c r="H49" i="6" s="1"/>
  <c r="D34" i="2"/>
  <c r="D35" i="2"/>
  <c r="D36" i="2"/>
  <c r="D37" i="2"/>
  <c r="D38" i="2"/>
  <c r="BX7" i="12"/>
  <c r="C37" i="3" s="1"/>
  <c r="BW7" i="12"/>
  <c r="C36" i="3" s="1"/>
  <c r="BV7" i="12"/>
  <c r="C35" i="3" s="1"/>
  <c r="BU7" i="12"/>
  <c r="C34" i="3" s="1"/>
  <c r="I44" i="6" s="1"/>
  <c r="BT7" i="12"/>
  <c r="D44" i="3" l="1"/>
  <c r="D45" i="3" s="1"/>
  <c r="F43" i="3"/>
  <c r="C46" i="6"/>
  <c r="E46" i="6"/>
  <c r="H46" i="6"/>
  <c r="I46" i="6"/>
  <c r="K46" i="6"/>
  <c r="C47" i="6"/>
  <c r="E47" i="6"/>
  <c r="I47" i="6"/>
  <c r="K47" i="6"/>
  <c r="C48" i="6"/>
  <c r="E48" i="6"/>
  <c r="H48" i="6"/>
  <c r="I48" i="6"/>
  <c r="K48" i="6"/>
  <c r="K45" i="6"/>
  <c r="I45" i="6"/>
  <c r="E45" i="6"/>
  <c r="C45" i="6"/>
  <c r="D35" i="4"/>
  <c r="E35" i="4" s="1"/>
  <c r="H45" i="6" s="1"/>
  <c r="D46" i="3" l="1"/>
  <c r="F45" i="3"/>
  <c r="F44" i="3"/>
  <c r="K43" i="6"/>
  <c r="C43" i="6"/>
  <c r="D33" i="10"/>
  <c r="E43" i="6" s="1"/>
  <c r="D34" i="4"/>
  <c r="E34" i="4" s="1"/>
  <c r="H44" i="6" s="1"/>
  <c r="D33" i="2"/>
  <c r="C33" i="3"/>
  <c r="D47" i="3" l="1"/>
  <c r="F46" i="3"/>
  <c r="I43" i="6"/>
  <c r="D48" i="3" l="1"/>
  <c r="D49" i="3" s="1"/>
  <c r="F47" i="3"/>
  <c r="D32" i="2"/>
  <c r="D31" i="2"/>
  <c r="D30" i="2"/>
  <c r="D29" i="2"/>
  <c r="D28" i="2"/>
  <c r="D27" i="2"/>
  <c r="D26" i="2"/>
  <c r="F48" i="3" l="1"/>
  <c r="D4" i="3"/>
  <c r="C36" i="6"/>
  <c r="K36" i="6"/>
  <c r="C37" i="6"/>
  <c r="K37" i="6"/>
  <c r="C38" i="6"/>
  <c r="K38" i="6"/>
  <c r="C39" i="6"/>
  <c r="K39" i="6"/>
  <c r="C40" i="6"/>
  <c r="K40" i="6"/>
  <c r="C41" i="6"/>
  <c r="K41" i="6"/>
  <c r="C42" i="6"/>
  <c r="K42" i="6"/>
  <c r="E49" i="3" l="1"/>
  <c r="J59" i="6" s="1"/>
  <c r="F49" i="3"/>
  <c r="D50" i="3"/>
  <c r="E38" i="3"/>
  <c r="E39" i="3"/>
  <c r="J49" i="6" s="1"/>
  <c r="E40" i="3"/>
  <c r="J50" i="6" s="1"/>
  <c r="E41" i="3"/>
  <c r="J51" i="6" s="1"/>
  <c r="E42" i="3"/>
  <c r="J52" i="6" s="1"/>
  <c r="E43" i="3"/>
  <c r="J53" i="6" s="1"/>
  <c r="E44" i="3"/>
  <c r="J54" i="6" s="1"/>
  <c r="E45" i="3"/>
  <c r="J55" i="6" s="1"/>
  <c r="E46" i="3"/>
  <c r="J56" i="6" s="1"/>
  <c r="E47" i="3"/>
  <c r="J57" i="6" s="1"/>
  <c r="E48" i="3"/>
  <c r="J58" i="6" s="1"/>
  <c r="BS7" i="12"/>
  <c r="C32" i="3" s="1"/>
  <c r="I42" i="6" s="1"/>
  <c r="BR7" i="12"/>
  <c r="C31" i="3" s="1"/>
  <c r="I41" i="6" s="1"/>
  <c r="BQ7" i="12"/>
  <c r="C30" i="3" s="1"/>
  <c r="BP7" i="12"/>
  <c r="C29" i="3" s="1"/>
  <c r="I39" i="6" s="1"/>
  <c r="BO7" i="12"/>
  <c r="C28" i="3" s="1"/>
  <c r="I38" i="6" s="1"/>
  <c r="BN7" i="12"/>
  <c r="C27" i="3" s="1"/>
  <c r="I37" i="6" s="1"/>
  <c r="D27" i="4"/>
  <c r="E27" i="4" s="1"/>
  <c r="H37" i="6" s="1"/>
  <c r="F27" i="4"/>
  <c r="D28" i="4"/>
  <c r="E28" i="4" s="1"/>
  <c r="H38" i="6" s="1"/>
  <c r="F28" i="4"/>
  <c r="D29" i="4"/>
  <c r="E29" i="4" s="1"/>
  <c r="H39" i="6" s="1"/>
  <c r="F29" i="4"/>
  <c r="D30" i="4"/>
  <c r="E30" i="4" s="1"/>
  <c r="H40" i="6" s="1"/>
  <c r="F30" i="4"/>
  <c r="D31" i="4"/>
  <c r="E31" i="4" s="1"/>
  <c r="H41" i="6" s="1"/>
  <c r="F31" i="4"/>
  <c r="D32" i="4"/>
  <c r="E32" i="4" s="1"/>
  <c r="H42" i="6" s="1"/>
  <c r="F32" i="4"/>
  <c r="D33" i="4"/>
  <c r="E33" i="4" s="1"/>
  <c r="H43" i="6" s="1"/>
  <c r="F33" i="4"/>
  <c r="D26" i="10"/>
  <c r="D27" i="10"/>
  <c r="E37" i="6" s="1"/>
  <c r="D28" i="10"/>
  <c r="D29" i="10"/>
  <c r="E39" i="6" s="1"/>
  <c r="D30" i="10"/>
  <c r="D31" i="10"/>
  <c r="E41" i="6" s="1"/>
  <c r="D32" i="10"/>
  <c r="D51" i="3" l="1"/>
  <c r="E50" i="3"/>
  <c r="J60" i="6" s="1"/>
  <c r="F50" i="3"/>
  <c r="I40" i="6"/>
  <c r="E38" i="6"/>
  <c r="E40" i="6"/>
  <c r="E42" i="6"/>
  <c r="E36" i="6"/>
  <c r="K35" i="6"/>
  <c r="B25" i="5"/>
  <c r="E51" i="3" l="1"/>
  <c r="J61" i="6" s="1"/>
  <c r="D52" i="3"/>
  <c r="D53" i="3" s="1"/>
  <c r="D54" i="3" s="1"/>
  <c r="F51" i="3"/>
  <c r="BL7" i="12"/>
  <c r="C25" i="3" s="1"/>
  <c r="I35" i="6" s="1"/>
  <c r="BM7" i="12"/>
  <c r="C26" i="3" s="1"/>
  <c r="I36" i="6" s="1"/>
  <c r="E54" i="3" l="1"/>
  <c r="J64" i="6" s="1"/>
  <c r="D55" i="3"/>
  <c r="F54" i="3"/>
  <c r="E53" i="3"/>
  <c r="J63" i="6" s="1"/>
  <c r="F53" i="3"/>
  <c r="E52" i="3"/>
  <c r="J62" i="6" s="1"/>
  <c r="F52" i="3"/>
  <c r="F26" i="4"/>
  <c r="D26" i="4"/>
  <c r="E26" i="4" s="1"/>
  <c r="H36" i="6" s="1"/>
  <c r="D25" i="10"/>
  <c r="D56" i="3" l="1"/>
  <c r="E55" i="3"/>
  <c r="J65" i="6" s="1"/>
  <c r="F55" i="3"/>
  <c r="E35" i="6"/>
  <c r="E56" i="3" l="1"/>
  <c r="J66" i="6" s="1"/>
  <c r="F56" i="3"/>
  <c r="I15" i="6"/>
  <c r="J69" i="6" l="1"/>
  <c r="J68" i="6"/>
  <c r="E57" i="3"/>
  <c r="J67" i="6" s="1"/>
  <c r="F57" i="3"/>
  <c r="BE7" i="12"/>
  <c r="J70" i="6" l="1"/>
  <c r="D25" i="2"/>
  <c r="B25" i="2"/>
  <c r="C20" i="10"/>
  <c r="B19" i="10"/>
  <c r="C21" i="10" l="1"/>
  <c r="C22" i="10" s="1"/>
  <c r="C23" i="10" s="1"/>
  <c r="C17" i="6"/>
  <c r="C28" i="6"/>
  <c r="K28" i="6"/>
  <c r="C29" i="6"/>
  <c r="K29" i="6"/>
  <c r="C30" i="6"/>
  <c r="K30" i="6"/>
  <c r="C31" i="6"/>
  <c r="K31" i="6"/>
  <c r="C32" i="6"/>
  <c r="K32" i="6"/>
  <c r="C33" i="6"/>
  <c r="K33" i="6"/>
  <c r="C34" i="6"/>
  <c r="K34" i="6"/>
  <c r="D18" i="10"/>
  <c r="E28" i="6" s="1"/>
  <c r="D24" i="10"/>
  <c r="E34" i="6" s="1"/>
  <c r="B20" i="10"/>
  <c r="B21" i="10" s="1"/>
  <c r="B22" i="10" s="1"/>
  <c r="B23" i="10" s="1"/>
  <c r="B24" i="5"/>
  <c r="B23" i="5"/>
  <c r="B22" i="5"/>
  <c r="B21" i="5"/>
  <c r="B20" i="5"/>
  <c r="B19" i="5"/>
  <c r="B18" i="5"/>
  <c r="F19" i="4"/>
  <c r="F20" i="4"/>
  <c r="F21" i="4"/>
  <c r="F22" i="4"/>
  <c r="F23" i="4"/>
  <c r="F24" i="4"/>
  <c r="F25" i="4"/>
  <c r="D19" i="4"/>
  <c r="E19" i="4" s="1"/>
  <c r="H29" i="6" s="1"/>
  <c r="D20" i="4"/>
  <c r="E20" i="4" s="1"/>
  <c r="H30" i="6" s="1"/>
  <c r="D21" i="4"/>
  <c r="E21" i="4" s="1"/>
  <c r="H31" i="6" s="1"/>
  <c r="D22" i="4"/>
  <c r="E22" i="4" s="1"/>
  <c r="H32" i="6" s="1"/>
  <c r="D23" i="4"/>
  <c r="E23" i="4" s="1"/>
  <c r="H33" i="6" s="1"/>
  <c r="D24" i="4"/>
  <c r="E24" i="4" s="1"/>
  <c r="H34" i="6" s="1"/>
  <c r="D25" i="4"/>
  <c r="E25" i="4" s="1"/>
  <c r="H35" i="6" s="1"/>
  <c r="D18" i="2"/>
  <c r="D19" i="2"/>
  <c r="D20" i="2"/>
  <c r="D21" i="2"/>
  <c r="D22" i="2"/>
  <c r="D23" i="2"/>
  <c r="D24" i="2"/>
  <c r="B23" i="2"/>
  <c r="B21" i="2"/>
  <c r="B19" i="2"/>
  <c r="B17" i="2"/>
  <c r="C18" i="3"/>
  <c r="I28" i="6" s="1"/>
  <c r="D22" i="10" l="1"/>
  <c r="E32" i="6" s="1"/>
  <c r="D19" i="10"/>
  <c r="E29" i="6" s="1"/>
  <c r="D21" i="10"/>
  <c r="D23" i="10"/>
  <c r="D20" i="10"/>
  <c r="E31" i="6" l="1"/>
  <c r="E33" i="6"/>
  <c r="E30" i="6"/>
  <c r="AE7" i="12" l="1"/>
  <c r="AF7" i="12"/>
  <c r="AG7" i="12"/>
  <c r="AH7" i="12"/>
  <c r="AI7" i="12"/>
  <c r="AJ7" i="12"/>
  <c r="AK7" i="12"/>
  <c r="AL7" i="12"/>
  <c r="AM7" i="12"/>
  <c r="AN7" i="12"/>
  <c r="AO7" i="12"/>
  <c r="AP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F7" i="12"/>
  <c r="C19" i="3" s="1"/>
  <c r="I29" i="6" s="1"/>
  <c r="BG7" i="12"/>
  <c r="C20" i="3" s="1"/>
  <c r="I30" i="6" s="1"/>
  <c r="BH7" i="12"/>
  <c r="C21" i="3" s="1"/>
  <c r="I31" i="6" s="1"/>
  <c r="BI7" i="12"/>
  <c r="C22" i="3" s="1"/>
  <c r="I32" i="6" s="1"/>
  <c r="BJ7" i="12"/>
  <c r="C23" i="3" s="1"/>
  <c r="I33" i="6" s="1"/>
  <c r="BK7" i="12"/>
  <c r="C24" i="3" s="1"/>
  <c r="I34" i="6" s="1"/>
  <c r="F4" i="3" l="1"/>
  <c r="D17" i="2"/>
  <c r="D9" i="2" l="1"/>
  <c r="D10" i="2"/>
  <c r="D11" i="2"/>
  <c r="D12" i="2"/>
  <c r="D13" i="2"/>
  <c r="D14" i="2"/>
  <c r="D15" i="2"/>
  <c r="D16" i="2"/>
  <c r="F10" i="4"/>
  <c r="F11" i="4"/>
  <c r="F12" i="4"/>
  <c r="F13" i="4"/>
  <c r="F14" i="4"/>
  <c r="F15" i="4"/>
  <c r="F16" i="4"/>
  <c r="F17" i="4"/>
  <c r="F18" i="4"/>
  <c r="D10" i="4"/>
  <c r="E10" i="4" s="1"/>
  <c r="D11" i="4"/>
  <c r="E11" i="4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H28" i="6" s="1"/>
  <c r="D10" i="10" l="1"/>
  <c r="D11" i="10"/>
  <c r="D12" i="10"/>
  <c r="D13" i="10"/>
  <c r="E23" i="6" s="1"/>
  <c r="D14" i="10"/>
  <c r="E24" i="6" s="1"/>
  <c r="D15" i="10"/>
  <c r="E25" i="6" s="1"/>
  <c r="D16" i="10"/>
  <c r="E26" i="6" s="1"/>
  <c r="D17" i="10"/>
  <c r="E27" i="6" s="1"/>
  <c r="D9" i="10"/>
  <c r="E19" i="6" s="1"/>
  <c r="C19" i="6"/>
  <c r="G19" i="6"/>
  <c r="I19" i="6"/>
  <c r="K19" i="6"/>
  <c r="C20" i="6"/>
  <c r="E20" i="6"/>
  <c r="G20" i="6"/>
  <c r="H20" i="6"/>
  <c r="I20" i="6"/>
  <c r="K20" i="6"/>
  <c r="C21" i="6"/>
  <c r="E21" i="6"/>
  <c r="G21" i="6"/>
  <c r="H21" i="6"/>
  <c r="I21" i="6"/>
  <c r="K21" i="6"/>
  <c r="C22" i="6"/>
  <c r="E22" i="6"/>
  <c r="G22" i="6"/>
  <c r="H22" i="6"/>
  <c r="I22" i="6"/>
  <c r="K22" i="6"/>
  <c r="C23" i="6"/>
  <c r="G23" i="6"/>
  <c r="H23" i="6"/>
  <c r="I23" i="6"/>
  <c r="K23" i="6"/>
  <c r="C24" i="6"/>
  <c r="G24" i="6"/>
  <c r="H24" i="6"/>
  <c r="I24" i="6"/>
  <c r="K24" i="6"/>
  <c r="C25" i="6"/>
  <c r="G25" i="6"/>
  <c r="H25" i="6"/>
  <c r="I25" i="6"/>
  <c r="K25" i="6"/>
  <c r="C26" i="6"/>
  <c r="H26" i="6"/>
  <c r="I26" i="6"/>
  <c r="K26" i="6"/>
  <c r="C27" i="6"/>
  <c r="H27" i="6"/>
  <c r="I27" i="6"/>
  <c r="K27" i="6"/>
  <c r="B14" i="5" l="1"/>
  <c r="B16" i="5"/>
  <c r="B17" i="5"/>
  <c r="B15" i="5"/>
  <c r="B13" i="5"/>
  <c r="B12" i="5"/>
  <c r="B11" i="5"/>
  <c r="B10" i="5"/>
  <c r="B9" i="5"/>
  <c r="B8" i="5"/>
  <c r="D8" i="2" l="1"/>
  <c r="K18" i="6"/>
  <c r="I18" i="6"/>
  <c r="G18" i="6"/>
  <c r="C18" i="6"/>
  <c r="F9" i="4"/>
  <c r="F8" i="4"/>
  <c r="F7" i="4"/>
  <c r="F6" i="4"/>
  <c r="D9" i="4"/>
  <c r="E9" i="4" s="1"/>
  <c r="H19" i="6" s="1"/>
  <c r="D8" i="4"/>
  <c r="E8" i="4" s="1"/>
  <c r="H18" i="6" s="1"/>
  <c r="D5" i="3" l="1"/>
  <c r="E5" i="3" l="1"/>
  <c r="J15" i="6" s="1"/>
  <c r="F5" i="3"/>
  <c r="D6" i="3"/>
  <c r="D7" i="3" s="1"/>
  <c r="D4" i="10"/>
  <c r="B7" i="5"/>
  <c r="B6" i="5"/>
  <c r="B5" i="5"/>
  <c r="F69" i="6" l="1"/>
  <c r="F70" i="6"/>
  <c r="F67" i="6"/>
  <c r="F68" i="6"/>
  <c r="F62" i="6"/>
  <c r="F66" i="6"/>
  <c r="F65" i="6"/>
  <c r="F64" i="6"/>
  <c r="F63" i="6"/>
  <c r="E50" i="10"/>
  <c r="F60" i="6" s="1"/>
  <c r="E49" i="10"/>
  <c r="F59" i="6" s="1"/>
  <c r="E48" i="10"/>
  <c r="F58" i="6" s="1"/>
  <c r="E51" i="10"/>
  <c r="F61" i="6" s="1"/>
  <c r="E47" i="10"/>
  <c r="F57" i="6" s="1"/>
  <c r="E46" i="10"/>
  <c r="F56" i="6" s="1"/>
  <c r="E44" i="10"/>
  <c r="F54" i="6" s="1"/>
  <c r="E45" i="10"/>
  <c r="F55" i="6" s="1"/>
  <c r="E42" i="10"/>
  <c r="F52" i="6" s="1"/>
  <c r="E43" i="10"/>
  <c r="F53" i="6" s="1"/>
  <c r="E41" i="10"/>
  <c r="F51" i="6" s="1"/>
  <c r="E39" i="10"/>
  <c r="F49" i="6" s="1"/>
  <c r="E40" i="10"/>
  <c r="F50" i="6" s="1"/>
  <c r="E35" i="10"/>
  <c r="F45" i="6" s="1"/>
  <c r="E38" i="10"/>
  <c r="F48" i="6" s="1"/>
  <c r="E34" i="10"/>
  <c r="F44" i="6" s="1"/>
  <c r="E37" i="10"/>
  <c r="F47" i="6" s="1"/>
  <c r="E36" i="10"/>
  <c r="F46" i="6" s="1"/>
  <c r="E33" i="10"/>
  <c r="F43" i="6" s="1"/>
  <c r="E29" i="10"/>
  <c r="F39" i="6" s="1"/>
  <c r="E27" i="10"/>
  <c r="F37" i="6" s="1"/>
  <c r="E28" i="10"/>
  <c r="F38" i="6" s="1"/>
  <c r="E32" i="10"/>
  <c r="F42" i="6" s="1"/>
  <c r="E30" i="10"/>
  <c r="F40" i="6" s="1"/>
  <c r="E31" i="10"/>
  <c r="F41" i="6" s="1"/>
  <c r="E26" i="10"/>
  <c r="F36" i="6" s="1"/>
  <c r="E25" i="10"/>
  <c r="F35" i="6" s="1"/>
  <c r="E18" i="10"/>
  <c r="F28" i="6" s="1"/>
  <c r="E24" i="10"/>
  <c r="F34" i="6" s="1"/>
  <c r="E19" i="10"/>
  <c r="F29" i="6" s="1"/>
  <c r="E23" i="10"/>
  <c r="F33" i="6" s="1"/>
  <c r="E22" i="10"/>
  <c r="F32" i="6" s="1"/>
  <c r="E21" i="10"/>
  <c r="F31" i="6" s="1"/>
  <c r="E20" i="10"/>
  <c r="F30" i="6" s="1"/>
  <c r="E16" i="10"/>
  <c r="F26" i="6" s="1"/>
  <c r="E14" i="10"/>
  <c r="F24" i="6" s="1"/>
  <c r="E9" i="10"/>
  <c r="F19" i="6" s="1"/>
  <c r="E10" i="10"/>
  <c r="F20" i="6" s="1"/>
  <c r="E11" i="10"/>
  <c r="F21" i="6" s="1"/>
  <c r="E12" i="10"/>
  <c r="F22" i="6" s="1"/>
  <c r="E15" i="10"/>
  <c r="F25" i="6" s="1"/>
  <c r="E13" i="10"/>
  <c r="F23" i="6" s="1"/>
  <c r="E17" i="10"/>
  <c r="F27" i="6" s="1"/>
  <c r="D8" i="3"/>
  <c r="F7" i="3"/>
  <c r="K16" i="6"/>
  <c r="K17" i="6"/>
  <c r="I16" i="6"/>
  <c r="I17" i="6"/>
  <c r="G16" i="6"/>
  <c r="G17" i="6"/>
  <c r="G15" i="6"/>
  <c r="C16" i="6"/>
  <c r="C15" i="6"/>
  <c r="D4" i="2"/>
  <c r="D6" i="2"/>
  <c r="D7" i="2"/>
  <c r="D5" i="2"/>
  <c r="H14" i="6"/>
  <c r="G14" i="6"/>
  <c r="E60" i="2" l="1"/>
  <c r="L70" i="6" s="1"/>
  <c r="E59" i="2"/>
  <c r="L69" i="6" s="1"/>
  <c r="E58" i="2"/>
  <c r="L68" i="6" s="1"/>
  <c r="E57" i="2"/>
  <c r="L67" i="6" s="1"/>
  <c r="E56" i="2"/>
  <c r="L66" i="6" s="1"/>
  <c r="E55" i="2"/>
  <c r="L65" i="6" s="1"/>
  <c r="E54" i="2"/>
  <c r="L64" i="6" s="1"/>
  <c r="E53" i="2"/>
  <c r="L63" i="6" s="1"/>
  <c r="E52" i="2"/>
  <c r="L62" i="6" s="1"/>
  <c r="E7" i="2"/>
  <c r="L17" i="6" s="1"/>
  <c r="E50" i="2"/>
  <c r="L60" i="6" s="1"/>
  <c r="E51" i="2"/>
  <c r="L61" i="6" s="1"/>
  <c r="E49" i="2"/>
  <c r="L59" i="6" s="1"/>
  <c r="E48" i="2"/>
  <c r="L58" i="6" s="1"/>
  <c r="E47" i="2"/>
  <c r="L57" i="6" s="1"/>
  <c r="E46" i="2"/>
  <c r="L56" i="6" s="1"/>
  <c r="E44" i="2"/>
  <c r="L54" i="6" s="1"/>
  <c r="E45" i="2"/>
  <c r="L55" i="6" s="1"/>
  <c r="E43" i="2"/>
  <c r="L53" i="6" s="1"/>
  <c r="E42" i="2"/>
  <c r="L52" i="6" s="1"/>
  <c r="E41" i="2"/>
  <c r="L51" i="6" s="1"/>
  <c r="E39" i="2"/>
  <c r="L49" i="6" s="1"/>
  <c r="E40" i="2"/>
  <c r="L50" i="6" s="1"/>
  <c r="E37" i="2"/>
  <c r="L47" i="6" s="1"/>
  <c r="E35" i="2"/>
  <c r="L45" i="6" s="1"/>
  <c r="E38" i="2"/>
  <c r="L48" i="6" s="1"/>
  <c r="E34" i="2"/>
  <c r="L44" i="6" s="1"/>
  <c r="E36" i="2"/>
  <c r="L46" i="6" s="1"/>
  <c r="E33" i="2"/>
  <c r="L43" i="6" s="1"/>
  <c r="E29" i="2"/>
  <c r="L39" i="6" s="1"/>
  <c r="E27" i="2"/>
  <c r="L37" i="6" s="1"/>
  <c r="E32" i="2"/>
  <c r="L42" i="6" s="1"/>
  <c r="E30" i="2"/>
  <c r="L40" i="6" s="1"/>
  <c r="E31" i="2"/>
  <c r="L41" i="6" s="1"/>
  <c r="E28" i="2"/>
  <c r="L38" i="6" s="1"/>
  <c r="E26" i="2"/>
  <c r="L36" i="6" s="1"/>
  <c r="E8" i="3"/>
  <c r="J18" i="6" s="1"/>
  <c r="D9" i="3"/>
  <c r="F8" i="3"/>
  <c r="E25" i="2"/>
  <c r="L35" i="6" s="1"/>
  <c r="E21" i="2"/>
  <c r="L31" i="6" s="1"/>
  <c r="E18" i="2"/>
  <c r="L28" i="6" s="1"/>
  <c r="E23" i="2"/>
  <c r="L33" i="6" s="1"/>
  <c r="E19" i="2"/>
  <c r="L29" i="6" s="1"/>
  <c r="E22" i="2"/>
  <c r="L32" i="6" s="1"/>
  <c r="E24" i="2"/>
  <c r="L34" i="6" s="1"/>
  <c r="E20" i="2"/>
  <c r="L30" i="6" s="1"/>
  <c r="E17" i="2"/>
  <c r="L27" i="6" s="1"/>
  <c r="E9" i="2"/>
  <c r="L19" i="6" s="1"/>
  <c r="E15" i="2"/>
  <c r="L25" i="6" s="1"/>
  <c r="E13" i="2"/>
  <c r="L23" i="6" s="1"/>
  <c r="E10" i="2"/>
  <c r="L20" i="6" s="1"/>
  <c r="E12" i="2"/>
  <c r="L22" i="6" s="1"/>
  <c r="E11" i="2"/>
  <c r="L21" i="6" s="1"/>
  <c r="E14" i="2"/>
  <c r="L24" i="6" s="1"/>
  <c r="E16" i="2"/>
  <c r="L26" i="6" s="1"/>
  <c r="E8" i="2"/>
  <c r="L18" i="6" s="1"/>
  <c r="D6" i="10"/>
  <c r="E16" i="6" s="1"/>
  <c r="D7" i="10"/>
  <c r="E17" i="6" s="1"/>
  <c r="D8" i="10"/>
  <c r="E18" i="6" s="1"/>
  <c r="C14" i="6"/>
  <c r="D4" i="5"/>
  <c r="E8" i="10" l="1"/>
  <c r="F18" i="6" s="1"/>
  <c r="E4" i="5"/>
  <c r="D14" i="6" s="1"/>
  <c r="D6" i="5"/>
  <c r="E6" i="5" s="1"/>
  <c r="D16" i="6" s="1"/>
  <c r="G4" i="5"/>
  <c r="E6" i="10"/>
  <c r="F16" i="6" s="1"/>
  <c r="F9" i="3"/>
  <c r="E9" i="3"/>
  <c r="J19" i="6" s="1"/>
  <c r="D10" i="3"/>
  <c r="D5" i="5"/>
  <c r="E7" i="10"/>
  <c r="F17" i="6" s="1"/>
  <c r="F10" i="3" l="1"/>
  <c r="D11" i="3"/>
  <c r="E10" i="3"/>
  <c r="J20" i="6" s="1"/>
  <c r="D7" i="5"/>
  <c r="G6" i="5"/>
  <c r="E5" i="5"/>
  <c r="D15" i="6" s="1"/>
  <c r="G5" i="5"/>
  <c r="B4" i="3"/>
  <c r="D8" i="5" l="1"/>
  <c r="G7" i="5"/>
  <c r="E11" i="3"/>
  <c r="J21" i="6" s="1"/>
  <c r="F11" i="3"/>
  <c r="D12" i="3"/>
  <c r="E7" i="5"/>
  <c r="D17" i="6" s="1"/>
  <c r="B3" i="3"/>
  <c r="B4" i="2"/>
  <c r="B3" i="2"/>
  <c r="B4" i="4"/>
  <c r="E14" i="6"/>
  <c r="D5" i="10"/>
  <c r="E12" i="3" l="1"/>
  <c r="J22" i="6" s="1"/>
  <c r="F12" i="3"/>
  <c r="D13" i="3"/>
  <c r="D9" i="5"/>
  <c r="E8" i="5"/>
  <c r="D18" i="6" s="1"/>
  <c r="G8" i="5"/>
  <c r="E15" i="6"/>
  <c r="G9" i="5" l="1"/>
  <c r="E9" i="5"/>
  <c r="D19" i="6" s="1"/>
  <c r="D10" i="5"/>
  <c r="F13" i="3"/>
  <c r="D14" i="3"/>
  <c r="E13" i="3"/>
  <c r="J23" i="6" s="1"/>
  <c r="E5" i="10"/>
  <c r="F15" i="6" s="1"/>
  <c r="E4" i="10"/>
  <c r="F14" i="6" s="1"/>
  <c r="D6" i="4"/>
  <c r="E6" i="4" s="1"/>
  <c r="K14" i="6"/>
  <c r="E4" i="2"/>
  <c r="L14" i="6" s="1"/>
  <c r="D3" i="2"/>
  <c r="E3" i="2" s="1"/>
  <c r="I14" i="6"/>
  <c r="F3" i="3"/>
  <c r="D5" i="4"/>
  <c r="E5" i="4" l="1"/>
  <c r="H15" i="6" s="1"/>
  <c r="D11" i="5"/>
  <c r="E10" i="5"/>
  <c r="D20" i="6" s="1"/>
  <c r="G10" i="5"/>
  <c r="D15" i="3"/>
  <c r="F14" i="3"/>
  <c r="E14" i="3"/>
  <c r="J24" i="6" s="1"/>
  <c r="E4" i="3"/>
  <c r="J14" i="6" s="1"/>
  <c r="M14" i="6" s="1"/>
  <c r="E5" i="2"/>
  <c r="L15" i="6" s="1"/>
  <c r="H16" i="6"/>
  <c r="K15" i="6"/>
  <c r="M75" i="6" l="1"/>
  <c r="M77" i="6"/>
  <c r="R77" i="6" s="1"/>
  <c r="M76" i="6"/>
  <c r="M72" i="6"/>
  <c r="M74" i="6"/>
  <c r="M71" i="6"/>
  <c r="M73" i="6"/>
  <c r="M18" i="6"/>
  <c r="N18" i="6" s="1"/>
  <c r="M20" i="6"/>
  <c r="N20" i="6" s="1"/>
  <c r="E15" i="3"/>
  <c r="J25" i="6" s="1"/>
  <c r="F15" i="3"/>
  <c r="D16" i="3"/>
  <c r="E11" i="5"/>
  <c r="D21" i="6" s="1"/>
  <c r="M21" i="6" s="1"/>
  <c r="N21" i="6" s="1"/>
  <c r="G11" i="5"/>
  <c r="D12" i="5"/>
  <c r="M19" i="6"/>
  <c r="N19" i="6" s="1"/>
  <c r="E6" i="3"/>
  <c r="J16" i="6" s="1"/>
  <c r="E7" i="3"/>
  <c r="J17" i="6" s="1"/>
  <c r="F6" i="3"/>
  <c r="E6" i="2"/>
  <c r="L16" i="6" s="1"/>
  <c r="D7" i="4"/>
  <c r="F5" i="4"/>
  <c r="R63" i="6" l="1"/>
  <c r="Q21" i="6"/>
  <c r="Q20" i="6"/>
  <c r="E7" i="4"/>
  <c r="H17" i="6" s="1"/>
  <c r="M17" i="6" s="1"/>
  <c r="N17" i="6" s="1"/>
  <c r="E12" i="5"/>
  <c r="D22" i="6" s="1"/>
  <c r="M22" i="6" s="1"/>
  <c r="N22" i="6" s="1"/>
  <c r="R22" i="6" s="1"/>
  <c r="G12" i="5"/>
  <c r="D13" i="5"/>
  <c r="D17" i="3"/>
  <c r="E16" i="3"/>
  <c r="J26" i="6" s="1"/>
  <c r="F16" i="3"/>
  <c r="R21" i="6"/>
  <c r="R20" i="6"/>
  <c r="R19" i="6"/>
  <c r="Q19" i="6"/>
  <c r="M16" i="6"/>
  <c r="N16" i="6" s="1"/>
  <c r="R16" i="6" s="1"/>
  <c r="M15" i="6"/>
  <c r="O67" i="6" l="1"/>
  <c r="O71" i="6"/>
  <c r="O72" i="6"/>
  <c r="O73" i="6"/>
  <c r="O74" i="6"/>
  <c r="O75" i="6"/>
  <c r="O76" i="6"/>
  <c r="O77" i="6"/>
  <c r="O63" i="6"/>
  <c r="O59" i="6"/>
  <c r="R18" i="6"/>
  <c r="Q22" i="6"/>
  <c r="D18" i="3"/>
  <c r="F17" i="3"/>
  <c r="E17" i="3"/>
  <c r="J27" i="6" s="1"/>
  <c r="G13" i="5"/>
  <c r="D14" i="5"/>
  <c r="E13" i="5"/>
  <c r="D23" i="6" s="1"/>
  <c r="M23" i="6" s="1"/>
  <c r="N23" i="6" s="1"/>
  <c r="O23" i="6" s="1"/>
  <c r="R17" i="6"/>
  <c r="O20" i="6"/>
  <c r="O19" i="6"/>
  <c r="O18" i="6"/>
  <c r="O22" i="6"/>
  <c r="O21" i="6"/>
  <c r="O16" i="6"/>
  <c r="Q16" i="6"/>
  <c r="O17" i="6"/>
  <c r="Q17" i="6"/>
  <c r="Q18" i="6"/>
  <c r="N15" i="6"/>
  <c r="R15" i="6" s="1"/>
  <c r="O14" i="6"/>
  <c r="Q23" i="6" l="1"/>
  <c r="R23" i="6"/>
  <c r="D15" i="5"/>
  <c r="E14" i="5"/>
  <c r="D24" i="6" s="1"/>
  <c r="M24" i="6" s="1"/>
  <c r="N24" i="6" s="1"/>
  <c r="G14" i="5"/>
  <c r="F18" i="3"/>
  <c r="E18" i="3"/>
  <c r="J28" i="6" s="1"/>
  <c r="D19" i="3"/>
  <c r="O15" i="6"/>
  <c r="Q15" i="6"/>
  <c r="E15" i="5" l="1"/>
  <c r="D25" i="6" s="1"/>
  <c r="M25" i="6" s="1"/>
  <c r="N25" i="6" s="1"/>
  <c r="G15" i="5"/>
  <c r="D16" i="5"/>
  <c r="D17" i="5" s="1"/>
  <c r="D20" i="3"/>
  <c r="F19" i="3"/>
  <c r="E19" i="3"/>
  <c r="J29" i="6" s="1"/>
  <c r="Q24" i="6"/>
  <c r="O24" i="6"/>
  <c r="R24" i="6"/>
  <c r="E20" i="3" l="1"/>
  <c r="J30" i="6" s="1"/>
  <c r="D21" i="3"/>
  <c r="F20" i="3"/>
  <c r="E16" i="5"/>
  <c r="D26" i="6" s="1"/>
  <c r="M26" i="6" s="1"/>
  <c r="N26" i="6" s="1"/>
  <c r="G16" i="5"/>
  <c r="R25" i="6"/>
  <c r="Q25" i="6"/>
  <c r="O25" i="6"/>
  <c r="R26" i="6" l="1"/>
  <c r="Q26" i="6"/>
  <c r="O26" i="6"/>
  <c r="D18" i="5"/>
  <c r="D19" i="5" s="1"/>
  <c r="G17" i="5"/>
  <c r="E17" i="5"/>
  <c r="D27" i="6" s="1"/>
  <c r="M27" i="6" s="1"/>
  <c r="N27" i="6" s="1"/>
  <c r="D22" i="3"/>
  <c r="E21" i="3"/>
  <c r="J31" i="6" s="1"/>
  <c r="F21" i="3"/>
  <c r="D38" i="5" l="1"/>
  <c r="D36" i="5"/>
  <c r="D31" i="5"/>
  <c r="D34" i="5"/>
  <c r="D32" i="5"/>
  <c r="G32" i="5" s="1"/>
  <c r="Q27" i="6"/>
  <c r="O27" i="6"/>
  <c r="D23" i="3"/>
  <c r="F22" i="3"/>
  <c r="E22" i="3"/>
  <c r="J32" i="6" s="1"/>
  <c r="G18" i="5"/>
  <c r="E18" i="5"/>
  <c r="D28" i="6" s="1"/>
  <c r="M28" i="6" s="1"/>
  <c r="N28" i="6" s="1"/>
  <c r="R27" i="6"/>
  <c r="D39" i="5" l="1"/>
  <c r="Q28" i="6"/>
  <c r="O28" i="6"/>
  <c r="D24" i="3"/>
  <c r="F23" i="3"/>
  <c r="E23" i="3"/>
  <c r="J33" i="6" s="1"/>
  <c r="E19" i="5"/>
  <c r="D29" i="6" s="1"/>
  <c r="M29" i="6" s="1"/>
  <c r="N29" i="6" s="1"/>
  <c r="G19" i="5"/>
  <c r="D20" i="5"/>
  <c r="R28" i="6"/>
  <c r="D43" i="5" l="1"/>
  <c r="D42" i="5"/>
  <c r="D41" i="5"/>
  <c r="G39" i="5"/>
  <c r="D40" i="5"/>
  <c r="E39" i="5"/>
  <c r="D49" i="6" s="1"/>
  <c r="M49" i="6" s="1"/>
  <c r="N49" i="6" s="1"/>
  <c r="O49" i="6" s="1"/>
  <c r="R29" i="6"/>
  <c r="Q29" i="6"/>
  <c r="O29" i="6"/>
  <c r="G20" i="5"/>
  <c r="D21" i="5"/>
  <c r="E20" i="5"/>
  <c r="D30" i="6" s="1"/>
  <c r="E24" i="3"/>
  <c r="J34" i="6" s="1"/>
  <c r="F24" i="3"/>
  <c r="D25" i="3"/>
  <c r="G40" i="5" l="1"/>
  <c r="E40" i="5"/>
  <c r="D50" i="6" s="1"/>
  <c r="M50" i="6" s="1"/>
  <c r="N50" i="6" s="1"/>
  <c r="G41" i="5"/>
  <c r="E41" i="5"/>
  <c r="D51" i="6" s="1"/>
  <c r="M51" i="6" s="1"/>
  <c r="N51" i="6" s="1"/>
  <c r="E42" i="5"/>
  <c r="D52" i="6" s="1"/>
  <c r="M52" i="6" s="1"/>
  <c r="N52" i="6" s="1"/>
  <c r="O52" i="6" s="1"/>
  <c r="G42" i="5"/>
  <c r="D44" i="5"/>
  <c r="D51" i="5" s="1"/>
  <c r="D52" i="5" s="1"/>
  <c r="D53" i="5" s="1"/>
  <c r="G43" i="5"/>
  <c r="E43" i="5"/>
  <c r="D53" i="6" s="1"/>
  <c r="M53" i="6" s="1"/>
  <c r="N53" i="6" s="1"/>
  <c r="M30" i="6"/>
  <c r="N30" i="6" s="1"/>
  <c r="D26" i="3"/>
  <c r="D27" i="3" s="1"/>
  <c r="E25" i="3"/>
  <c r="J35" i="6" s="1"/>
  <c r="F25" i="3"/>
  <c r="D22" i="5"/>
  <c r="E21" i="5"/>
  <c r="D31" i="6" s="1"/>
  <c r="M31" i="6" s="1"/>
  <c r="N31" i="6" s="1"/>
  <c r="G21" i="5"/>
  <c r="D54" i="5" l="1"/>
  <c r="G53" i="5"/>
  <c r="E53" i="5"/>
  <c r="D63" i="6" s="1"/>
  <c r="M63" i="6" s="1"/>
  <c r="G52" i="5"/>
  <c r="E52" i="5"/>
  <c r="D62" i="6" s="1"/>
  <c r="M62" i="6" s="1"/>
  <c r="O62" i="6" s="1"/>
  <c r="R52" i="6"/>
  <c r="R51" i="6"/>
  <c r="O51" i="6"/>
  <c r="D49" i="5"/>
  <c r="D48" i="5"/>
  <c r="D46" i="5"/>
  <c r="D45" i="5"/>
  <c r="E44" i="5"/>
  <c r="D54" i="6" s="1"/>
  <c r="M54" i="6" s="1"/>
  <c r="N54" i="6" s="1"/>
  <c r="G44" i="5"/>
  <c r="R50" i="6"/>
  <c r="O50" i="6"/>
  <c r="R53" i="6"/>
  <c r="O53" i="6"/>
  <c r="R30" i="6"/>
  <c r="O30" i="6"/>
  <c r="Q30" i="6"/>
  <c r="E27" i="3"/>
  <c r="J37" i="6" s="1"/>
  <c r="D28" i="3"/>
  <c r="F27" i="3"/>
  <c r="R31" i="6"/>
  <c r="Q31" i="6"/>
  <c r="O31" i="6"/>
  <c r="E22" i="5"/>
  <c r="D32" i="6" s="1"/>
  <c r="M32" i="6" s="1"/>
  <c r="N32" i="6" s="1"/>
  <c r="G22" i="5"/>
  <c r="D23" i="5"/>
  <c r="F26" i="3"/>
  <c r="E26" i="3"/>
  <c r="J36" i="6" s="1"/>
  <c r="E54" i="5" l="1"/>
  <c r="D64" i="6" s="1"/>
  <c r="M64" i="6" s="1"/>
  <c r="N64" i="6" s="1"/>
  <c r="D55" i="5"/>
  <c r="D56" i="5" s="1"/>
  <c r="D57" i="5" s="1"/>
  <c r="G54" i="5"/>
  <c r="E48" i="5"/>
  <c r="D58" i="6" s="1"/>
  <c r="M58" i="6" s="1"/>
  <c r="N58" i="6" s="1"/>
  <c r="D50" i="5"/>
  <c r="G51" i="5" s="1"/>
  <c r="E49" i="5"/>
  <c r="D59" i="6" s="1"/>
  <c r="M59" i="6" s="1"/>
  <c r="G49" i="5"/>
  <c r="G45" i="5"/>
  <c r="E45" i="5"/>
  <c r="D55" i="6" s="1"/>
  <c r="M55" i="6" s="1"/>
  <c r="N55" i="6" s="1"/>
  <c r="E51" i="5"/>
  <c r="D61" i="6" s="1"/>
  <c r="M61" i="6" s="1"/>
  <c r="R62" i="6" s="1"/>
  <c r="E46" i="5"/>
  <c r="D56" i="6" s="1"/>
  <c r="M56" i="6" s="1"/>
  <c r="N56" i="6" s="1"/>
  <c r="D47" i="5"/>
  <c r="G46" i="5"/>
  <c r="R54" i="6"/>
  <c r="O54" i="6"/>
  <c r="E28" i="3"/>
  <c r="J38" i="6" s="1"/>
  <c r="D29" i="3"/>
  <c r="F28" i="3"/>
  <c r="Q32" i="6"/>
  <c r="R32" i="6"/>
  <c r="O32" i="6"/>
  <c r="D24" i="5"/>
  <c r="K23" i="5" s="1"/>
  <c r="E23" i="5"/>
  <c r="D33" i="6" s="1"/>
  <c r="M33" i="6" s="1"/>
  <c r="N33" i="6" s="1"/>
  <c r="G23" i="5"/>
  <c r="E57" i="5" l="1"/>
  <c r="D67" i="6" s="1"/>
  <c r="M67" i="6" s="1"/>
  <c r="D58" i="5"/>
  <c r="D59" i="5" s="1"/>
  <c r="G57" i="5"/>
  <c r="E55" i="5"/>
  <c r="D65" i="6" s="1"/>
  <c r="M65" i="6" s="1"/>
  <c r="N65" i="6" s="1"/>
  <c r="G55" i="5"/>
  <c r="R64" i="6"/>
  <c r="O64" i="6"/>
  <c r="R55" i="6"/>
  <c r="O55" i="6"/>
  <c r="G47" i="5"/>
  <c r="E47" i="5"/>
  <c r="D57" i="6" s="1"/>
  <c r="M57" i="6" s="1"/>
  <c r="N57" i="6" s="1"/>
  <c r="E50" i="5"/>
  <c r="D60" i="6" s="1"/>
  <c r="M60" i="6" s="1"/>
  <c r="N60" i="6" s="1"/>
  <c r="O60" i="6" s="1"/>
  <c r="G50" i="5"/>
  <c r="R56" i="6"/>
  <c r="O56" i="6"/>
  <c r="G48" i="5"/>
  <c r="O61" i="6"/>
  <c r="R59" i="6"/>
  <c r="O58" i="6"/>
  <c r="F29" i="3"/>
  <c r="D30" i="3"/>
  <c r="E29" i="3"/>
  <c r="J39" i="6" s="1"/>
  <c r="L23" i="5"/>
  <c r="G24" i="5"/>
  <c r="E24" i="5"/>
  <c r="D34" i="6" s="1"/>
  <c r="M34" i="6" s="1"/>
  <c r="N34" i="6" s="1"/>
  <c r="R33" i="6"/>
  <c r="Q33" i="6"/>
  <c r="O33" i="6"/>
  <c r="E59" i="5" l="1"/>
  <c r="D69" i="6" s="1"/>
  <c r="M69" i="6" s="1"/>
  <c r="O69" i="6" s="1"/>
  <c r="D60" i="5"/>
  <c r="G59" i="5"/>
  <c r="E58" i="5"/>
  <c r="G58" i="5"/>
  <c r="R65" i="6"/>
  <c r="O65" i="6"/>
  <c r="E56" i="5"/>
  <c r="D66" i="6" s="1"/>
  <c r="M66" i="6" s="1"/>
  <c r="N66" i="6" s="1"/>
  <c r="R67" i="6" s="1"/>
  <c r="G56" i="5"/>
  <c r="R57" i="6"/>
  <c r="O57" i="6"/>
  <c r="R61" i="6"/>
  <c r="R60" i="6"/>
  <c r="R58" i="6"/>
  <c r="K24" i="5"/>
  <c r="D31" i="3"/>
  <c r="E30" i="3"/>
  <c r="J40" i="6" s="1"/>
  <c r="F30" i="3"/>
  <c r="Q34" i="6"/>
  <c r="S34" i="6"/>
  <c r="R34" i="6"/>
  <c r="O34" i="6"/>
  <c r="R68" i="6" l="1"/>
  <c r="D68" i="6"/>
  <c r="M68" i="6" s="1"/>
  <c r="E60" i="5"/>
  <c r="D70" i="6" s="1"/>
  <c r="M70" i="6" s="1"/>
  <c r="G60" i="5"/>
  <c r="O68" i="6"/>
  <c r="R69" i="6"/>
  <c r="R66" i="6"/>
  <c r="O66" i="6"/>
  <c r="D25" i="5"/>
  <c r="G25" i="5" s="1"/>
  <c r="C25" i="5" s="1"/>
  <c r="C35" i="6" s="1"/>
  <c r="D32" i="3"/>
  <c r="D33" i="3" s="1"/>
  <c r="D34" i="3" s="1"/>
  <c r="E31" i="3"/>
  <c r="J41" i="6" s="1"/>
  <c r="F31" i="3"/>
  <c r="O70" i="6" l="1"/>
  <c r="R70" i="6"/>
  <c r="E25" i="5"/>
  <c r="D35" i="6" s="1"/>
  <c r="M35" i="6" s="1"/>
  <c r="N35" i="6" s="1"/>
  <c r="D26" i="5"/>
  <c r="D27" i="5" s="1"/>
  <c r="D35" i="3"/>
  <c r="F34" i="3"/>
  <c r="E34" i="3"/>
  <c r="J44" i="6" s="1"/>
  <c r="E33" i="3"/>
  <c r="J43" i="6" s="1"/>
  <c r="F33" i="3"/>
  <c r="E32" i="3"/>
  <c r="J42" i="6" s="1"/>
  <c r="F32" i="3"/>
  <c r="E27" i="5" l="1"/>
  <c r="D37" i="6" s="1"/>
  <c r="M37" i="6" s="1"/>
  <c r="N37" i="6" s="1"/>
  <c r="O37" i="6" s="1"/>
  <c r="G27" i="5"/>
  <c r="D28" i="5"/>
  <c r="G28" i="5" s="1"/>
  <c r="G26" i="5"/>
  <c r="E26" i="5"/>
  <c r="D36" i="6" s="1"/>
  <c r="M36" i="6" s="1"/>
  <c r="N36" i="6" s="1"/>
  <c r="O36" i="6" s="1"/>
  <c r="R35" i="6"/>
  <c r="O35" i="6"/>
  <c r="Q35" i="6"/>
  <c r="F35" i="3"/>
  <c r="E35" i="3"/>
  <c r="J45" i="6" s="1"/>
  <c r="D36" i="3"/>
  <c r="E28" i="5"/>
  <c r="D38" i="6" s="1"/>
  <c r="M38" i="6" s="1"/>
  <c r="N38" i="6" s="1"/>
  <c r="D29" i="5"/>
  <c r="Q37" i="6" l="1"/>
  <c r="R37" i="6"/>
  <c r="R36" i="6"/>
  <c r="Q36" i="6"/>
  <c r="D37" i="3"/>
  <c r="F38" i="3" s="1"/>
  <c r="F36" i="3"/>
  <c r="E36" i="3"/>
  <c r="J46" i="6" s="1"/>
  <c r="R38" i="6"/>
  <c r="Q38" i="6"/>
  <c r="O38" i="6"/>
  <c r="D30" i="5"/>
  <c r="E29" i="5"/>
  <c r="D39" i="6" s="1"/>
  <c r="M39" i="6" s="1"/>
  <c r="N39" i="6" s="1"/>
  <c r="G29" i="5"/>
  <c r="G30" i="5" l="1"/>
  <c r="G31" i="5"/>
  <c r="F37" i="3"/>
  <c r="E37" i="3"/>
  <c r="J47" i="6" s="1"/>
  <c r="O39" i="6"/>
  <c r="R39" i="6"/>
  <c r="Q39" i="6"/>
  <c r="E30" i="5"/>
  <c r="D40" i="6" s="1"/>
  <c r="M40" i="6" s="1"/>
  <c r="N40" i="6" s="1"/>
  <c r="J48" i="6" l="1"/>
  <c r="E31" i="5"/>
  <c r="D41" i="6" s="1"/>
  <c r="M41" i="6" s="1"/>
  <c r="N41" i="6" s="1"/>
  <c r="Q41" i="6" s="1"/>
  <c r="D33" i="5"/>
  <c r="R40" i="6"/>
  <c r="O40" i="6"/>
  <c r="Q40" i="6"/>
  <c r="G33" i="5" l="1"/>
  <c r="G34" i="5"/>
  <c r="E33" i="5"/>
  <c r="R41" i="6"/>
  <c r="O41" i="6"/>
  <c r="E32" i="5"/>
  <c r="D42" i="6" s="1"/>
  <c r="M42" i="6" s="1"/>
  <c r="N42" i="6" s="1"/>
  <c r="S43" i="6" s="1"/>
  <c r="D35" i="5" l="1"/>
  <c r="E34" i="5"/>
  <c r="D44" i="6" s="1"/>
  <c r="M44" i="6" s="1"/>
  <c r="N44" i="6" s="1"/>
  <c r="S45" i="6" s="1"/>
  <c r="Q42" i="6"/>
  <c r="R42" i="6"/>
  <c r="O42" i="6"/>
  <c r="D43" i="6"/>
  <c r="M43" i="6" s="1"/>
  <c r="N43" i="6" s="1"/>
  <c r="G35" i="5" l="1"/>
  <c r="G36" i="5"/>
  <c r="R43" i="6"/>
  <c r="R44" i="6"/>
  <c r="E35" i="5"/>
  <c r="D45" i="6" s="1"/>
  <c r="M45" i="6" s="1"/>
  <c r="N45" i="6" s="1"/>
  <c r="O43" i="6"/>
  <c r="Q43" i="6"/>
  <c r="O45" i="6" l="1"/>
  <c r="E36" i="5"/>
  <c r="D46" i="6" s="1"/>
  <c r="M46" i="6" s="1"/>
  <c r="N46" i="6" s="1"/>
  <c r="D37" i="5"/>
  <c r="G37" i="5" l="1"/>
  <c r="G38" i="5"/>
  <c r="R45" i="6"/>
  <c r="E38" i="5"/>
  <c r="D48" i="6" s="1"/>
  <c r="M48" i="6" s="1"/>
  <c r="N48" i="6" s="1"/>
  <c r="R49" i="6" s="1"/>
  <c r="E37" i="5"/>
  <c r="D47" i="6" s="1"/>
  <c r="M47" i="6" s="1"/>
  <c r="N47" i="6" s="1"/>
  <c r="R46" i="6"/>
  <c r="Q46" i="6"/>
  <c r="O46" i="6"/>
  <c r="Q45" i="6"/>
  <c r="Q44" i="6"/>
  <c r="O44" i="6"/>
  <c r="R47" i="6" l="1"/>
  <c r="Q47" i="6"/>
  <c r="O47" i="6"/>
  <c r="R48" i="6"/>
  <c r="Q48" i="6"/>
  <c r="O4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Ralle, Marcelo (NQN-PIN)</author>
    <author>Cordero, Evangelina (Catriel)</author>
  </authors>
  <commentList>
    <comment ref="C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Ralle, Marcelo (NQN-PIN):</t>
        </r>
        <r>
          <rPr>
            <sz val="9"/>
            <color indexed="81"/>
            <rFont val="Tahoma"/>
            <family val="2"/>
          </rPr>
          <t xml:space="preserve">
Evolución real, el % de incremento fue del 10% en febrero, quedando un 7,69 % por la nueva base a Mar18 que ajustó por gatillo inflación
</t>
        </r>
      </text>
    </comment>
    <comment ref="C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Ralle, Marcelo (NQN-PIN):</t>
        </r>
        <r>
          <rPr>
            <sz val="9"/>
            <color indexed="81"/>
            <rFont val="Tahoma"/>
            <family val="2"/>
          </rPr>
          <t xml:space="preserve">
Evolución real, el % de incremento fue del 14,7% en marzo19 último  ajuste paitarias 2018 quedando un 10,50 % por la nueva base a Mar18 que ajustó por gatillo inflación
</t>
        </r>
      </text>
    </comment>
    <comment ref="C1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Cordero, Evangelina (Catriel):</t>
        </r>
        <r>
          <rPr>
            <sz val="9"/>
            <color indexed="81"/>
            <rFont val="Tahoma"/>
            <family val="2"/>
          </rPr>
          <t xml:space="preserve">
se adelanta 9% y adicional 4,2</t>
        </r>
      </text>
    </comment>
    <comment ref="C17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Cordero, Evangelina (Catriel):</t>
        </r>
        <r>
          <rPr>
            <sz val="9"/>
            <color indexed="81"/>
            <rFont val="Tahoma"/>
            <family val="2"/>
          </rPr>
          <t xml:space="preserve">
se adelanta 9 %</t>
        </r>
      </text>
    </comment>
  </commentList>
</comments>
</file>

<file path=xl/sharedStrings.xml><?xml version="1.0" encoding="utf-8"?>
<sst xmlns="http://schemas.openxmlformats.org/spreadsheetml/2006/main" count="584" uniqueCount="314">
  <si>
    <t>Valor</t>
  </si>
  <si>
    <t>IPIM</t>
  </si>
  <si>
    <t>Desde</t>
  </si>
  <si>
    <t>Hasta</t>
  </si>
  <si>
    <t>Índice</t>
  </si>
  <si>
    <t>Evol</t>
  </si>
  <si>
    <t>Base</t>
  </si>
  <si>
    <t>GO</t>
  </si>
  <si>
    <t>TC</t>
  </si>
  <si>
    <t>(n-1)</t>
  </si>
  <si>
    <t>n</t>
  </si>
  <si>
    <t>PROVISORIO DEL DÍA 05/10 - CAMBIAR AL DEL 31/10</t>
  </si>
  <si>
    <t>MO</t>
  </si>
  <si>
    <t>Tc</t>
  </si>
  <si>
    <t>Variación</t>
  </si>
  <si>
    <t>Fecha</t>
  </si>
  <si>
    <t>Tarifa</t>
  </si>
  <si>
    <t>Mes</t>
  </si>
  <si>
    <t>%</t>
  </si>
  <si>
    <t>Actualización</t>
  </si>
  <si>
    <t>Base (n-1)</t>
  </si>
  <si>
    <t xml:space="preserve">Petrolero de Neuquén, homologados por el Ministerio de trabajo, desde el </t>
  </si>
  <si>
    <t xml:space="preserve"> mes base hasta el mes correspondiente a la venta, o sea el mes "n".</t>
  </si>
  <si>
    <t>mes anterior (n-1)</t>
  </si>
  <si>
    <t>Grado de Afectación</t>
  </si>
  <si>
    <t>Ajuste por Fórmula</t>
  </si>
  <si>
    <t xml:space="preserve">(n-1) publicado por el Banco Nación           </t>
  </si>
  <si>
    <t>http://www.bna.com.ar/Personas</t>
  </si>
  <si>
    <t xml:space="preserve">de la venta (n-1). </t>
  </si>
  <si>
    <t>http://res1104.se.gob.ar/consultaprecios.eess.php</t>
  </si>
  <si>
    <t xml:space="preserve">Precios Servicio Tratamiento Químicos Bolland </t>
  </si>
  <si>
    <t>V</t>
  </si>
  <si>
    <t>Indice Vehículos</t>
  </si>
  <si>
    <t>http://www.acara.org.ar/</t>
  </si>
  <si>
    <t xml:space="preserve">1.-MO: Salarios: Se tomarán los incrementos salariales acordados con el Sindicato </t>
  </si>
  <si>
    <t xml:space="preserve">3.- GO:Combustibles: Precio del gas oil de YPF en Neuquén, del último día del </t>
  </si>
  <si>
    <t xml:space="preserve">4.- IPIM: Índice Precios Internos al por Mayor: El correspondiente al mes anterior </t>
  </si>
  <si>
    <t xml:space="preserve">5.-TC: Dólar: La cotización Divisa del tipo vendedor del último día hábil del mes anterior </t>
  </si>
  <si>
    <t xml:space="preserve">2-V: Inidce Vehicular: se toman los valores publicados por ACARA, desde el </t>
  </si>
  <si>
    <t>mes base n hasta el mes correspondiente.</t>
  </si>
  <si>
    <t>TC usada para cotizar</t>
  </si>
  <si>
    <t>Indice (composición vehicular)</t>
  </si>
  <si>
    <t>(n)</t>
  </si>
  <si>
    <t>Nueva Base paritarias 2019</t>
  </si>
  <si>
    <t>no</t>
  </si>
  <si>
    <t>si</t>
  </si>
  <si>
    <t>Gatillo</t>
  </si>
  <si>
    <t>https://www.indec.gob.ar/indec/web/Nivel4-Tema-3-5-32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</si>
  <si>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INDEC, Dirección Nacional de Estadísticas y Precios de la Producción y el Comercio. Dirección de Estadísticas del Sector Terciario y Precios.</t>
    </r>
  </si>
  <si>
    <t>* Dato provisorio.</t>
  </si>
  <si>
    <t>Productos importados</t>
  </si>
  <si>
    <t>I</t>
  </si>
  <si>
    <t xml:space="preserve"> Energía eléctrica</t>
  </si>
  <si>
    <t>E</t>
  </si>
  <si>
    <t xml:space="preserve"> Otros productos manufacturados</t>
  </si>
  <si>
    <t xml:space="preserve"> Muebles y colchones</t>
  </si>
  <si>
    <t xml:space="preserve"> Muebles y otros productos industriales</t>
  </si>
  <si>
    <t xml:space="preserve"> Otros medios de transporte</t>
  </si>
  <si>
    <t xml:space="preserve"> Motocicletas</t>
  </si>
  <si>
    <t xml:space="preserve"> Repuestos para automotores</t>
  </si>
  <si>
    <t xml:space="preserve"> Carrocerías y remolques</t>
  </si>
  <si>
    <t xml:space="preserve"> Vehículos automotores</t>
  </si>
  <si>
    <t xml:space="preserve"> Vehículos automotores, carrocerías y repuestos</t>
  </si>
  <si>
    <t xml:space="preserve"> Instrumentos de medición de servicios domiciliarios</t>
  </si>
  <si>
    <t xml:space="preserve"> Equipos para medicina</t>
  </si>
  <si>
    <t xml:space="preserve"> Equipos para medicina e instrumentos de medición</t>
  </si>
  <si>
    <t xml:space="preserve"> Equipos y aparatos de radio y televisión</t>
  </si>
  <si>
    <t xml:space="preserve"> Otros equipos eléctricos</t>
  </si>
  <si>
    <t xml:space="preserve"> Equipos de iluminación</t>
  </si>
  <si>
    <t xml:space="preserve"> Acumuladores eléctricos</t>
  </si>
  <si>
    <t xml:space="preserve"> Conductores eléctricos</t>
  </si>
  <si>
    <t xml:space="preserve"> Aparatos de distribución y control eléctrico</t>
  </si>
  <si>
    <t xml:space="preserve"> Motores, generadores y transformadores eléctricos</t>
  </si>
  <si>
    <t xml:space="preserve"> Máquinas y aparatos eléctricos</t>
  </si>
  <si>
    <t xml:space="preserve"> Otros aparatos de uso doméstico</t>
  </si>
  <si>
    <t xml:space="preserve"> Armas y municiones</t>
  </si>
  <si>
    <t xml:space="preserve"> Máquinas para lavaderos industriales</t>
  </si>
  <si>
    <t xml:space="preserve"> Máquinas para la elaboración o procesamiento de alimentos y bebidas</t>
  </si>
  <si>
    <t xml:space="preserve"> Máquinas para la industria extractiva y obras de construcción</t>
  </si>
  <si>
    <t xml:space="preserve"> Máquinas herramientas</t>
  </si>
  <si>
    <t xml:space="preserve"> Máquinas agrícolas</t>
  </si>
  <si>
    <t xml:space="preserve"> Máquinas de uso especial</t>
  </si>
  <si>
    <t xml:space="preserve"> Otra maquinaria de uso general</t>
  </si>
  <si>
    <t xml:space="preserve"> Equipos de elevación y manipulación</t>
  </si>
  <si>
    <t xml:space="preserve"> Rodamientos</t>
  </si>
  <si>
    <t xml:space="preserve"> Bombas y compresores</t>
  </si>
  <si>
    <t xml:space="preserve"> Motores a explosión excepto para automotores</t>
  </si>
  <si>
    <t xml:space="preserve"> Máquinas de uso general</t>
  </si>
  <si>
    <t xml:space="preserve"> Máquinas y equipos</t>
  </si>
  <si>
    <t xml:space="preserve"> Otros productos metálicos n.c.e.p.</t>
  </si>
  <si>
    <t xml:space="preserve"> Herramientas de mano y artículos de ferretería</t>
  </si>
  <si>
    <t xml:space="preserve"> Otros productos metálicos excepto máquinas, equipos y muebles</t>
  </si>
  <si>
    <t xml:space="preserve"> Generadores de vapor</t>
  </si>
  <si>
    <t xml:space="preserve"> Productos metálicos para uso estructural</t>
  </si>
  <si>
    <t xml:space="preserve"> Productos metálicos estructurales, recipientes y generadores de vapor</t>
  </si>
  <si>
    <t xml:space="preserve"> Productos metálicos excepto máquinas y equipos</t>
  </si>
  <si>
    <t xml:space="preserve"> Productos de fundición</t>
  </si>
  <si>
    <t xml:space="preserve"> Productos de minerales no ferrosos en formas básicas</t>
  </si>
  <si>
    <t xml:space="preserve"> Productos de minerales ferrosos en formas básicas</t>
  </si>
  <si>
    <t xml:space="preserve"> Productos metálicos básicos</t>
  </si>
  <si>
    <t xml:space="preserve"> Otros artículos de minerales no metalíferos n.c.e.p.</t>
  </si>
  <si>
    <t xml:space="preserve"> Artículos de hormigón, de cemento y de yeso</t>
  </si>
  <si>
    <t xml:space="preserve"> Cemento y cal</t>
  </si>
  <si>
    <t xml:space="preserve"> Productos de arcilla y cerámica no refractaria para uso estructural</t>
  </si>
  <si>
    <t xml:space="preserve"> Productos de cerámica refractaria</t>
  </si>
  <si>
    <t xml:space="preserve"> Productos de cerámica no refractaria para uso no estructural</t>
  </si>
  <si>
    <t xml:space="preserve"> Otros productos de minerales no metálicos</t>
  </si>
  <si>
    <t xml:space="preserve"> Vidrio y productos de vidrio</t>
  </si>
  <si>
    <t xml:space="preserve"> Productos de minerales no metálicos</t>
  </si>
  <si>
    <t xml:space="preserve"> Productos de plástico</t>
  </si>
  <si>
    <t xml:space="preserve"> Otros productos de caucho</t>
  </si>
  <si>
    <t xml:space="preserve"> Cubiertas de caucho</t>
  </si>
  <si>
    <t xml:space="preserve"> Productos de caucho</t>
  </si>
  <si>
    <t xml:space="preserve"> Productos de caucho y plástico</t>
  </si>
  <si>
    <t xml:space="preserve"> Fibras manufacturadas</t>
  </si>
  <si>
    <t xml:space="preserve"> Otros productos químicos</t>
  </si>
  <si>
    <t xml:space="preserve"> Jabones y detergentes</t>
  </si>
  <si>
    <t xml:space="preserve"> Productos farmacéuticos y veterinarios</t>
  </si>
  <si>
    <t xml:space="preserve"> Pinturas, barnices, enduídos y tintas de imprenta</t>
  </si>
  <si>
    <t xml:space="preserve"> Insecticidas y plaguicidas</t>
  </si>
  <si>
    <t xml:space="preserve"> Sustancias plásticas y elastómeros</t>
  </si>
  <si>
    <t xml:space="preserve"> Abonos y fertilizantes</t>
  </si>
  <si>
    <t xml:space="preserve"> Sustancias químicas básicas</t>
  </si>
  <si>
    <t xml:space="preserve"> Sustancias y productos químicos</t>
  </si>
  <si>
    <t xml:space="preserve"> Productos refinados del petróleo</t>
  </si>
  <si>
    <t xml:space="preserve"> Artículos de librería</t>
  </si>
  <si>
    <t xml:space="preserve"> Diarios y revistas</t>
  </si>
  <si>
    <t xml:space="preserve"> Impresiones y reproducción de grabaciones</t>
  </si>
  <si>
    <t xml:space="preserve"> Otros artículos de papel y cartón</t>
  </si>
  <si>
    <t xml:space="preserve"> Envases de papel y cartón</t>
  </si>
  <si>
    <t xml:space="preserve"> Papeles</t>
  </si>
  <si>
    <t xml:space="preserve"> Papel y productos de papel</t>
  </si>
  <si>
    <t xml:space="preserve"> Carpintería de madera</t>
  </si>
  <si>
    <t xml:space="preserve"> Tableros y paneles de madera</t>
  </si>
  <si>
    <t xml:space="preserve"> Productos de madera</t>
  </si>
  <si>
    <t xml:space="preserve"> Maderas aserradas</t>
  </si>
  <si>
    <t xml:space="preserve"> Madera y productos de madera excepto muebles</t>
  </si>
  <si>
    <t xml:space="preserve"> Calzado</t>
  </si>
  <si>
    <t xml:space="preserve"> Valijas y artículos de marroquinería</t>
  </si>
  <si>
    <t xml:space="preserve"> Cueros curtidos</t>
  </si>
  <si>
    <t xml:space="preserve"> Cueros, valijas y artículos de marroquinería</t>
  </si>
  <si>
    <t xml:space="preserve"> Cuero, artículos de marroquinería y calzado</t>
  </si>
  <si>
    <t xml:space="preserve"> Prendas de materiales textiles</t>
  </si>
  <si>
    <t xml:space="preserve"> Tejidos y artículos de punto</t>
  </si>
  <si>
    <t xml:space="preserve"> Otros productos textiles</t>
  </si>
  <si>
    <t xml:space="preserve"> Materias primas textiles</t>
  </si>
  <si>
    <t xml:space="preserve"> Productos textiles</t>
  </si>
  <si>
    <t xml:space="preserve"> Tabaco</t>
  </si>
  <si>
    <t xml:space="preserve"> Bebidas no alcohólicas</t>
  </si>
  <si>
    <t xml:space="preserve"> Cervezas</t>
  </si>
  <si>
    <t xml:space="preserve"> Vinos y sidra</t>
  </si>
  <si>
    <t xml:space="preserve"> Alcohol etílico y bebidas alcohólicas destiladas</t>
  </si>
  <si>
    <t xml:space="preserve"> Alcohol etílico y bebidas</t>
  </si>
  <si>
    <t xml:space="preserve"> Otros productos alimenticios n.c.e.p.</t>
  </si>
  <si>
    <t xml:space="preserve"> Productos farináceos</t>
  </si>
  <si>
    <t xml:space="preserve"> Productos de chocolate y golosinas</t>
  </si>
  <si>
    <t xml:space="preserve"> Azúcar</t>
  </si>
  <si>
    <t xml:space="preserve"> Productos de panadería</t>
  </si>
  <si>
    <t xml:space="preserve"> Otros productos alimenticios</t>
  </si>
  <si>
    <t xml:space="preserve"> Alimentos balanceados</t>
  </si>
  <si>
    <t xml:space="preserve"> Productos derivados del almidón</t>
  </si>
  <si>
    <t xml:space="preserve"> Harinas</t>
  </si>
  <si>
    <t xml:space="preserve"> Productos de molinería, almidones y alimentos balanceados</t>
  </si>
  <si>
    <t xml:space="preserve"> Productos lácteos</t>
  </si>
  <si>
    <t xml:space="preserve"> Aceites y grasas vegetales</t>
  </si>
  <si>
    <t xml:space="preserve"> Conservas de frutas, hortalizas y legumbres</t>
  </si>
  <si>
    <t xml:space="preserve"> Conservas de pescados</t>
  </si>
  <si>
    <t xml:space="preserve"> Productos cárnicos</t>
  </si>
  <si>
    <t xml:space="preserve"> Productos de carnes, pescados, frutas, legumbres, hortalizas y aceites</t>
  </si>
  <si>
    <t xml:space="preserve"> Alimentos y bebidas</t>
  </si>
  <si>
    <t xml:space="preserve"> Productos manufacturados</t>
  </si>
  <si>
    <t>D</t>
  </si>
  <si>
    <t>Industria Manufacturera y Energía Eléctrica</t>
  </si>
  <si>
    <t xml:space="preserve"> Productos minerales no metalíferos</t>
  </si>
  <si>
    <t xml:space="preserve"> Petróleo crudo y gas natural</t>
  </si>
  <si>
    <t xml:space="preserve"> Productos minerales</t>
  </si>
  <si>
    <t>C</t>
  </si>
  <si>
    <t xml:space="preserve"> Productos pesqueros</t>
  </si>
  <si>
    <t>B</t>
  </si>
  <si>
    <t xml:space="preserve"> Ganado porcino y productos de granja</t>
  </si>
  <si>
    <t>0122</t>
  </si>
  <si>
    <t xml:space="preserve"> Ganado vacuno y leche</t>
  </si>
  <si>
    <t>0121</t>
  </si>
  <si>
    <t xml:space="preserve"> Ganaderos</t>
  </si>
  <si>
    <t>012</t>
  </si>
  <si>
    <t xml:space="preserve"> Frutas</t>
  </si>
  <si>
    <t>0113</t>
  </si>
  <si>
    <t xml:space="preserve"> Hortalizas y legumbres</t>
  </si>
  <si>
    <t>0112</t>
  </si>
  <si>
    <t xml:space="preserve"> Cereales y oleaginosas</t>
  </si>
  <si>
    <t>0111</t>
  </si>
  <si>
    <t xml:space="preserve"> Agrícolas</t>
  </si>
  <si>
    <t>011</t>
  </si>
  <si>
    <t xml:space="preserve"> Productos agropecuarios</t>
  </si>
  <si>
    <t>A</t>
  </si>
  <si>
    <t>Primarios</t>
  </si>
  <si>
    <t>Productos nacionales</t>
  </si>
  <si>
    <t>N</t>
  </si>
  <si>
    <t>Nivel general</t>
  </si>
  <si>
    <t>NG</t>
  </si>
  <si>
    <t>Valor ponderado</t>
  </si>
  <si>
    <t>Número índice</t>
  </si>
  <si>
    <t>Ago</t>
  </si>
  <si>
    <t>Jul</t>
  </si>
  <si>
    <t>Jun</t>
  </si>
  <si>
    <t>May</t>
  </si>
  <si>
    <t>Abr</t>
  </si>
  <si>
    <t>Mar</t>
  </si>
  <si>
    <t>Feb</t>
  </si>
  <si>
    <t>Ene</t>
  </si>
  <si>
    <t>Dic</t>
  </si>
  <si>
    <t>Nov</t>
  </si>
  <si>
    <t>Oct</t>
  </si>
  <si>
    <t>Set</t>
  </si>
  <si>
    <t>Sep</t>
  </si>
  <si>
    <t>2020*</t>
  </si>
  <si>
    <t>2019*</t>
  </si>
  <si>
    <t>2018</t>
  </si>
  <si>
    <t>2017</t>
  </si>
  <si>
    <t>Descripción</t>
  </si>
  <si>
    <t>Código</t>
  </si>
  <si>
    <t>Índice de Precios Internos al por Mayor (IPIM), base año 1993, periodo de referencia diciembre 2015=100</t>
  </si>
  <si>
    <t>SISTEMA DE INDICES DE PRECIOS MAYORISTAS (SIPM)</t>
  </si>
  <si>
    <t>170E28 C/Corta 4185</t>
  </si>
  <si>
    <t>Ford Ranger 
2.2 TDCi C/Doble 4x4 XL 6MT (125cv) (L20)</t>
  </si>
  <si>
    <t>Sep.</t>
  </si>
  <si>
    <t>El aumento del 12,25 % se aplicaría al 73 % del total, es decir el 27 % restante no estaría alcanzado, por el carácter no remunerativo del aumento</t>
  </si>
  <si>
    <t>Aumento MO septiembre</t>
  </si>
  <si>
    <t>Aimento abril</t>
  </si>
  <si>
    <t>Ultimo aumento</t>
  </si>
  <si>
    <t>Feb*</t>
  </si>
  <si>
    <t>correspondiente a paritaria 2021/2022</t>
  </si>
  <si>
    <t xml:space="preserve">correspondiente a paritaria 2021/2022 20 % + 10% por IPC acumulado </t>
  </si>
  <si>
    <t>mar</t>
  </si>
  <si>
    <t>abr</t>
  </si>
  <si>
    <t xml:space="preserve">correspondiente a paritaria 2022  10% </t>
  </si>
  <si>
    <t>may</t>
  </si>
  <si>
    <t>b</t>
  </si>
  <si>
    <t xml:space="preserve">correspondiente a paritaria 2022  11% </t>
  </si>
  <si>
    <t>jun</t>
  </si>
  <si>
    <t>jul</t>
  </si>
  <si>
    <t>ago</t>
  </si>
  <si>
    <t>sep</t>
  </si>
  <si>
    <t>oct</t>
  </si>
  <si>
    <t>nov</t>
  </si>
  <si>
    <t>dic</t>
  </si>
  <si>
    <t>2022*</t>
  </si>
  <si>
    <t>impacto mes nterior 10,44 (ver sueldo testigo)</t>
  </si>
  <si>
    <t>ene</t>
  </si>
  <si>
    <t>feb</t>
  </si>
  <si>
    <t>Fiat Iveco tector 170 E22 4185</t>
  </si>
  <si>
    <t>Aumento REM</t>
  </si>
  <si>
    <t>REM</t>
  </si>
  <si>
    <t>Aumento Sume Expte. NO REM</t>
  </si>
  <si>
    <t>NOREM</t>
  </si>
  <si>
    <t>$Valor</t>
  </si>
  <si>
    <t>Cantidad</t>
  </si>
  <si>
    <t>Rellenadores</t>
  </si>
  <si>
    <t>REMUNERATIVO</t>
  </si>
  <si>
    <t>Básico</t>
  </si>
  <si>
    <t>M</t>
  </si>
  <si>
    <t>Turno A, B, 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</si>
  <si>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</si>
  <si>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</si>
  <si>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</si>
  <si>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</si>
  <si>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</si>
  <si>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</si>
  <si>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</si>
  <si>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</si>
  <si>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</si>
  <si>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</si>
  <si>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</si>
  <si>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</si>
  <si>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</si>
  <si>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</si>
  <si>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</si>
  <si>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</si>
  <si>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</si>
  <si>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</si>
  <si>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</si>
  <si>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</si>
  <si>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</si>
  <si>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</si>
  <si>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</si>
  <si>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</si>
  <si>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</si>
  <si>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</si>
  <si>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</si>
  <si>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</si>
  <si>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SUMAS NORMALES</t>
  </si>
  <si>
    <t>SUMAS NO REM</t>
  </si>
  <si>
    <t>PP</t>
  </si>
  <si>
    <t>PETROLEROS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</si>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</sst>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%"/>
    <numFmt numFmtId="167" formatCode="0.000"/>
    <numFmt numFmtId="168" formatCode="General_)"/>
    <numFmt numFmtId="169" formatCode="_ * #,##0.000_ ;_ * \-#,##0.000_ ;_ * &quot;-&quot;??_ ;_ @_ "/>
    <numFmt numFmtId="170" formatCode="0.0"/>
    <numFmt numFmtId="171" formatCode="_ [$€-2]\ * #,##0.00_ ;_ [$€-2]\ * \-#,##0.00_ ;_ [$€-2]\ * &quot;-&quot;??_ "/>
    <numFmt numFmtId="172" formatCode="_-* #,##0.00\ _€_-;\-* #,##0.00\ _€_-;_-* &quot;-&quot;??\ _€_-;_-@_-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ourier"/>
      <family val="3"/>
    </font>
    <font>
      <sz val="10"/>
      <name val="Arial"/>
      <family val="2"/>
    </font>
    <font>
      <u/>
      <sz val="9.5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Tahoma"/>
      <family val="2"/>
    </font>
    <font>
      <b/>
      <u/>
      <sz val="12"/>
      <name val="Tahoma"/>
      <family val="2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9"/>
      <color indexed="8"/>
      <name val="Arial"/>
      <family val="2"/>
    </font>
    <font>
      <sz val="11"/>
      <color rgb="FF212529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indexed="54"/>
      <name val="Calibri"/>
      <family val="2"/>
    </font>
    <font>
      <u/>
      <sz val="9.3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5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/>
    <xf numFmtId="0" fontId="6" fillId="0" borderId="0"/>
    <xf numFmtId="0" fontId="1" fillId="0" borderId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2" fillId="12" borderId="0" applyNumberFormat="0" applyBorder="0" applyAlignment="0" applyProtection="0"/>
    <xf numFmtId="0" fontId="33" fillId="14" borderId="16" applyNumberFormat="0" applyAlignment="0" applyProtection="0"/>
    <xf numFmtId="0" fontId="34" fillId="15" borderId="17" applyNumberFormat="0" applyAlignment="0" applyProtection="0"/>
    <xf numFmtId="0" fontId="35" fillId="15" borderId="16" applyNumberFormat="0" applyAlignment="0" applyProtection="0"/>
    <xf numFmtId="0" fontId="36" fillId="0" borderId="18" applyNumberFormat="0" applyFill="0" applyAlignment="0" applyProtection="0"/>
    <xf numFmtId="0" fontId="2" fillId="16" borderId="19" applyNumberFormat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8" fillId="21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0" fontId="38" fillId="37" borderId="0" applyNumberFormat="0" applyBorder="0" applyAlignment="0" applyProtection="0"/>
    <xf numFmtId="0" fontId="38" fillId="41" borderId="0" applyNumberFormat="0" applyBorder="0" applyAlignment="0" applyProtection="0"/>
    <xf numFmtId="0" fontId="39" fillId="0" borderId="22" applyNumberFormat="0" applyFill="0" applyAlignment="0" applyProtection="0"/>
    <xf numFmtId="171" fontId="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65" fontId="13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41" fillId="13" borderId="0" applyNumberFormat="0" applyBorder="0" applyAlignment="0" applyProtection="0"/>
    <xf numFmtId="0" fontId="6" fillId="0" borderId="0"/>
    <xf numFmtId="0" fontId="42" fillId="0" borderId="0"/>
    <xf numFmtId="0" fontId="6" fillId="0" borderId="0"/>
    <xf numFmtId="3" fontId="6" fillId="0" borderId="0">
      <alignment vertical="center"/>
    </xf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3" fillId="17" borderId="20" applyNumberFormat="0" applyFont="0" applyAlignment="0" applyProtection="0"/>
    <xf numFmtId="0" fontId="43" fillId="0" borderId="0" applyNumberFormat="0" applyFill="0" applyBorder="0" applyAlignment="0" applyProtection="0"/>
  </cellStyleXfs>
  <cellXfs count="268">
    <xf numFmtId="0" fontId="0" fillId="0" borderId="0" xfId="0"/>
    <xf numFmtId="2" fontId="0" fillId="0" borderId="0" xfId="0" applyNumberFormat="1"/>
    <xf numFmtId="14" fontId="0" fillId="0" borderId="0" xfId="0" applyNumberFormat="1"/>
    <xf numFmtId="10" fontId="0" fillId="0" borderId="0" xfId="2" applyNumberFormat="1" applyFont="1"/>
    <xf numFmtId="165" fontId="1" fillId="2" borderId="0" xfId="1" applyFont="1" applyFill="1"/>
    <xf numFmtId="0" fontId="3" fillId="0" borderId="0" xfId="0" applyFont="1"/>
    <xf numFmtId="0" fontId="2" fillId="3" borderId="0" xfId="0" applyFont="1" applyFill="1" applyAlignment="1">
      <alignment horizontal="center"/>
    </xf>
    <xf numFmtId="165" fontId="1" fillId="4" borderId="0" xfId="1" applyFont="1" applyFill="1"/>
    <xf numFmtId="4" fontId="0" fillId="0" borderId="0" xfId="0" applyNumberFormat="1"/>
    <xf numFmtId="2" fontId="1" fillId="2" borderId="0" xfId="1" applyNumberFormat="1" applyFont="1" applyFill="1"/>
    <xf numFmtId="14" fontId="0" fillId="4" borderId="0" xfId="0" applyNumberFormat="1" applyFill="1"/>
    <xf numFmtId="2" fontId="1" fillId="4" borderId="0" xfId="1" applyNumberFormat="1" applyFont="1" applyFill="1"/>
    <xf numFmtId="166" fontId="0" fillId="4" borderId="0" xfId="2" applyNumberFormat="1" applyFont="1" applyFill="1"/>
    <xf numFmtId="14" fontId="0" fillId="2" borderId="0" xfId="0" applyNumberFormat="1" applyFill="1"/>
    <xf numFmtId="4" fontId="0" fillId="2" borderId="0" xfId="0" applyNumberFormat="1" applyFill="1"/>
    <xf numFmtId="0" fontId="0" fillId="2" borderId="0" xfId="0" applyFill="1"/>
    <xf numFmtId="4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0" fontId="4" fillId="5" borderId="0" xfId="0" applyFont="1" applyFill="1"/>
    <xf numFmtId="9" fontId="0" fillId="0" borderId="0" xfId="2" applyFont="1"/>
    <xf numFmtId="17" fontId="0" fillId="0" borderId="0" xfId="0" applyNumberFormat="1"/>
    <xf numFmtId="164" fontId="0" fillId="0" borderId="0" xfId="3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67" fontId="0" fillId="6" borderId="3" xfId="0" applyNumberFormat="1" applyFill="1" applyBorder="1" applyAlignment="1">
      <alignment horizontal="center"/>
    </xf>
    <xf numFmtId="9" fontId="0" fillId="6" borderId="1" xfId="2" applyFont="1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center"/>
    </xf>
    <xf numFmtId="0" fontId="0" fillId="0" borderId="0" xfId="0" quotePrefix="1"/>
    <xf numFmtId="166" fontId="0" fillId="0" borderId="0" xfId="2" applyNumberFormat="1" applyFont="1"/>
    <xf numFmtId="10" fontId="0" fillId="0" borderId="0" xfId="0" applyNumberFormat="1"/>
    <xf numFmtId="10" fontId="0" fillId="4" borderId="0" xfId="0" applyNumberFormat="1" applyFill="1"/>
    <xf numFmtId="10" fontId="0" fillId="4" borderId="0" xfId="2" applyNumberFormat="1" applyFont="1" applyFill="1"/>
    <xf numFmtId="0" fontId="3" fillId="4" borderId="2" xfId="0" applyFont="1" applyFill="1" applyBorder="1"/>
    <xf numFmtId="17" fontId="3" fillId="4" borderId="3" xfId="0" applyNumberFormat="1" applyFont="1" applyFill="1" applyBorder="1" applyAlignment="1">
      <alignment horizontal="left"/>
    </xf>
    <xf numFmtId="0" fontId="0" fillId="0" borderId="5" xfId="0" applyBorder="1" applyAlignment="1">
      <alignment horizontal="center" vertical="center"/>
    </xf>
    <xf numFmtId="17" fontId="0" fillId="0" borderId="6" xfId="0" applyNumberFormat="1" applyBorder="1"/>
    <xf numFmtId="0" fontId="0" fillId="0" borderId="7" xfId="0" applyBorder="1"/>
    <xf numFmtId="167" fontId="3" fillId="4" borderId="1" xfId="0" applyNumberFormat="1" applyFont="1" applyFill="1" applyBorder="1" applyAlignment="1">
      <alignment horizontal="center"/>
    </xf>
    <xf numFmtId="167" fontId="3" fillId="4" borderId="1" xfId="1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6" fontId="3" fillId="4" borderId="1" xfId="2" applyNumberFormat="1" applyFont="1" applyFill="1" applyBorder="1" applyAlignment="1">
      <alignment horizontal="center"/>
    </xf>
    <xf numFmtId="0" fontId="10" fillId="7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4" xfId="0" applyFont="1" applyBorder="1" applyAlignment="1">
      <alignment horizontal="center" vertical="center"/>
    </xf>
    <xf numFmtId="2" fontId="8" fillId="0" borderId="0" xfId="9" applyNumberFormat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14" fillId="0" borderId="0" xfId="5" applyFont="1" applyAlignment="1">
      <alignment horizontal="center" vertical="center" wrapText="1"/>
    </xf>
    <xf numFmtId="17" fontId="14" fillId="0" borderId="1" xfId="10" applyNumberFormat="1" applyFont="1" applyBorder="1" applyAlignment="1">
      <alignment horizontal="center" vertical="center" wrapText="1"/>
    </xf>
    <xf numFmtId="1" fontId="3" fillId="4" borderId="1" xfId="1" applyNumberFormat="1" applyFont="1" applyFill="1" applyBorder="1" applyAlignment="1">
      <alignment horizontal="center"/>
    </xf>
    <xf numFmtId="167" fontId="1" fillId="0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17" fillId="0" borderId="1" xfId="10" applyNumberFormat="1" applyFont="1" applyBorder="1" applyAlignment="1" applyProtection="1">
      <alignment horizontal="center" vertical="center" wrapText="1"/>
      <protection locked="0"/>
    </xf>
    <xf numFmtId="0" fontId="2" fillId="3" borderId="0" xfId="0" applyFont="1" applyFill="1" applyAlignment="1">
      <alignment horizontal="center" vertical="center"/>
    </xf>
    <xf numFmtId="165" fontId="1" fillId="4" borderId="1" xfId="1" applyFont="1" applyFill="1" applyBorder="1"/>
    <xf numFmtId="165" fontId="1" fillId="0" borderId="1" xfId="1" applyFont="1" applyFill="1" applyBorder="1"/>
    <xf numFmtId="0" fontId="2" fillId="3" borderId="0" xfId="0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left"/>
    </xf>
    <xf numFmtId="169" fontId="11" fillId="0" borderId="0" xfId="1" applyNumberFormat="1" applyFont="1" applyAlignment="1">
      <alignment horizontal="left"/>
    </xf>
    <xf numFmtId="3" fontId="17" fillId="4" borderId="1" xfId="10" applyNumberFormat="1" applyFont="1" applyFill="1" applyBorder="1" applyAlignment="1" applyProtection="1">
      <alignment horizontal="center" vertical="center" wrapText="1"/>
      <protection locked="0"/>
    </xf>
    <xf numFmtId="9" fontId="0" fillId="0" borderId="0" xfId="0" applyNumberFormat="1"/>
    <xf numFmtId="165" fontId="1" fillId="0" borderId="0" xfId="1" applyFont="1" applyFill="1"/>
    <xf numFmtId="2" fontId="1" fillId="0" borderId="0" xfId="1" applyNumberFormat="1" applyFont="1" applyFill="1"/>
    <xf numFmtId="10" fontId="1" fillId="0" borderId="0" xfId="2" applyNumberFormat="1" applyFont="1"/>
    <xf numFmtId="167" fontId="0" fillId="0" borderId="1" xfId="1" applyNumberFormat="1" applyFont="1" applyFill="1" applyBorder="1" applyAlignment="1">
      <alignment horizontal="center"/>
    </xf>
    <xf numFmtId="0" fontId="20" fillId="0" borderId="0" xfId="0" applyFont="1"/>
    <xf numFmtId="10" fontId="1" fillId="2" borderId="0" xfId="2" applyNumberFormat="1" applyFont="1" applyFill="1"/>
    <xf numFmtId="166" fontId="0" fillId="0" borderId="0" xfId="0" applyNumberFormat="1"/>
    <xf numFmtId="4" fontId="0" fillId="5" borderId="3" xfId="0" applyNumberFormat="1" applyFill="1" applyBorder="1" applyAlignment="1">
      <alignment horizontal="center"/>
    </xf>
    <xf numFmtId="4" fontId="3" fillId="0" borderId="0" xfId="0" applyNumberFormat="1" applyFont="1"/>
    <xf numFmtId="0" fontId="0" fillId="9" borderId="1" xfId="0" applyFill="1" applyBorder="1"/>
    <xf numFmtId="9" fontId="0" fillId="9" borderId="1" xfId="0" applyNumberFormat="1" applyFill="1" applyBorder="1"/>
    <xf numFmtId="14" fontId="0" fillId="10" borderId="0" xfId="0" applyNumberFormat="1" applyFill="1"/>
    <xf numFmtId="166" fontId="21" fillId="0" borderId="0" xfId="8" applyNumberFormat="1" applyFont="1"/>
    <xf numFmtId="2" fontId="8" fillId="0" borderId="0" xfId="9" applyNumberFormat="1" applyAlignment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 applyAlignment="1">
      <alignment vertical="center"/>
    </xf>
    <xf numFmtId="1" fontId="23" fillId="7" borderId="0" xfId="7" applyNumberFormat="1" applyFont="1" applyFill="1"/>
    <xf numFmtId="0" fontId="22" fillId="0" borderId="0" xfId="0" applyFont="1" applyAlignment="1">
      <alignment horizontal="left"/>
    </xf>
    <xf numFmtId="0" fontId="25" fillId="0" borderId="0" xfId="0" applyFont="1"/>
    <xf numFmtId="170" fontId="26" fillId="0" borderId="9" xfId="0" applyNumberFormat="1" applyFont="1" applyBorder="1"/>
    <xf numFmtId="0" fontId="26" fillId="0" borderId="9" xfId="0" applyFont="1" applyBorder="1"/>
    <xf numFmtId="0" fontId="26" fillId="0" borderId="9" xfId="0" applyFont="1" applyBorder="1" applyAlignment="1">
      <alignment horizontal="left"/>
    </xf>
    <xf numFmtId="170" fontId="22" fillId="0" borderId="0" xfId="0" applyNumberFormat="1" applyFont="1"/>
    <xf numFmtId="170" fontId="26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left"/>
    </xf>
    <xf numFmtId="0" fontId="22" fillId="0" borderId="0" xfId="0" applyFont="1" applyAlignment="1">
      <alignment horizontal="left" indent="3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4"/>
    </xf>
    <xf numFmtId="49" fontId="22" fillId="0" borderId="0" xfId="0" applyNumberFormat="1" applyFont="1" applyAlignment="1">
      <alignment horizontal="left"/>
    </xf>
    <xf numFmtId="170" fontId="27" fillId="0" borderId="0" xfId="12" applyNumberFormat="1" applyFont="1"/>
    <xf numFmtId="166" fontId="22" fillId="5" borderId="0" xfId="2" applyNumberFormat="1" applyFont="1" applyFill="1"/>
    <xf numFmtId="0" fontId="22" fillId="5" borderId="0" xfId="0" applyFont="1" applyFill="1"/>
    <xf numFmtId="0" fontId="26" fillId="0" borderId="0" xfId="0" applyFont="1" applyAlignment="1">
      <alignment horizontal="center" vertical="center"/>
    </xf>
    <xf numFmtId="0" fontId="23" fillId="7" borderId="9" xfId="7" applyFont="1" applyFill="1" applyBorder="1" applyAlignment="1">
      <alignment horizontal="center" vertical="center"/>
    </xf>
    <xf numFmtId="0" fontId="13" fillId="0" borderId="0" xfId="0" applyFont="1"/>
    <xf numFmtId="0" fontId="22" fillId="0" borderId="8" xfId="0" applyFont="1" applyBorder="1" applyAlignment="1">
      <alignment horizontal="center" vertical="center" wrapText="1"/>
    </xf>
    <xf numFmtId="49" fontId="22" fillId="0" borderId="8" xfId="0" applyNumberFormat="1" applyFont="1" applyBorder="1" applyAlignment="1">
      <alignment horizontal="center" vertical="center"/>
    </xf>
    <xf numFmtId="49" fontId="22" fillId="0" borderId="8" xfId="0" applyNumberFormat="1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28" fillId="0" borderId="0" xfId="0" applyFont="1"/>
    <xf numFmtId="10" fontId="14" fillId="0" borderId="0" xfId="5" applyNumberFormat="1" applyFont="1" applyAlignment="1">
      <alignment horizontal="center" vertical="center" wrapText="1"/>
    </xf>
    <xf numFmtId="9" fontId="14" fillId="0" borderId="0" xfId="5" applyNumberFormat="1" applyFont="1" applyAlignment="1">
      <alignment horizontal="center" vertical="center" wrapText="1"/>
    </xf>
    <xf numFmtId="0" fontId="29" fillId="0" borderId="0" xfId="0" applyFont="1"/>
    <xf numFmtId="4" fontId="0" fillId="11" borderId="3" xfId="0" applyNumberFormat="1" applyFill="1" applyBorder="1" applyAlignment="1">
      <alignment horizontal="center"/>
    </xf>
    <xf numFmtId="9" fontId="0" fillId="2" borderId="0" xfId="2" applyFont="1" applyFill="1"/>
    <xf numFmtId="0" fontId="23" fillId="7" borderId="9" xfId="59" applyFont="1" applyFill="1" applyBorder="1" applyAlignment="1">
      <alignment horizontal="center" vertical="center"/>
    </xf>
    <xf numFmtId="3" fontId="6" fillId="4" borderId="1" xfId="10" applyNumberFormat="1" applyFont="1" applyFill="1" applyBorder="1" applyAlignment="1" applyProtection="1">
      <alignment horizontal="center" vertical="center" wrapText="1"/>
      <protection locked="0"/>
    </xf>
    <xf numFmtId="165" fontId="1" fillId="5" borderId="0" xfId="1" applyFont="1" applyFill="1"/>
    <xf numFmtId="0" fontId="0" fillId="42" borderId="0" xfId="0" applyFill="1"/>
    <xf numFmtId="3" fontId="14" fillId="0" borderId="1" xfId="5" applyNumberFormat="1" applyFont="1" applyBorder="1" applyAlignment="1">
      <alignment horizontal="center" vertical="center" wrapText="1"/>
    </xf>
    <xf numFmtId="3" fontId="6" fillId="0" borderId="1" xfId="1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170" fontId="27" fillId="0" borderId="0" xfId="0" applyNumberFormat="1" applyFont="1"/>
    <xf numFmtId="3" fontId="14" fillId="2" borderId="1" xfId="5" applyNumberFormat="1" applyFont="1" applyFill="1" applyBorder="1" applyAlignment="1">
      <alignment horizontal="center" vertical="center" wrapText="1"/>
    </xf>
    <xf numFmtId="165" fontId="14" fillId="0" borderId="0" xfId="5" applyNumberFormat="1" applyFont="1" applyAlignment="1">
      <alignment horizontal="center" vertical="center" wrapText="1"/>
    </xf>
    <xf numFmtId="165" fontId="0" fillId="0" borderId="0" xfId="0" applyNumberFormat="1"/>
    <xf numFmtId="4" fontId="44" fillId="6" borderId="3" xfId="0" applyNumberFormat="1" applyFont="1" applyFill="1" applyBorder="1" applyAlignment="1">
      <alignment horizontal="center"/>
    </xf>
    <xf numFmtId="9" fontId="44" fillId="6" borderId="1" xfId="2" applyFont="1" applyFill="1" applyBorder="1" applyAlignment="1">
      <alignment horizontal="center" vertical="center"/>
    </xf>
    <xf numFmtId="9" fontId="44" fillId="43" borderId="1" xfId="0" applyNumberFormat="1" applyFont="1" applyFill="1" applyBorder="1"/>
    <xf numFmtId="4" fontId="44" fillId="5" borderId="3" xfId="0" applyNumberFormat="1" applyFont="1" applyFill="1" applyBorder="1" applyAlignment="1">
      <alignment horizontal="center"/>
    </xf>
    <xf numFmtId="0" fontId="0" fillId="5" borderId="0" xfId="0" applyFill="1" applyAlignment="1">
      <alignment wrapText="1"/>
    </xf>
    <xf numFmtId="0" fontId="23" fillId="44" borderId="9" xfId="0" applyFont="1" applyFill="1" applyBorder="1" applyAlignment="1">
      <alignment horizontal="center" vertical="center"/>
    </xf>
    <xf numFmtId="0" fontId="46" fillId="0" borderId="0" xfId="0" applyFont="1"/>
    <xf numFmtId="166" fontId="44" fillId="43" borderId="1" xfId="0" applyNumberFormat="1" applyFont="1" applyFill="1" applyBorder="1"/>
    <xf numFmtId="0" fontId="22" fillId="0" borderId="10" xfId="0" applyFont="1" applyBorder="1" applyAlignment="1">
      <alignment vertical="center"/>
    </xf>
    <xf numFmtId="0" fontId="23" fillId="45" borderId="9" xfId="0" applyFont="1" applyFill="1" applyBorder="1" applyAlignment="1">
      <alignment horizontal="center" vertical="center"/>
    </xf>
    <xf numFmtId="0" fontId="44" fillId="46" borderId="0" xfId="0" applyFont="1" applyFill="1"/>
    <xf numFmtId="0" fontId="0" fillId="46" borderId="0" xfId="0" applyFill="1"/>
    <xf numFmtId="0" fontId="23" fillId="44" borderId="3" xfId="0" applyFont="1" applyFill="1" applyBorder="1" applyAlignment="1">
      <alignment horizontal="center" vertical="center"/>
    </xf>
    <xf numFmtId="0" fontId="46" fillId="0" borderId="1" xfId="0" applyFont="1" applyBorder="1"/>
    <xf numFmtId="167" fontId="0" fillId="2" borderId="1" xfId="0" applyNumberFormat="1" applyFill="1" applyBorder="1" applyAlignment="1">
      <alignment horizontal="center"/>
    </xf>
    <xf numFmtId="165" fontId="0" fillId="0" borderId="0" xfId="1" applyFont="1"/>
    <xf numFmtId="166" fontId="0" fillId="6" borderId="1" xfId="2" applyNumberFormat="1" applyFont="1" applyFill="1" applyBorder="1" applyAlignment="1">
      <alignment horizontal="center" vertical="center"/>
    </xf>
    <xf numFmtId="170" fontId="0" fillId="0" borderId="0" xfId="0" applyNumberFormat="1"/>
    <xf numFmtId="4" fontId="44" fillId="11" borderId="3" xfId="0" applyNumberFormat="1" applyFont="1" applyFill="1" applyBorder="1" applyAlignment="1">
      <alignment horizontal="center"/>
    </xf>
    <xf numFmtId="4" fontId="0" fillId="5" borderId="0" xfId="0" applyNumberFormat="1" applyFill="1"/>
    <xf numFmtId="0" fontId="22" fillId="0" borderId="0" xfId="0" applyFont="1" applyAlignment="1">
      <alignment vertical="center"/>
    </xf>
    <xf numFmtId="0" fontId="22" fillId="0" borderId="26" xfId="0" applyFont="1" applyBorder="1" applyAlignment="1">
      <alignment vertical="center"/>
    </xf>
    <xf numFmtId="17" fontId="3" fillId="4" borderId="1" xfId="0" applyNumberFormat="1" applyFont="1" applyFill="1" applyBorder="1" applyAlignment="1">
      <alignment horizontal="left"/>
    </xf>
    <xf numFmtId="0" fontId="45" fillId="0" borderId="0" xfId="0" applyFont="1"/>
    <xf numFmtId="0" fontId="25" fillId="2" borderId="1" xfId="0" applyFont="1" applyFill="1" applyBorder="1"/>
    <xf numFmtId="43" fontId="0" fillId="0" borderId="0" xfId="0" applyNumberFormat="1"/>
    <xf numFmtId="9" fontId="44" fillId="5" borderId="1" xfId="0" applyNumberFormat="1" applyFont="1" applyFill="1" applyBorder="1"/>
    <xf numFmtId="17" fontId="0" fillId="47" borderId="1" xfId="0" applyNumberFormat="1" applyFill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0" fontId="0" fillId="0" borderId="29" xfId="0" applyBorder="1"/>
    <xf numFmtId="0" fontId="0" fillId="0" borderId="29" xfId="0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43" fontId="0" fillId="0" borderId="29" xfId="0" applyNumberFormat="1" applyBorder="1" applyAlignment="1">
      <alignment horizontal="center" vertical="center"/>
    </xf>
    <xf numFmtId="9" fontId="0" fillId="46" borderId="29" xfId="0" applyNumberForma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0" fontId="0" fillId="0" borderId="29" xfId="2" applyNumberFormat="1" applyFont="1" applyBorder="1" applyAlignment="1">
      <alignment horizontal="center" vertical="center"/>
    </xf>
    <xf numFmtId="0" fontId="0" fillId="0" borderId="30" xfId="0" applyBorder="1"/>
    <xf numFmtId="43" fontId="0" fillId="0" borderId="30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72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10" fontId="0" fillId="0" borderId="30" xfId="0" applyNumberFormat="1" applyBorder="1" applyAlignment="1">
      <alignment horizontal="center" vertical="center"/>
    </xf>
    <xf numFmtId="0" fontId="0" fillId="0" borderId="31" xfId="0" applyBorder="1"/>
    <xf numFmtId="43" fontId="0" fillId="46" borderId="31" xfId="0" applyNumberForma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43" fontId="0" fillId="0" borderId="31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43" fontId="3" fillId="6" borderId="1" xfId="0" applyNumberFormat="1" applyFont="1" applyFill="1" applyBorder="1"/>
    <xf numFmtId="0" fontId="3" fillId="48" borderId="10" xfId="0" applyFont="1" applyFill="1" applyBorder="1"/>
    <xf numFmtId="0" fontId="3" fillId="48" borderId="12" xfId="0" applyFont="1" applyFill="1" applyBorder="1"/>
    <xf numFmtId="0" fontId="3" fillId="48" borderId="12" xfId="0" applyFont="1" applyFill="1" applyBorder="1" applyAlignment="1">
      <alignment horizontal="center" vertical="center"/>
    </xf>
    <xf numFmtId="43" fontId="3" fillId="48" borderId="1" xfId="0" applyNumberFormat="1" applyFont="1" applyFill="1" applyBorder="1"/>
    <xf numFmtId="10" fontId="0" fillId="49" borderId="1" xfId="0" applyNumberFormat="1" applyFill="1" applyBorder="1"/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7" fillId="0" borderId="9" xfId="0" applyFont="1" applyBorder="1"/>
    <xf numFmtId="0" fontId="47" fillId="0" borderId="13" xfId="0" applyFont="1" applyBorder="1"/>
    <xf numFmtId="0" fontId="49" fillId="50" borderId="9" xfId="0" applyFont="1" applyFill="1" applyBorder="1"/>
    <xf numFmtId="10" fontId="49" fillId="50" borderId="6" xfId="0" applyNumberFormat="1" applyFont="1" applyFill="1" applyBorder="1"/>
    <xf numFmtId="10" fontId="49" fillId="50" borderId="7" xfId="0" applyNumberFormat="1" applyFont="1" applyFill="1" applyBorder="1"/>
    <xf numFmtId="0" fontId="47" fillId="0" borderId="0" xfId="0" applyFont="1"/>
    <xf numFmtId="0" fontId="47" fillId="0" borderId="32" xfId="0" applyFont="1" applyBorder="1" applyProtection="1">
      <protection locked="0"/>
    </xf>
    <xf numFmtId="10" fontId="47" fillId="51" borderId="33" xfId="0" applyNumberFormat="1" applyFont="1" applyFill="1" applyBorder="1" applyProtection="1">
      <protection locked="0"/>
    </xf>
    <xf numFmtId="0" fontId="47" fillId="0" borderId="34" xfId="0" applyFont="1" applyBorder="1" applyProtection="1">
      <protection locked="0"/>
    </xf>
    <xf numFmtId="0" fontId="47" fillId="0" borderId="13" xfId="0" applyFont="1" applyBorder="1" applyProtection="1">
      <protection locked="0"/>
    </xf>
    <xf numFmtId="0" fontId="47" fillId="0" borderId="35" xfId="0" applyFont="1" applyBorder="1" applyProtection="1">
      <protection locked="0"/>
    </xf>
    <xf numFmtId="10" fontId="47" fillId="51" borderId="36" xfId="0" applyNumberFormat="1" applyFont="1" applyFill="1" applyBorder="1" applyProtection="1">
      <protection locked="0"/>
    </xf>
    <xf numFmtId="0" fontId="47" fillId="0" borderId="37" xfId="0" applyFont="1" applyBorder="1" applyProtection="1">
      <protection locked="0"/>
    </xf>
    <xf numFmtId="0" fontId="47" fillId="0" borderId="37" xfId="0" applyFont="1" applyBorder="1" applyAlignment="1" applyProtection="1">
      <alignment horizontal="left"/>
      <protection locked="0"/>
    </xf>
    <xf numFmtId="0" fontId="49" fillId="50" borderId="12" xfId="0" applyFont="1" applyFill="1" applyBorder="1"/>
    <xf numFmtId="10" fontId="49" fillId="50" borderId="10" xfId="0" applyNumberFormat="1" applyFont="1" applyFill="1" applyBorder="1"/>
    <xf numFmtId="10" fontId="49" fillId="50" borderId="11" xfId="0" applyNumberFormat="1" applyFont="1" applyFill="1" applyBorder="1"/>
    <xf numFmtId="0" fontId="47" fillId="0" borderId="0" xfId="0" applyFont="1" applyProtection="1">
      <protection locked="0"/>
    </xf>
    <xf numFmtId="0" fontId="47" fillId="0" borderId="37" xfId="0" applyFont="1" applyBorder="1" applyAlignment="1">
      <alignment horizontal="left"/>
    </xf>
    <xf numFmtId="10" fontId="47" fillId="11" borderId="36" xfId="0" applyNumberFormat="1" applyFont="1" applyFill="1" applyBorder="1" applyProtection="1">
      <protection locked="0"/>
    </xf>
    <xf numFmtId="0" fontId="0" fillId="0" borderId="1" xfId="0" applyBorder="1"/>
    <xf numFmtId="10" fontId="47" fillId="51" borderId="1" xfId="0" applyNumberFormat="1" applyFont="1" applyFill="1" applyBorder="1" applyProtection="1">
      <protection locked="0"/>
    </xf>
    <xf numFmtId="0" fontId="44" fillId="43" borderId="1" xfId="0" applyFont="1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4" fontId="44" fillId="11" borderId="1" xfId="0" applyNumberFormat="1" applyFont="1" applyFill="1" applyBorder="1" applyAlignment="1">
      <alignment horizontal="center"/>
    </xf>
    <xf numFmtId="0" fontId="13" fillId="0" borderId="23" xfId="0" applyFont="1" applyBorder="1" applyAlignment="1"/>
    <xf numFmtId="0" fontId="13" fillId="0" borderId="25" xfId="0" applyFont="1" applyBorder="1" applyAlignment="1"/>
    <xf numFmtId="0" fontId="44" fillId="43" borderId="10" xfId="0" applyFont="1" applyFill="1" applyBorder="1" applyAlignment="1">
      <alignment horizontal="center"/>
    </xf>
    <xf numFmtId="0" fontId="44" fillId="43" borderId="1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9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44" fillId="43" borderId="1" xfId="0" applyFont="1" applyFill="1" applyBorder="1" applyAlignment="1">
      <alignment horizontal="center"/>
    </xf>
    <xf numFmtId="0" fontId="14" fillId="0" borderId="2" xfId="10" applyFont="1" applyBorder="1" applyAlignment="1">
      <alignment horizontal="center" vertical="center" wrapText="1"/>
    </xf>
    <xf numFmtId="0" fontId="14" fillId="0" borderId="13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5" fillId="8" borderId="10" xfId="10" applyFont="1" applyFill="1" applyBorder="1" applyAlignment="1">
      <alignment horizontal="center" vertical="center" wrapText="1"/>
    </xf>
    <xf numFmtId="0" fontId="15" fillId="8" borderId="12" xfId="10" applyFont="1" applyFill="1" applyBorder="1" applyAlignment="1">
      <alignment horizontal="center" vertical="center" wrapText="1"/>
    </xf>
    <xf numFmtId="0" fontId="8" fillId="8" borderId="10" xfId="9" applyFill="1" applyBorder="1" applyAlignment="1" applyProtection="1">
      <alignment horizontal="center" vertical="center" wrapText="1"/>
    </xf>
    <xf numFmtId="0" fontId="16" fillId="8" borderId="12" xfId="6" applyFont="1" applyFill="1" applyBorder="1" applyAlignment="1" applyProtection="1">
      <alignment horizontal="center" vertical="center" wrapText="1"/>
    </xf>
    <xf numFmtId="0" fontId="13" fillId="0" borderId="23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5" fillId="0" borderId="8" xfId="0" applyFont="1" applyBorder="1"/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17" fontId="22" fillId="0" borderId="8" xfId="0" applyNumberFormat="1" applyFont="1" applyBorder="1" applyAlignment="1">
      <alignment horizontal="center"/>
    </xf>
    <xf numFmtId="17" fontId="22" fillId="0" borderId="0" xfId="0" applyNumberFormat="1" applyFont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2" xfId="0" applyNumberFormat="1" applyFont="1" applyBorder="1" applyAlignment="1">
      <alignment horizontal="center" vertical="center"/>
    </xf>
    <xf numFmtId="0" fontId="48" fillId="50" borderId="10" xfId="0" applyFont="1" applyFill="1" applyBorder="1" applyAlignment="1">
      <alignment horizontal="center"/>
    </xf>
    <xf numFmtId="0" fontId="48" fillId="50" borderId="11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70">
    <cellStyle name="20% - Énfasis1" xfId="26" builtinId="30" customBuiltin="1"/>
    <cellStyle name="20% - Énfasis2" xfId="29" builtinId="34" customBuiltin="1"/>
    <cellStyle name="20% - Énfasis3" xfId="32" builtinId="38" customBuiltin="1"/>
    <cellStyle name="20% - Énfasis4" xfId="35" builtinId="42" customBuiltin="1"/>
    <cellStyle name="20% - Énfasis5" xfId="38" builtinId="46" customBuiltin="1"/>
    <cellStyle name="20% - Énfasis6" xfId="41" builtinId="50" customBuiltin="1"/>
    <cellStyle name="40% - Énfasis1" xfId="27" builtinId="31" customBuiltin="1"/>
    <cellStyle name="40% - Énfasis2" xfId="30" builtinId="35" customBuiltin="1"/>
    <cellStyle name="40% - Énfasis3" xfId="33" builtinId="39" customBuiltin="1"/>
    <cellStyle name="40% - Énfasis4" xfId="36" builtinId="43" customBuiltin="1"/>
    <cellStyle name="40% - Énfasis5" xfId="39" builtinId="47" customBuiltin="1"/>
    <cellStyle name="40% - Énfasis6" xfId="42" builtinId="51" customBuiltin="1"/>
    <cellStyle name="60% - Énfasis1 2" xfId="43" xr:uid="{00000000-0005-0000-0000-00000C000000}"/>
    <cellStyle name="60% - Énfasis2 2" xfId="44" xr:uid="{00000000-0005-0000-0000-00000D000000}"/>
    <cellStyle name="60% - Énfasis3 2" xfId="45" xr:uid="{00000000-0005-0000-0000-00000E000000}"/>
    <cellStyle name="60% - Énfasis4 2" xfId="46" xr:uid="{00000000-0005-0000-0000-00000F000000}"/>
    <cellStyle name="60% - Énfasis5 2" xfId="47" xr:uid="{00000000-0005-0000-0000-000010000000}"/>
    <cellStyle name="60% - Énfasis6 2" xfId="48" xr:uid="{00000000-0005-0000-0000-000011000000}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 2" xfId="49" xr:uid="{00000000-0005-0000-0000-000015000000}"/>
    <cellStyle name="Encabezado 4" xfId="15" builtinId="19" customBuiltin="1"/>
    <cellStyle name="Énfasis1" xfId="25" builtinId="29" customBuiltin="1"/>
    <cellStyle name="Énfasis2" xfId="28" builtinId="33" customBuiltin="1"/>
    <cellStyle name="Énfasis3" xfId="31" builtinId="37" customBuiltin="1"/>
    <cellStyle name="Énfasis4" xfId="34" builtinId="41" customBuiltin="1"/>
    <cellStyle name="Énfasis5" xfId="37" builtinId="45" customBuiltin="1"/>
    <cellStyle name="Énfasis6" xfId="40" builtinId="49" customBuiltin="1"/>
    <cellStyle name="Entrada" xfId="17" builtinId="20" customBuiltin="1"/>
    <cellStyle name="Euro" xfId="50" xr:uid="{00000000-0005-0000-0000-00001E000000}"/>
    <cellStyle name="Hipervínculo" xfId="9" builtinId="8"/>
    <cellStyle name="Hipervínculo 2" xfId="6" xr:uid="{00000000-0005-0000-0000-000020000000}"/>
    <cellStyle name="Hipervínculo 3" xfId="51" xr:uid="{00000000-0005-0000-0000-000021000000}"/>
    <cellStyle name="Hyperlink 2" xfId="52" xr:uid="{00000000-0005-0000-0000-000022000000}"/>
    <cellStyle name="Incorrecto" xfId="16" builtinId="27" customBuiltin="1"/>
    <cellStyle name="Millares" xfId="1" builtinId="3"/>
    <cellStyle name="Millares 2" xfId="53" xr:uid="{00000000-0005-0000-0000-000025000000}"/>
    <cellStyle name="Millares 2 2" xfId="54" xr:uid="{00000000-0005-0000-0000-000026000000}"/>
    <cellStyle name="Millares 3" xfId="55" xr:uid="{00000000-0005-0000-0000-000027000000}"/>
    <cellStyle name="Millares 3 2" xfId="56" xr:uid="{00000000-0005-0000-0000-000028000000}"/>
    <cellStyle name="Millares 4" xfId="57" xr:uid="{00000000-0005-0000-0000-000029000000}"/>
    <cellStyle name="Moneda" xfId="3" builtinId="4"/>
    <cellStyle name="Neutral 2" xfId="58" xr:uid="{00000000-0005-0000-0000-00002B000000}"/>
    <cellStyle name="Normal" xfId="0" builtinId="0"/>
    <cellStyle name="Normal 17" xfId="11" xr:uid="{00000000-0005-0000-0000-00002D000000}"/>
    <cellStyle name="Normal 2" xfId="59" xr:uid="{00000000-0005-0000-0000-00002E000000}"/>
    <cellStyle name="Normal 2 2" xfId="7" xr:uid="{00000000-0005-0000-0000-00002F000000}"/>
    <cellStyle name="Normal 3" xfId="60" xr:uid="{00000000-0005-0000-0000-000030000000}"/>
    <cellStyle name="Normal 3 2" xfId="61" xr:uid="{00000000-0005-0000-0000-000031000000}"/>
    <cellStyle name="Normal 3 3" xfId="62" xr:uid="{00000000-0005-0000-0000-000032000000}"/>
    <cellStyle name="Normal 33" xfId="12" xr:uid="{00000000-0005-0000-0000-000033000000}"/>
    <cellStyle name="Normal 4" xfId="63" xr:uid="{00000000-0005-0000-0000-000034000000}"/>
    <cellStyle name="Normal 4 3" xfId="5" xr:uid="{00000000-0005-0000-0000-000035000000}"/>
    <cellStyle name="Normal 5" xfId="64" xr:uid="{00000000-0005-0000-0000-000036000000}"/>
    <cellStyle name="Normal 6" xfId="65" xr:uid="{00000000-0005-0000-0000-000037000000}"/>
    <cellStyle name="Normal 6 2" xfId="66" xr:uid="{00000000-0005-0000-0000-000038000000}"/>
    <cellStyle name="Normal 7" xfId="67" xr:uid="{00000000-0005-0000-0000-000039000000}"/>
    <cellStyle name="Normal 7 2" xfId="4" xr:uid="{00000000-0005-0000-0000-00003A000000}"/>
    <cellStyle name="Normal_Precio equipos insumos_1" xfId="10" xr:uid="{00000000-0005-0000-0000-00003B000000}"/>
    <cellStyle name="Notas 2" xfId="68" xr:uid="{00000000-0005-0000-0000-00003C000000}"/>
    <cellStyle name="Porcentaje" xfId="2" builtinId="5"/>
    <cellStyle name="Porcentaje 2" xfId="8" xr:uid="{00000000-0005-0000-0000-00003E000000}"/>
    <cellStyle name="Salida" xfId="18" builtinId="21" customBuiltin="1"/>
    <cellStyle name="Texto de advertencia" xfId="22" builtinId="11" customBuiltin="1"/>
    <cellStyle name="Texto explicativo" xfId="23" builtinId="53" customBuiltin="1"/>
    <cellStyle name="Título 2" xfId="13" builtinId="17" customBuiltin="1"/>
    <cellStyle name="Título 3" xfId="14" builtinId="18" customBuiltin="1"/>
    <cellStyle name="Título 4" xfId="69" xr:uid="{00000000-0005-0000-0000-000044000000}"/>
    <cellStyle name="Total" xfId="2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55480</xdr:colOff>
      <xdr:row>2</xdr:row>
      <xdr:rowOff>123825</xdr:rowOff>
    </xdr:from>
    <xdr:to>
      <xdr:col>13</xdr:col>
      <xdr:colOff>360948</xdr:colOff>
      <xdr:row>6</xdr:row>
      <xdr:rowOff>9525</xdr:rowOff>
    </xdr:to>
    <xdr:grpSp>
      <xdr:nvGrpSpPr>
        <xdr:cNvPr id="13316" name="Grupo 4">
          <a:extLst>
            <a:ext uri="{FF2B5EF4-FFF2-40B4-BE49-F238E27FC236}">
              <a16:creationId xmlns:a16="http://schemas.microsoft.com/office/drawing/2014/main" id="{85F0E196-D197-412F-99B1-5D89011D40BC}"/>
            </a:ext>
          </a:extLst>
        </xdr:cNvPr>
        <xdr:cNvGrpSpPr>
          <a:grpSpLocks noChangeAspect="1"/>
        </xdr:cNvGrpSpPr>
      </xdr:nvGrpSpPr>
      <xdr:grpSpPr bwMode="auto">
        <a:xfrm>
          <a:off x="2807147" y="515800"/>
          <a:ext cx="6177258" cy="669651"/>
          <a:chOff x="266" y="59"/>
          <a:chExt cx="601" cy="72"/>
        </a:xfrm>
      </xdr:grpSpPr>
      <xdr:sp macro="" textlink="">
        <xdr:nvSpPr>
          <xdr:cNvPr id="13315" name="Autoforma 3">
            <a:extLst>
              <a:ext uri="{FF2B5EF4-FFF2-40B4-BE49-F238E27FC236}">
                <a16:creationId xmlns:a16="http://schemas.microsoft.com/office/drawing/2014/main" id="{AEFF8755-3DD1-4DB8-95D0-874B1FCCC67D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66" y="64"/>
            <a:ext cx="599" cy="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13317" name="Línea 5">
            <a:extLst>
              <a:ext uri="{FF2B5EF4-FFF2-40B4-BE49-F238E27FC236}">
                <a16:creationId xmlns:a16="http://schemas.microsoft.com/office/drawing/2014/main" id="{EE09E829-D15F-45DD-9E80-F10792E610A9}"/>
              </a:ext>
            </a:extLst>
          </xdr:cNvPr>
          <xdr:cNvSpPr>
            <a:spLocks noChangeShapeType="1"/>
          </xdr:cNvSpPr>
        </xdr:nvSpPr>
        <xdr:spPr bwMode="auto">
          <a:xfrm>
            <a:off x="421" y="91"/>
            <a:ext cx="37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8" name="Línea 6">
            <a:extLst>
              <a:ext uri="{FF2B5EF4-FFF2-40B4-BE49-F238E27FC236}">
                <a16:creationId xmlns:a16="http://schemas.microsoft.com/office/drawing/2014/main" id="{61D482BC-6E12-40BA-9F85-C6359C7048CD}"/>
              </a:ext>
            </a:extLst>
          </xdr:cNvPr>
          <xdr:cNvSpPr>
            <a:spLocks noChangeShapeType="1"/>
          </xdr:cNvSpPr>
        </xdr:nvSpPr>
        <xdr:spPr bwMode="auto">
          <a:xfrm>
            <a:off x="519" y="91"/>
            <a:ext cx="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9" name="Línea 7">
            <a:extLst>
              <a:ext uri="{FF2B5EF4-FFF2-40B4-BE49-F238E27FC236}">
                <a16:creationId xmlns:a16="http://schemas.microsoft.com/office/drawing/2014/main" id="{8F9A9C2A-2161-44AC-9700-F769322B6B2D}"/>
              </a:ext>
            </a:extLst>
          </xdr:cNvPr>
          <xdr:cNvSpPr>
            <a:spLocks noChangeShapeType="1"/>
          </xdr:cNvSpPr>
        </xdr:nvSpPr>
        <xdr:spPr bwMode="auto">
          <a:xfrm>
            <a:off x="609" y="91"/>
            <a:ext cx="3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20" name="Línea 8">
            <a:extLst>
              <a:ext uri="{FF2B5EF4-FFF2-40B4-BE49-F238E27FC236}">
                <a16:creationId xmlns:a16="http://schemas.microsoft.com/office/drawing/2014/main" id="{11DE9DF6-7305-476A-AE0F-AFE7BD25C6F0}"/>
              </a:ext>
            </a:extLst>
          </xdr:cNvPr>
          <xdr:cNvSpPr>
            <a:spLocks noChangeShapeType="1"/>
          </xdr:cNvSpPr>
        </xdr:nvSpPr>
        <xdr:spPr bwMode="auto">
          <a:xfrm>
            <a:off x="716" y="91"/>
            <a:ext cx="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21" name="Línea 9">
            <a:extLst>
              <a:ext uri="{FF2B5EF4-FFF2-40B4-BE49-F238E27FC236}">
                <a16:creationId xmlns:a16="http://schemas.microsoft.com/office/drawing/2014/main" id="{64397561-8A48-4456-B096-109CD2DCA3B4}"/>
              </a:ext>
            </a:extLst>
          </xdr:cNvPr>
          <xdr:cNvSpPr>
            <a:spLocks noChangeShapeType="1"/>
          </xdr:cNvSpPr>
        </xdr:nvSpPr>
        <xdr:spPr bwMode="auto">
          <a:xfrm>
            <a:off x="807" y="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22" name="Rectángulo 10">
            <a:extLst>
              <a:ext uri="{FF2B5EF4-FFF2-40B4-BE49-F238E27FC236}">
                <a16:creationId xmlns:a16="http://schemas.microsoft.com/office/drawing/2014/main" id="{4E3AA798-E746-495B-816C-72698AA1ACF0}"/>
              </a:ext>
            </a:extLst>
          </xdr:cNvPr>
          <xdr:cNvSpPr>
            <a:spLocks noChangeArrowheads="1"/>
          </xdr:cNvSpPr>
        </xdr:nvSpPr>
        <xdr:spPr bwMode="auto">
          <a:xfrm>
            <a:off x="859" y="82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</a:t>
            </a:r>
          </a:p>
        </xdr:txBody>
      </xdr:sp>
      <xdr:sp macro="" textlink="">
        <xdr:nvSpPr>
          <xdr:cNvPr id="13323" name="Rectángulo 11">
            <a:extLst>
              <a:ext uri="{FF2B5EF4-FFF2-40B4-BE49-F238E27FC236}">
                <a16:creationId xmlns:a16="http://schemas.microsoft.com/office/drawing/2014/main" id="{06B6F24D-B063-417D-B702-1676603CA677}"/>
              </a:ext>
            </a:extLst>
          </xdr:cNvPr>
          <xdr:cNvSpPr>
            <a:spLocks noChangeArrowheads="1"/>
          </xdr:cNvSpPr>
        </xdr:nvSpPr>
        <xdr:spPr bwMode="auto">
          <a:xfrm>
            <a:off x="859" y="73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</a:t>
            </a:r>
          </a:p>
        </xdr:txBody>
      </xdr:sp>
      <xdr:sp macro="" textlink="">
        <xdr:nvSpPr>
          <xdr:cNvPr id="13324" name="Rectángulo 12">
            <a:extLst>
              <a:ext uri="{FF2B5EF4-FFF2-40B4-BE49-F238E27FC236}">
                <a16:creationId xmlns:a16="http://schemas.microsoft.com/office/drawing/2014/main" id="{DB2A8499-B959-472C-A539-BEA330B81A29}"/>
              </a:ext>
            </a:extLst>
          </xdr:cNvPr>
          <xdr:cNvSpPr>
            <a:spLocks noChangeArrowheads="1"/>
          </xdr:cNvSpPr>
        </xdr:nvSpPr>
        <xdr:spPr bwMode="auto">
          <a:xfrm>
            <a:off x="859" y="96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</a:t>
            </a:r>
          </a:p>
        </xdr:txBody>
      </xdr:sp>
      <xdr:sp macro="" textlink="">
        <xdr:nvSpPr>
          <xdr:cNvPr id="13325" name="Rectángulo 13">
            <a:extLst>
              <a:ext uri="{FF2B5EF4-FFF2-40B4-BE49-F238E27FC236}">
                <a16:creationId xmlns:a16="http://schemas.microsoft.com/office/drawing/2014/main" id="{B6B16B97-80AA-4F7F-BAFC-C368B1C727F1}"/>
              </a:ext>
            </a:extLst>
          </xdr:cNvPr>
          <xdr:cNvSpPr>
            <a:spLocks noChangeArrowheads="1"/>
          </xdr:cNvSpPr>
        </xdr:nvSpPr>
        <xdr:spPr bwMode="auto">
          <a:xfrm>
            <a:off x="859" y="59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</a:t>
            </a:r>
          </a:p>
        </xdr:txBody>
      </xdr:sp>
      <xdr:sp macro="" textlink="">
        <xdr:nvSpPr>
          <xdr:cNvPr id="13326" name="Rectángulo 14">
            <a:extLst>
              <a:ext uri="{FF2B5EF4-FFF2-40B4-BE49-F238E27FC236}">
                <a16:creationId xmlns:a16="http://schemas.microsoft.com/office/drawing/2014/main" id="{1B7593AE-4400-42C1-9D23-3DC0B8CE91FF}"/>
              </a:ext>
            </a:extLst>
          </xdr:cNvPr>
          <xdr:cNvSpPr>
            <a:spLocks noChangeArrowheads="1"/>
          </xdr:cNvSpPr>
        </xdr:nvSpPr>
        <xdr:spPr bwMode="auto">
          <a:xfrm>
            <a:off x="357" y="82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</a:t>
            </a:r>
          </a:p>
        </xdr:txBody>
      </xdr:sp>
      <xdr:sp macro="" textlink="">
        <xdr:nvSpPr>
          <xdr:cNvPr id="13327" name="Rectángulo 15">
            <a:extLst>
              <a:ext uri="{FF2B5EF4-FFF2-40B4-BE49-F238E27FC236}">
                <a16:creationId xmlns:a16="http://schemas.microsoft.com/office/drawing/2014/main" id="{544660C4-582B-4962-8B1F-335391246D23}"/>
              </a:ext>
            </a:extLst>
          </xdr:cNvPr>
          <xdr:cNvSpPr>
            <a:spLocks noChangeArrowheads="1"/>
          </xdr:cNvSpPr>
        </xdr:nvSpPr>
        <xdr:spPr bwMode="auto">
          <a:xfrm>
            <a:off x="357" y="73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</a:t>
            </a:r>
          </a:p>
        </xdr:txBody>
      </xdr:sp>
      <xdr:sp macro="" textlink="">
        <xdr:nvSpPr>
          <xdr:cNvPr id="13328" name="Rectángulo 16">
            <a:extLst>
              <a:ext uri="{FF2B5EF4-FFF2-40B4-BE49-F238E27FC236}">
                <a16:creationId xmlns:a16="http://schemas.microsoft.com/office/drawing/2014/main" id="{3B063BC2-F02B-4A5E-80E1-316012A79681}"/>
              </a:ext>
            </a:extLst>
          </xdr:cNvPr>
          <xdr:cNvSpPr>
            <a:spLocks noChangeArrowheads="1"/>
          </xdr:cNvSpPr>
        </xdr:nvSpPr>
        <xdr:spPr bwMode="auto">
          <a:xfrm>
            <a:off x="357" y="96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</a:t>
            </a:r>
          </a:p>
        </xdr:txBody>
      </xdr:sp>
      <xdr:sp macro="" textlink="">
        <xdr:nvSpPr>
          <xdr:cNvPr id="13329" name="Rectángulo 17">
            <a:extLst>
              <a:ext uri="{FF2B5EF4-FFF2-40B4-BE49-F238E27FC236}">
                <a16:creationId xmlns:a16="http://schemas.microsoft.com/office/drawing/2014/main" id="{279B77A5-4E15-4DFC-A86C-4B40C1E84CCB}"/>
              </a:ext>
            </a:extLst>
          </xdr:cNvPr>
          <xdr:cNvSpPr>
            <a:spLocks noChangeArrowheads="1"/>
          </xdr:cNvSpPr>
        </xdr:nvSpPr>
        <xdr:spPr bwMode="auto">
          <a:xfrm>
            <a:off x="357" y="59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</a:t>
            </a:r>
          </a:p>
        </xdr:txBody>
      </xdr:sp>
      <xdr:sp macro="" textlink="">
        <xdr:nvSpPr>
          <xdr:cNvPr id="13330" name="Rectángulo 18">
            <a:extLst>
              <a:ext uri="{FF2B5EF4-FFF2-40B4-BE49-F238E27FC236}">
                <a16:creationId xmlns:a16="http://schemas.microsoft.com/office/drawing/2014/main" id="{76D638F2-B39C-454E-9276-82B5C71DCEBB}"/>
              </a:ext>
            </a:extLst>
          </xdr:cNvPr>
          <xdr:cNvSpPr>
            <a:spLocks noChangeArrowheads="1"/>
          </xdr:cNvSpPr>
        </xdr:nvSpPr>
        <xdr:spPr bwMode="auto">
          <a:xfrm>
            <a:off x="795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</a:t>
            </a:r>
          </a:p>
        </xdr:txBody>
      </xdr:sp>
      <xdr:sp macro="" textlink="">
        <xdr:nvSpPr>
          <xdr:cNvPr id="13331" name="Rectángulo 19">
            <a:extLst>
              <a:ext uri="{FF2B5EF4-FFF2-40B4-BE49-F238E27FC236}">
                <a16:creationId xmlns:a16="http://schemas.microsoft.com/office/drawing/2014/main" id="{CB247957-AD70-49FC-A744-AC912CE77474}"/>
              </a:ext>
            </a:extLst>
          </xdr:cNvPr>
          <xdr:cNvSpPr>
            <a:spLocks noChangeArrowheads="1"/>
          </xdr:cNvSpPr>
        </xdr:nvSpPr>
        <xdr:spPr bwMode="auto">
          <a:xfrm>
            <a:off x="739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13332" name="Rectángulo 20">
            <a:extLst>
              <a:ext uri="{FF2B5EF4-FFF2-40B4-BE49-F238E27FC236}">
                <a16:creationId xmlns:a16="http://schemas.microsoft.com/office/drawing/2014/main" id="{A9557512-193C-4959-9288-591D177103BA}"/>
              </a:ext>
            </a:extLst>
          </xdr:cNvPr>
          <xdr:cNvSpPr>
            <a:spLocks noChangeArrowheads="1"/>
          </xdr:cNvSpPr>
        </xdr:nvSpPr>
        <xdr:spPr bwMode="auto">
          <a:xfrm>
            <a:off x="649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13333" name="Rectángulo 21">
            <a:extLst>
              <a:ext uri="{FF2B5EF4-FFF2-40B4-BE49-F238E27FC236}">
                <a16:creationId xmlns:a16="http://schemas.microsoft.com/office/drawing/2014/main" id="{046BFA1D-9AC6-4D8A-9FDE-95BD97722570}"/>
              </a:ext>
            </a:extLst>
          </xdr:cNvPr>
          <xdr:cNvSpPr>
            <a:spLocks noChangeArrowheads="1"/>
          </xdr:cNvSpPr>
        </xdr:nvSpPr>
        <xdr:spPr bwMode="auto">
          <a:xfrm>
            <a:off x="542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13334" name="Rectángulo 22">
            <a:extLst>
              <a:ext uri="{FF2B5EF4-FFF2-40B4-BE49-F238E27FC236}">
                <a16:creationId xmlns:a16="http://schemas.microsoft.com/office/drawing/2014/main" id="{6307C62D-0629-43A5-99C4-F9916346BCE1}"/>
              </a:ext>
            </a:extLst>
          </xdr:cNvPr>
          <xdr:cNvSpPr>
            <a:spLocks noChangeArrowheads="1"/>
          </xdr:cNvSpPr>
        </xdr:nvSpPr>
        <xdr:spPr bwMode="auto">
          <a:xfrm>
            <a:off x="463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13335" name="Rectángulo 23">
            <a:extLst>
              <a:ext uri="{FF2B5EF4-FFF2-40B4-BE49-F238E27FC236}">
                <a16:creationId xmlns:a16="http://schemas.microsoft.com/office/drawing/2014/main" id="{E1B2E230-C0A5-4134-87E7-1C4E3D32BE7C}"/>
              </a:ext>
            </a:extLst>
          </xdr:cNvPr>
          <xdr:cNvSpPr>
            <a:spLocks noChangeArrowheads="1"/>
          </xdr:cNvSpPr>
        </xdr:nvSpPr>
        <xdr:spPr bwMode="auto">
          <a:xfrm>
            <a:off x="408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</a:t>
            </a:r>
          </a:p>
        </xdr:txBody>
      </xdr:sp>
      <xdr:sp macro="" textlink="">
        <xdr:nvSpPr>
          <xdr:cNvPr id="13336" name="Rectángulo 24">
            <a:extLst>
              <a:ext uri="{FF2B5EF4-FFF2-40B4-BE49-F238E27FC236}">
                <a16:creationId xmlns:a16="http://schemas.microsoft.com/office/drawing/2014/main" id="{DDC93F43-01D6-44AE-8E17-DDC5C5AB6715}"/>
              </a:ext>
            </a:extLst>
          </xdr:cNvPr>
          <xdr:cNvSpPr>
            <a:spLocks noChangeArrowheads="1"/>
          </xdr:cNvSpPr>
        </xdr:nvSpPr>
        <xdr:spPr bwMode="auto">
          <a:xfrm>
            <a:off x="302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</a:t>
            </a:r>
          </a:p>
        </xdr:txBody>
      </xdr:sp>
      <xdr:sp macro="" textlink="">
        <xdr:nvSpPr>
          <xdr:cNvPr id="13337" name="Rectángulo 25">
            <a:extLst>
              <a:ext uri="{FF2B5EF4-FFF2-40B4-BE49-F238E27FC236}">
                <a16:creationId xmlns:a16="http://schemas.microsoft.com/office/drawing/2014/main" id="{4C79BAAC-D167-40C7-A273-65F2FEC32139}"/>
              </a:ext>
            </a:extLst>
          </xdr:cNvPr>
          <xdr:cNvSpPr>
            <a:spLocks noChangeArrowheads="1"/>
          </xdr:cNvSpPr>
        </xdr:nvSpPr>
        <xdr:spPr bwMode="auto">
          <a:xfrm>
            <a:off x="849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38" name="Rectángulo 26">
            <a:extLst>
              <a:ext uri="{FF2B5EF4-FFF2-40B4-BE49-F238E27FC236}">
                <a16:creationId xmlns:a16="http://schemas.microsoft.com/office/drawing/2014/main" id="{534A643E-1EDD-41B5-9619-7C373CE91A8A}"/>
              </a:ext>
            </a:extLst>
          </xdr:cNvPr>
          <xdr:cNvSpPr>
            <a:spLocks noChangeArrowheads="1"/>
          </xdr:cNvSpPr>
        </xdr:nvSpPr>
        <xdr:spPr bwMode="auto">
          <a:xfrm>
            <a:off x="726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39" name="Rectángulo 27">
            <a:extLst>
              <a:ext uri="{FF2B5EF4-FFF2-40B4-BE49-F238E27FC236}">
                <a16:creationId xmlns:a16="http://schemas.microsoft.com/office/drawing/2014/main" id="{E6160B4A-44F0-43B7-B8AD-D36723B2623C}"/>
              </a:ext>
            </a:extLst>
          </xdr:cNvPr>
          <xdr:cNvSpPr>
            <a:spLocks noChangeArrowheads="1"/>
          </xdr:cNvSpPr>
        </xdr:nvSpPr>
        <xdr:spPr bwMode="auto">
          <a:xfrm>
            <a:off x="636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40" name="Rectángulo 28">
            <a:extLst>
              <a:ext uri="{FF2B5EF4-FFF2-40B4-BE49-F238E27FC236}">
                <a16:creationId xmlns:a16="http://schemas.microsoft.com/office/drawing/2014/main" id="{E14FCA50-07A3-4827-A1BE-B3A1F5AC97B3}"/>
              </a:ext>
            </a:extLst>
          </xdr:cNvPr>
          <xdr:cNvSpPr>
            <a:spLocks noChangeArrowheads="1"/>
          </xdr:cNvSpPr>
        </xdr:nvSpPr>
        <xdr:spPr bwMode="auto">
          <a:xfrm>
            <a:off x="530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41" name="Rectángulo 29">
            <a:extLst>
              <a:ext uri="{FF2B5EF4-FFF2-40B4-BE49-F238E27FC236}">
                <a16:creationId xmlns:a16="http://schemas.microsoft.com/office/drawing/2014/main" id="{3E7B805F-E5A5-416B-B196-4CFD1F2A3775}"/>
              </a:ext>
            </a:extLst>
          </xdr:cNvPr>
          <xdr:cNvSpPr>
            <a:spLocks noChangeArrowheads="1"/>
          </xdr:cNvSpPr>
        </xdr:nvSpPr>
        <xdr:spPr bwMode="auto">
          <a:xfrm>
            <a:off x="450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42" name="Rectángulo 30">
            <a:extLst>
              <a:ext uri="{FF2B5EF4-FFF2-40B4-BE49-F238E27FC236}">
                <a16:creationId xmlns:a16="http://schemas.microsoft.com/office/drawing/2014/main" id="{A48E0A32-824F-4891-A414-0AAB2E0F5C35}"/>
              </a:ext>
            </a:extLst>
          </xdr:cNvPr>
          <xdr:cNvSpPr>
            <a:spLocks noChangeArrowheads="1"/>
          </xdr:cNvSpPr>
        </xdr:nvSpPr>
        <xdr:spPr bwMode="auto">
          <a:xfrm>
            <a:off x="336" y="89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43" name="Rectángulo 31">
            <a:extLst>
              <a:ext uri="{FF2B5EF4-FFF2-40B4-BE49-F238E27FC236}">
                <a16:creationId xmlns:a16="http://schemas.microsoft.com/office/drawing/2014/main" id="{BB452583-D4D7-4525-8112-1AD36C46BDC8}"/>
              </a:ext>
            </a:extLst>
          </xdr:cNvPr>
          <xdr:cNvSpPr>
            <a:spLocks noChangeArrowheads="1"/>
          </xdr:cNvSpPr>
        </xdr:nvSpPr>
        <xdr:spPr bwMode="auto">
          <a:xfrm>
            <a:off x="766" y="78"/>
            <a:ext cx="3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082</a:t>
            </a:r>
          </a:p>
        </xdr:txBody>
      </xdr:sp>
      <xdr:sp macro="" textlink="">
        <xdr:nvSpPr>
          <xdr:cNvPr id="13344" name="Rectángulo 32">
            <a:extLst>
              <a:ext uri="{FF2B5EF4-FFF2-40B4-BE49-F238E27FC236}">
                <a16:creationId xmlns:a16="http://schemas.microsoft.com/office/drawing/2014/main" id="{875EEADD-FECA-4446-A50D-4C26C2412D69}"/>
              </a:ext>
            </a:extLst>
          </xdr:cNvPr>
          <xdr:cNvSpPr>
            <a:spLocks noChangeArrowheads="1"/>
          </xdr:cNvSpPr>
        </xdr:nvSpPr>
        <xdr:spPr bwMode="auto">
          <a:xfrm>
            <a:off x="761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3345" name="Rectángulo 33">
            <a:extLst>
              <a:ext uri="{FF2B5EF4-FFF2-40B4-BE49-F238E27FC236}">
                <a16:creationId xmlns:a16="http://schemas.microsoft.com/office/drawing/2014/main" id="{3E77328E-AC5C-4B6D-8A34-724F9EC0F4F9}"/>
              </a:ext>
            </a:extLst>
          </xdr:cNvPr>
          <xdr:cNvSpPr>
            <a:spLocks noChangeArrowheads="1"/>
          </xdr:cNvSpPr>
        </xdr:nvSpPr>
        <xdr:spPr bwMode="auto">
          <a:xfrm>
            <a:off x="752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46" name="Rectángulo 34">
            <a:extLst>
              <a:ext uri="{FF2B5EF4-FFF2-40B4-BE49-F238E27FC236}">
                <a16:creationId xmlns:a16="http://schemas.microsoft.com/office/drawing/2014/main" id="{87C49E22-037D-466F-AD2C-63960B3F35F8}"/>
              </a:ext>
            </a:extLst>
          </xdr:cNvPr>
          <xdr:cNvSpPr>
            <a:spLocks noChangeArrowheads="1"/>
          </xdr:cNvSpPr>
        </xdr:nvSpPr>
        <xdr:spPr bwMode="auto">
          <a:xfrm>
            <a:off x="705" y="78"/>
            <a:ext cx="1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*</a:t>
            </a:r>
          </a:p>
        </xdr:txBody>
      </xdr:sp>
      <xdr:sp macro="" textlink="">
        <xdr:nvSpPr>
          <xdr:cNvPr id="13347" name="Rectángulo 35">
            <a:extLst>
              <a:ext uri="{FF2B5EF4-FFF2-40B4-BE49-F238E27FC236}">
                <a16:creationId xmlns:a16="http://schemas.microsoft.com/office/drawing/2014/main" id="{D8E9E2E7-AEA3-44AE-9789-D6CB5031E0F4}"/>
              </a:ext>
            </a:extLst>
          </xdr:cNvPr>
          <xdr:cNvSpPr>
            <a:spLocks noChangeArrowheads="1"/>
          </xdr:cNvSpPr>
        </xdr:nvSpPr>
        <xdr:spPr bwMode="auto">
          <a:xfrm>
            <a:off x="675" y="78"/>
            <a:ext cx="3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006</a:t>
            </a:r>
          </a:p>
        </xdr:txBody>
      </xdr:sp>
      <xdr:sp macro="" textlink="">
        <xdr:nvSpPr>
          <xdr:cNvPr id="13348" name="Rectángulo 36">
            <a:extLst>
              <a:ext uri="{FF2B5EF4-FFF2-40B4-BE49-F238E27FC236}">
                <a16:creationId xmlns:a16="http://schemas.microsoft.com/office/drawing/2014/main" id="{31ED7182-12A5-4B0C-9615-70681469FA56}"/>
              </a:ext>
            </a:extLst>
          </xdr:cNvPr>
          <xdr:cNvSpPr>
            <a:spLocks noChangeArrowheads="1"/>
          </xdr:cNvSpPr>
        </xdr:nvSpPr>
        <xdr:spPr bwMode="auto">
          <a:xfrm>
            <a:off x="671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3349" name="Rectángulo 37">
            <a:extLst>
              <a:ext uri="{FF2B5EF4-FFF2-40B4-BE49-F238E27FC236}">
                <a16:creationId xmlns:a16="http://schemas.microsoft.com/office/drawing/2014/main" id="{CE947D29-0427-4701-A3B1-13E9E88A3A87}"/>
              </a:ext>
            </a:extLst>
          </xdr:cNvPr>
          <xdr:cNvSpPr>
            <a:spLocks noChangeArrowheads="1"/>
          </xdr:cNvSpPr>
        </xdr:nvSpPr>
        <xdr:spPr bwMode="auto">
          <a:xfrm>
            <a:off x="662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50" name="Rectángulo 38">
            <a:extLst>
              <a:ext uri="{FF2B5EF4-FFF2-40B4-BE49-F238E27FC236}">
                <a16:creationId xmlns:a16="http://schemas.microsoft.com/office/drawing/2014/main" id="{320A8B8D-B5B2-4DF0-9989-2FDC186E4B42}"/>
              </a:ext>
            </a:extLst>
          </xdr:cNvPr>
          <xdr:cNvSpPr>
            <a:spLocks noChangeArrowheads="1"/>
          </xdr:cNvSpPr>
        </xdr:nvSpPr>
        <xdr:spPr bwMode="auto">
          <a:xfrm>
            <a:off x="598" y="78"/>
            <a:ext cx="1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*</a:t>
            </a:r>
          </a:p>
        </xdr:txBody>
      </xdr:sp>
      <xdr:sp macro="" textlink="">
        <xdr:nvSpPr>
          <xdr:cNvPr id="13351" name="Rectángulo 39">
            <a:extLst>
              <a:ext uri="{FF2B5EF4-FFF2-40B4-BE49-F238E27FC236}">
                <a16:creationId xmlns:a16="http://schemas.microsoft.com/office/drawing/2014/main" id="{EF0AEA2C-7AC8-41F2-80C2-0ADB7554CAA3}"/>
              </a:ext>
            </a:extLst>
          </xdr:cNvPr>
          <xdr:cNvSpPr>
            <a:spLocks noChangeArrowheads="1"/>
          </xdr:cNvSpPr>
        </xdr:nvSpPr>
        <xdr:spPr bwMode="auto">
          <a:xfrm>
            <a:off x="569" y="78"/>
            <a:ext cx="3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002</a:t>
            </a:r>
          </a:p>
        </xdr:txBody>
      </xdr:sp>
      <xdr:sp macro="" textlink="">
        <xdr:nvSpPr>
          <xdr:cNvPr id="13352" name="Rectángulo 40">
            <a:extLst>
              <a:ext uri="{FF2B5EF4-FFF2-40B4-BE49-F238E27FC236}">
                <a16:creationId xmlns:a16="http://schemas.microsoft.com/office/drawing/2014/main" id="{727D35E5-2017-4F0C-9A00-890631B622CB}"/>
              </a:ext>
            </a:extLst>
          </xdr:cNvPr>
          <xdr:cNvSpPr>
            <a:spLocks noChangeArrowheads="1"/>
          </xdr:cNvSpPr>
        </xdr:nvSpPr>
        <xdr:spPr bwMode="auto">
          <a:xfrm>
            <a:off x="565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3353" name="Rectángulo 41">
            <a:extLst>
              <a:ext uri="{FF2B5EF4-FFF2-40B4-BE49-F238E27FC236}">
                <a16:creationId xmlns:a16="http://schemas.microsoft.com/office/drawing/2014/main" id="{55D07E22-2AD4-4B84-97DD-214D4D94015B}"/>
              </a:ext>
            </a:extLst>
          </xdr:cNvPr>
          <xdr:cNvSpPr>
            <a:spLocks noChangeArrowheads="1"/>
          </xdr:cNvSpPr>
        </xdr:nvSpPr>
        <xdr:spPr bwMode="auto">
          <a:xfrm>
            <a:off x="556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54" name="Rectángulo 42">
            <a:extLst>
              <a:ext uri="{FF2B5EF4-FFF2-40B4-BE49-F238E27FC236}">
                <a16:creationId xmlns:a16="http://schemas.microsoft.com/office/drawing/2014/main" id="{0BA80697-6C61-4268-8CE4-D3886F9C5D5F}"/>
              </a:ext>
            </a:extLst>
          </xdr:cNvPr>
          <xdr:cNvSpPr>
            <a:spLocks noChangeArrowheads="1"/>
          </xdr:cNvSpPr>
        </xdr:nvSpPr>
        <xdr:spPr bwMode="auto">
          <a:xfrm>
            <a:off x="507" y="78"/>
            <a:ext cx="1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*</a:t>
            </a:r>
          </a:p>
        </xdr:txBody>
      </xdr:sp>
      <xdr:sp macro="" textlink="">
        <xdr:nvSpPr>
          <xdr:cNvPr id="13355" name="Rectángulo 43">
            <a:extLst>
              <a:ext uri="{FF2B5EF4-FFF2-40B4-BE49-F238E27FC236}">
                <a16:creationId xmlns:a16="http://schemas.microsoft.com/office/drawing/2014/main" id="{2528F4DF-CBB4-4BBB-AF90-4E45392B4F28}"/>
              </a:ext>
            </a:extLst>
          </xdr:cNvPr>
          <xdr:cNvSpPr>
            <a:spLocks noChangeArrowheads="1"/>
          </xdr:cNvSpPr>
        </xdr:nvSpPr>
        <xdr:spPr bwMode="auto">
          <a:xfrm>
            <a:off x="488" y="78"/>
            <a:ext cx="2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11</a:t>
            </a:r>
          </a:p>
        </xdr:txBody>
      </xdr:sp>
      <xdr:sp macro="" textlink="">
        <xdr:nvSpPr>
          <xdr:cNvPr id="13356" name="Rectángulo 44">
            <a:extLst>
              <a:ext uri="{FF2B5EF4-FFF2-40B4-BE49-F238E27FC236}">
                <a16:creationId xmlns:a16="http://schemas.microsoft.com/office/drawing/2014/main" id="{54ED1773-8ABC-4BE3-8EF4-51CC4BF5CCC5}"/>
              </a:ext>
            </a:extLst>
          </xdr:cNvPr>
          <xdr:cNvSpPr>
            <a:spLocks noChangeArrowheads="1"/>
          </xdr:cNvSpPr>
        </xdr:nvSpPr>
        <xdr:spPr bwMode="auto">
          <a:xfrm>
            <a:off x="485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3357" name="Rectángulo 45">
            <a:extLst>
              <a:ext uri="{FF2B5EF4-FFF2-40B4-BE49-F238E27FC236}">
                <a16:creationId xmlns:a16="http://schemas.microsoft.com/office/drawing/2014/main" id="{62B7872C-FCE2-4F7A-BA02-ED9FACD8084E}"/>
              </a:ext>
            </a:extLst>
          </xdr:cNvPr>
          <xdr:cNvSpPr>
            <a:spLocks noChangeArrowheads="1"/>
          </xdr:cNvSpPr>
        </xdr:nvSpPr>
        <xdr:spPr bwMode="auto">
          <a:xfrm>
            <a:off x="476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58" name="Rectángulo 46">
            <a:extLst>
              <a:ext uri="{FF2B5EF4-FFF2-40B4-BE49-F238E27FC236}">
                <a16:creationId xmlns:a16="http://schemas.microsoft.com/office/drawing/2014/main" id="{F63F616E-8C27-4D83-A08D-991686D06541}"/>
              </a:ext>
            </a:extLst>
          </xdr:cNvPr>
          <xdr:cNvSpPr>
            <a:spLocks noChangeArrowheads="1"/>
          </xdr:cNvSpPr>
        </xdr:nvSpPr>
        <xdr:spPr bwMode="auto">
          <a:xfrm>
            <a:off x="379" y="78"/>
            <a:ext cx="3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797</a:t>
            </a:r>
          </a:p>
        </xdr:txBody>
      </xdr:sp>
      <xdr:sp macro="" textlink="">
        <xdr:nvSpPr>
          <xdr:cNvPr id="13359" name="Rectángulo 47">
            <a:extLst>
              <a:ext uri="{FF2B5EF4-FFF2-40B4-BE49-F238E27FC236}">
                <a16:creationId xmlns:a16="http://schemas.microsoft.com/office/drawing/2014/main" id="{4DE51B0E-E334-4501-AEFE-D825E3FD3E7E}"/>
              </a:ext>
            </a:extLst>
          </xdr:cNvPr>
          <xdr:cNvSpPr>
            <a:spLocks noChangeArrowheads="1"/>
          </xdr:cNvSpPr>
        </xdr:nvSpPr>
        <xdr:spPr bwMode="auto">
          <a:xfrm>
            <a:off x="375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3360" name="Rectángulo 48">
            <a:extLst>
              <a:ext uri="{FF2B5EF4-FFF2-40B4-BE49-F238E27FC236}">
                <a16:creationId xmlns:a16="http://schemas.microsoft.com/office/drawing/2014/main" id="{6322B4F0-3D7F-4DB8-90A5-9A4511BC6E0C}"/>
              </a:ext>
            </a:extLst>
          </xdr:cNvPr>
          <xdr:cNvSpPr>
            <a:spLocks noChangeArrowheads="1"/>
          </xdr:cNvSpPr>
        </xdr:nvSpPr>
        <xdr:spPr bwMode="auto">
          <a:xfrm>
            <a:off x="366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3361" name="Rectángulo 49">
            <a:extLst>
              <a:ext uri="{FF2B5EF4-FFF2-40B4-BE49-F238E27FC236}">
                <a16:creationId xmlns:a16="http://schemas.microsoft.com/office/drawing/2014/main" id="{CC10ED1C-C1D8-4482-A9BA-2954C8991C7C}"/>
              </a:ext>
            </a:extLst>
          </xdr:cNvPr>
          <xdr:cNvSpPr>
            <a:spLocks noChangeArrowheads="1"/>
          </xdr:cNvSpPr>
        </xdr:nvSpPr>
        <xdr:spPr bwMode="auto">
          <a:xfrm>
            <a:off x="346" y="78"/>
            <a:ext cx="1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*</a:t>
            </a:r>
          </a:p>
        </xdr:txBody>
      </xdr:sp>
      <xdr:sp macro="" textlink="">
        <xdr:nvSpPr>
          <xdr:cNvPr id="13362" name="Rectángulo 50">
            <a:extLst>
              <a:ext uri="{FF2B5EF4-FFF2-40B4-BE49-F238E27FC236}">
                <a16:creationId xmlns:a16="http://schemas.microsoft.com/office/drawing/2014/main" id="{28894E4E-7CD9-4D20-AE1C-DEB940A0DEFB}"/>
              </a:ext>
            </a:extLst>
          </xdr:cNvPr>
          <xdr:cNvSpPr>
            <a:spLocks noChangeArrowheads="1"/>
          </xdr:cNvSpPr>
        </xdr:nvSpPr>
        <xdr:spPr bwMode="auto">
          <a:xfrm>
            <a:off x="808" y="94"/>
            <a:ext cx="48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IPIM</a:t>
            </a:r>
          </a:p>
        </xdr:txBody>
      </xdr:sp>
      <xdr:sp macro="" textlink="">
        <xdr:nvSpPr>
          <xdr:cNvPr id="13363" name="Rectángulo 51">
            <a:extLst>
              <a:ext uri="{FF2B5EF4-FFF2-40B4-BE49-F238E27FC236}">
                <a16:creationId xmlns:a16="http://schemas.microsoft.com/office/drawing/2014/main" id="{E012C172-74EE-4BD1-9739-9D5E75DA379C}"/>
              </a:ext>
            </a:extLst>
          </xdr:cNvPr>
          <xdr:cNvSpPr>
            <a:spLocks noChangeArrowheads="1"/>
          </xdr:cNvSpPr>
        </xdr:nvSpPr>
        <xdr:spPr bwMode="auto">
          <a:xfrm>
            <a:off x="809" y="64"/>
            <a:ext cx="48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IPIM</a:t>
            </a:r>
          </a:p>
        </xdr:txBody>
      </xdr:sp>
      <xdr:sp macro="" textlink="">
        <xdr:nvSpPr>
          <xdr:cNvPr id="13364" name="Rectángulo 52">
            <a:extLst>
              <a:ext uri="{FF2B5EF4-FFF2-40B4-BE49-F238E27FC236}">
                <a16:creationId xmlns:a16="http://schemas.microsoft.com/office/drawing/2014/main" id="{0FEFC944-F674-4F52-9663-8AABD9F6D88E}"/>
              </a:ext>
            </a:extLst>
          </xdr:cNvPr>
          <xdr:cNvSpPr>
            <a:spLocks noChangeArrowheads="1"/>
          </xdr:cNvSpPr>
        </xdr:nvSpPr>
        <xdr:spPr bwMode="auto">
          <a:xfrm>
            <a:off x="716" y="94"/>
            <a:ext cx="15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3365" name="Rectángulo 53">
            <a:extLst>
              <a:ext uri="{FF2B5EF4-FFF2-40B4-BE49-F238E27FC236}">
                <a16:creationId xmlns:a16="http://schemas.microsoft.com/office/drawing/2014/main" id="{884C71E7-8ABA-4281-8705-465DB91B8D97}"/>
              </a:ext>
            </a:extLst>
          </xdr:cNvPr>
          <xdr:cNvSpPr>
            <a:spLocks noChangeArrowheads="1"/>
          </xdr:cNvSpPr>
        </xdr:nvSpPr>
        <xdr:spPr bwMode="auto">
          <a:xfrm>
            <a:off x="717" y="64"/>
            <a:ext cx="15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3366" name="Rectángulo 54">
            <a:extLst>
              <a:ext uri="{FF2B5EF4-FFF2-40B4-BE49-F238E27FC236}">
                <a16:creationId xmlns:a16="http://schemas.microsoft.com/office/drawing/2014/main" id="{DCD7C2E7-026D-44DE-8778-181F108A8528}"/>
              </a:ext>
            </a:extLst>
          </xdr:cNvPr>
          <xdr:cNvSpPr>
            <a:spLocks noChangeArrowheads="1"/>
          </xdr:cNvSpPr>
        </xdr:nvSpPr>
        <xdr:spPr bwMode="auto">
          <a:xfrm>
            <a:off x="610" y="94"/>
            <a:ext cx="33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GO</a:t>
            </a:r>
          </a:p>
        </xdr:txBody>
      </xdr:sp>
      <xdr:sp macro="" textlink="">
        <xdr:nvSpPr>
          <xdr:cNvPr id="13367" name="Rectángulo 55">
            <a:extLst>
              <a:ext uri="{FF2B5EF4-FFF2-40B4-BE49-F238E27FC236}">
                <a16:creationId xmlns:a16="http://schemas.microsoft.com/office/drawing/2014/main" id="{AC9C3839-6871-4F3A-8979-F8314A11B48C}"/>
              </a:ext>
            </a:extLst>
          </xdr:cNvPr>
          <xdr:cNvSpPr>
            <a:spLocks noChangeArrowheads="1"/>
          </xdr:cNvSpPr>
        </xdr:nvSpPr>
        <xdr:spPr bwMode="auto">
          <a:xfrm>
            <a:off x="611" y="64"/>
            <a:ext cx="33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GO</a:t>
            </a:r>
          </a:p>
        </xdr:txBody>
      </xdr:sp>
      <xdr:sp macro="" textlink="">
        <xdr:nvSpPr>
          <xdr:cNvPr id="13368" name="Rectángulo 56">
            <a:extLst>
              <a:ext uri="{FF2B5EF4-FFF2-40B4-BE49-F238E27FC236}">
                <a16:creationId xmlns:a16="http://schemas.microsoft.com/office/drawing/2014/main" id="{8A4CBB57-9219-4BAC-9F94-EBA8C58826FB}"/>
              </a:ext>
            </a:extLst>
          </xdr:cNvPr>
          <xdr:cNvSpPr>
            <a:spLocks noChangeArrowheads="1"/>
          </xdr:cNvSpPr>
        </xdr:nvSpPr>
        <xdr:spPr bwMode="auto">
          <a:xfrm>
            <a:off x="519" y="94"/>
            <a:ext cx="1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</a:p>
        </xdr:txBody>
      </xdr:sp>
      <xdr:sp macro="" textlink="">
        <xdr:nvSpPr>
          <xdr:cNvPr id="13369" name="Rectángulo 57">
            <a:extLst>
              <a:ext uri="{FF2B5EF4-FFF2-40B4-BE49-F238E27FC236}">
                <a16:creationId xmlns:a16="http://schemas.microsoft.com/office/drawing/2014/main" id="{A95A9C00-D5D1-4ED9-8E23-4954814738A2}"/>
              </a:ext>
            </a:extLst>
          </xdr:cNvPr>
          <xdr:cNvSpPr>
            <a:spLocks noChangeArrowheads="1"/>
          </xdr:cNvSpPr>
        </xdr:nvSpPr>
        <xdr:spPr bwMode="auto">
          <a:xfrm>
            <a:off x="519" y="64"/>
            <a:ext cx="1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</a:p>
        </xdr:txBody>
      </xdr:sp>
      <xdr:sp macro="" textlink="">
        <xdr:nvSpPr>
          <xdr:cNvPr id="13370" name="Rectángulo 58">
            <a:extLst>
              <a:ext uri="{FF2B5EF4-FFF2-40B4-BE49-F238E27FC236}">
                <a16:creationId xmlns:a16="http://schemas.microsoft.com/office/drawing/2014/main" id="{F7C26591-2121-4C12-957F-BEF4170D86EB}"/>
              </a:ext>
            </a:extLst>
          </xdr:cNvPr>
          <xdr:cNvSpPr>
            <a:spLocks noChangeArrowheads="1"/>
          </xdr:cNvSpPr>
        </xdr:nvSpPr>
        <xdr:spPr bwMode="auto">
          <a:xfrm>
            <a:off x="422" y="94"/>
            <a:ext cx="3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MO</a:t>
            </a:r>
          </a:p>
        </xdr:txBody>
      </xdr:sp>
      <xdr:sp macro="" textlink="">
        <xdr:nvSpPr>
          <xdr:cNvPr id="13371" name="Rectángulo 59">
            <a:extLst>
              <a:ext uri="{FF2B5EF4-FFF2-40B4-BE49-F238E27FC236}">
                <a16:creationId xmlns:a16="http://schemas.microsoft.com/office/drawing/2014/main" id="{2A366F9D-C9F6-4496-93A8-D5D5C8BEFF52}"/>
              </a:ext>
            </a:extLst>
          </xdr:cNvPr>
          <xdr:cNvSpPr>
            <a:spLocks noChangeArrowheads="1"/>
          </xdr:cNvSpPr>
        </xdr:nvSpPr>
        <xdr:spPr bwMode="auto">
          <a:xfrm>
            <a:off x="423" y="64"/>
            <a:ext cx="3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MO</a:t>
            </a:r>
          </a:p>
        </xdr:txBody>
      </xdr:sp>
      <xdr:sp macro="" textlink="">
        <xdr:nvSpPr>
          <xdr:cNvPr id="13372" name="Rectángulo 60">
            <a:extLst>
              <a:ext uri="{FF2B5EF4-FFF2-40B4-BE49-F238E27FC236}">
                <a16:creationId xmlns:a16="http://schemas.microsoft.com/office/drawing/2014/main" id="{15F1426C-8B44-4950-A74A-F759707288C8}"/>
              </a:ext>
            </a:extLst>
          </xdr:cNvPr>
          <xdr:cNvSpPr>
            <a:spLocks noChangeArrowheads="1"/>
          </xdr:cNvSpPr>
        </xdr:nvSpPr>
        <xdr:spPr bwMode="auto">
          <a:xfrm>
            <a:off x="316" y="78"/>
            <a:ext cx="2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TS</a:t>
            </a:r>
          </a:p>
        </xdr:txBody>
      </xdr:sp>
      <xdr:sp macro="" textlink="">
        <xdr:nvSpPr>
          <xdr:cNvPr id="13373" name="Rectángulo 61">
            <a:extLst>
              <a:ext uri="{FF2B5EF4-FFF2-40B4-BE49-F238E27FC236}">
                <a16:creationId xmlns:a16="http://schemas.microsoft.com/office/drawing/2014/main" id="{DC755BF3-62A3-4F7F-AB54-1E7292CC5FB2}"/>
              </a:ext>
            </a:extLst>
          </xdr:cNvPr>
          <xdr:cNvSpPr>
            <a:spLocks noChangeArrowheads="1"/>
          </xdr:cNvSpPr>
        </xdr:nvSpPr>
        <xdr:spPr bwMode="auto">
          <a:xfrm>
            <a:off x="272" y="78"/>
            <a:ext cx="2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TS</a:t>
            </a:r>
          </a:p>
        </xdr:txBody>
      </xdr:sp>
      <xdr:sp macro="" textlink="">
        <xdr:nvSpPr>
          <xdr:cNvPr id="13374" name="Rectángulo 62">
            <a:extLst>
              <a:ext uri="{FF2B5EF4-FFF2-40B4-BE49-F238E27FC236}">
                <a16:creationId xmlns:a16="http://schemas.microsoft.com/office/drawing/2014/main" id="{F3E0CCAA-23D9-4F09-80DB-80553E39B37B}"/>
              </a:ext>
            </a:extLst>
          </xdr:cNvPr>
          <xdr:cNvSpPr>
            <a:spLocks noChangeArrowheads="1"/>
          </xdr:cNvSpPr>
        </xdr:nvSpPr>
        <xdr:spPr bwMode="auto">
          <a:xfrm>
            <a:off x="849" y="75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3375" name="Rectángulo 63">
            <a:extLst>
              <a:ext uri="{FF2B5EF4-FFF2-40B4-BE49-F238E27FC236}">
                <a16:creationId xmlns:a16="http://schemas.microsoft.com/office/drawing/2014/main" id="{1C418F66-30A6-41FD-9966-43EED10FC520}"/>
              </a:ext>
            </a:extLst>
          </xdr:cNvPr>
          <xdr:cNvSpPr>
            <a:spLocks noChangeArrowheads="1"/>
          </xdr:cNvSpPr>
        </xdr:nvSpPr>
        <xdr:spPr bwMode="auto">
          <a:xfrm>
            <a:off x="726" y="75"/>
            <a:ext cx="7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c</a:t>
            </a:r>
          </a:p>
        </xdr:txBody>
      </xdr:sp>
      <xdr:sp macro="" textlink="">
        <xdr:nvSpPr>
          <xdr:cNvPr id="13376" name="Rectángulo 64">
            <a:extLst>
              <a:ext uri="{FF2B5EF4-FFF2-40B4-BE49-F238E27FC236}">
                <a16:creationId xmlns:a16="http://schemas.microsoft.com/office/drawing/2014/main" id="{0428398B-6FFC-4A6E-ABB2-9F6BC10ECDAA}"/>
              </a:ext>
            </a:extLst>
          </xdr:cNvPr>
          <xdr:cNvSpPr>
            <a:spLocks noChangeArrowheads="1"/>
          </xdr:cNvSpPr>
        </xdr:nvSpPr>
        <xdr:spPr bwMode="auto">
          <a:xfrm>
            <a:off x="637" y="75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3377" name="Rectángulo 65">
            <a:extLst>
              <a:ext uri="{FF2B5EF4-FFF2-40B4-BE49-F238E27FC236}">
                <a16:creationId xmlns:a16="http://schemas.microsoft.com/office/drawing/2014/main" id="{9EAA9112-6003-4060-8AD1-66674A0B9709}"/>
              </a:ext>
            </a:extLst>
          </xdr:cNvPr>
          <xdr:cNvSpPr>
            <a:spLocks noChangeArrowheads="1"/>
          </xdr:cNvSpPr>
        </xdr:nvSpPr>
        <xdr:spPr bwMode="auto">
          <a:xfrm>
            <a:off x="530" y="75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3378" name="Rectángulo 66">
            <a:extLst>
              <a:ext uri="{FF2B5EF4-FFF2-40B4-BE49-F238E27FC236}">
                <a16:creationId xmlns:a16="http://schemas.microsoft.com/office/drawing/2014/main" id="{5481B4C1-6C7E-4D67-B43D-A0CF461470DE}"/>
              </a:ext>
            </a:extLst>
          </xdr:cNvPr>
          <xdr:cNvSpPr>
            <a:spLocks noChangeArrowheads="1"/>
          </xdr:cNvSpPr>
        </xdr:nvSpPr>
        <xdr:spPr bwMode="auto">
          <a:xfrm>
            <a:off x="451" y="75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3379" name="Rectángulo 67">
            <a:extLst>
              <a:ext uri="{FF2B5EF4-FFF2-40B4-BE49-F238E27FC236}">
                <a16:creationId xmlns:a16="http://schemas.microsoft.com/office/drawing/2014/main" id="{D105F606-4029-48E0-B151-C0B424D7B622}"/>
              </a:ext>
            </a:extLst>
          </xdr:cNvPr>
          <xdr:cNvSpPr>
            <a:spLocks noChangeArrowheads="1"/>
          </xdr:cNvSpPr>
        </xdr:nvSpPr>
        <xdr:spPr bwMode="auto">
          <a:xfrm>
            <a:off x="292" y="89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</xdr:grpSp>
    <xdr:clientData/>
  </xdr:twoCellAnchor>
  <xdr:twoCellAnchor>
    <xdr:from>
      <xdr:col>13</xdr:col>
      <xdr:colOff>0</xdr:colOff>
      <xdr:row>88</xdr:row>
      <xdr:rowOff>0</xdr:rowOff>
    </xdr:from>
    <xdr:to>
      <xdr:col>21</xdr:col>
      <xdr:colOff>543593</xdr:colOff>
      <xdr:row>91</xdr:row>
      <xdr:rowOff>114300</xdr:rowOff>
    </xdr:to>
    <xdr:grpSp>
      <xdr:nvGrpSpPr>
        <xdr:cNvPr id="67" name="Grupo 4">
          <a:extLst>
            <a:ext uri="{FF2B5EF4-FFF2-40B4-BE49-F238E27FC236}">
              <a16:creationId xmlns:a16="http://schemas.microsoft.com/office/drawing/2014/main" id="{DADCB59C-B93A-431D-9DCC-F91A8E1E036A}"/>
            </a:ext>
          </a:extLst>
        </xdr:cNvPr>
        <xdr:cNvGrpSpPr>
          <a:grpSpLocks noChangeAspect="1"/>
        </xdr:cNvGrpSpPr>
      </xdr:nvGrpSpPr>
      <xdr:grpSpPr bwMode="auto">
        <a:xfrm>
          <a:off x="8623457" y="15961235"/>
          <a:ext cx="6242914" cy="655225"/>
          <a:chOff x="266" y="59"/>
          <a:chExt cx="601" cy="72"/>
        </a:xfrm>
      </xdr:grpSpPr>
      <xdr:sp macro="" textlink="">
        <xdr:nvSpPr>
          <xdr:cNvPr id="68" name="Autoforma 3">
            <a:extLst>
              <a:ext uri="{FF2B5EF4-FFF2-40B4-BE49-F238E27FC236}">
                <a16:creationId xmlns:a16="http://schemas.microsoft.com/office/drawing/2014/main" id="{ED146967-E92D-4FF6-B1BC-1712F0C9DF49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66" y="64"/>
            <a:ext cx="599" cy="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69" name="Línea 5">
            <a:extLst>
              <a:ext uri="{FF2B5EF4-FFF2-40B4-BE49-F238E27FC236}">
                <a16:creationId xmlns:a16="http://schemas.microsoft.com/office/drawing/2014/main" id="{E8E17E58-0D25-43F4-AF90-8118E7F89D30}"/>
              </a:ext>
            </a:extLst>
          </xdr:cNvPr>
          <xdr:cNvSpPr>
            <a:spLocks noChangeShapeType="1"/>
          </xdr:cNvSpPr>
        </xdr:nvSpPr>
        <xdr:spPr bwMode="auto">
          <a:xfrm>
            <a:off x="421" y="91"/>
            <a:ext cx="37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" name="Línea 6">
            <a:extLst>
              <a:ext uri="{FF2B5EF4-FFF2-40B4-BE49-F238E27FC236}">
                <a16:creationId xmlns:a16="http://schemas.microsoft.com/office/drawing/2014/main" id="{322786FD-6184-42B2-A2BE-8C43DD4A28E2}"/>
              </a:ext>
            </a:extLst>
          </xdr:cNvPr>
          <xdr:cNvSpPr>
            <a:spLocks noChangeShapeType="1"/>
          </xdr:cNvSpPr>
        </xdr:nvSpPr>
        <xdr:spPr bwMode="auto">
          <a:xfrm>
            <a:off x="519" y="91"/>
            <a:ext cx="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ínea 7">
            <a:extLst>
              <a:ext uri="{FF2B5EF4-FFF2-40B4-BE49-F238E27FC236}">
                <a16:creationId xmlns:a16="http://schemas.microsoft.com/office/drawing/2014/main" id="{52096481-B775-45BA-8147-EAD317E92508}"/>
              </a:ext>
            </a:extLst>
          </xdr:cNvPr>
          <xdr:cNvSpPr>
            <a:spLocks noChangeShapeType="1"/>
          </xdr:cNvSpPr>
        </xdr:nvSpPr>
        <xdr:spPr bwMode="auto">
          <a:xfrm>
            <a:off x="609" y="91"/>
            <a:ext cx="3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" name="Línea 8">
            <a:extLst>
              <a:ext uri="{FF2B5EF4-FFF2-40B4-BE49-F238E27FC236}">
                <a16:creationId xmlns:a16="http://schemas.microsoft.com/office/drawing/2014/main" id="{EC0DCBB1-63C9-4060-A9B6-9E07C4E318E0}"/>
              </a:ext>
            </a:extLst>
          </xdr:cNvPr>
          <xdr:cNvSpPr>
            <a:spLocks noChangeShapeType="1"/>
          </xdr:cNvSpPr>
        </xdr:nvSpPr>
        <xdr:spPr bwMode="auto">
          <a:xfrm>
            <a:off x="716" y="91"/>
            <a:ext cx="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" name="Línea 9">
            <a:extLst>
              <a:ext uri="{FF2B5EF4-FFF2-40B4-BE49-F238E27FC236}">
                <a16:creationId xmlns:a16="http://schemas.microsoft.com/office/drawing/2014/main" id="{E272A996-CD60-4EDD-A661-DCB57594D728}"/>
              </a:ext>
            </a:extLst>
          </xdr:cNvPr>
          <xdr:cNvSpPr>
            <a:spLocks noChangeShapeType="1"/>
          </xdr:cNvSpPr>
        </xdr:nvSpPr>
        <xdr:spPr bwMode="auto">
          <a:xfrm>
            <a:off x="807" y="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" name="Rectángulo 10">
            <a:extLst>
              <a:ext uri="{FF2B5EF4-FFF2-40B4-BE49-F238E27FC236}">
                <a16:creationId xmlns:a16="http://schemas.microsoft.com/office/drawing/2014/main" id="{FC5795B2-9C2E-4C0F-A9EA-FF9524C24A8E}"/>
              </a:ext>
            </a:extLst>
          </xdr:cNvPr>
          <xdr:cNvSpPr>
            <a:spLocks noChangeArrowheads="1"/>
          </xdr:cNvSpPr>
        </xdr:nvSpPr>
        <xdr:spPr bwMode="auto">
          <a:xfrm>
            <a:off x="859" y="82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</a:t>
            </a:r>
          </a:p>
        </xdr:txBody>
      </xdr:sp>
      <xdr:sp macro="" textlink="">
        <xdr:nvSpPr>
          <xdr:cNvPr id="75" name="Rectángulo 11">
            <a:extLst>
              <a:ext uri="{FF2B5EF4-FFF2-40B4-BE49-F238E27FC236}">
                <a16:creationId xmlns:a16="http://schemas.microsoft.com/office/drawing/2014/main" id="{196D327C-37A8-4652-AF2D-60B45B309145}"/>
              </a:ext>
            </a:extLst>
          </xdr:cNvPr>
          <xdr:cNvSpPr>
            <a:spLocks noChangeArrowheads="1"/>
          </xdr:cNvSpPr>
        </xdr:nvSpPr>
        <xdr:spPr bwMode="auto">
          <a:xfrm>
            <a:off x="859" y="73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</a:t>
            </a:r>
          </a:p>
        </xdr:txBody>
      </xdr:sp>
      <xdr:sp macro="" textlink="">
        <xdr:nvSpPr>
          <xdr:cNvPr id="76" name="Rectángulo 12">
            <a:extLst>
              <a:ext uri="{FF2B5EF4-FFF2-40B4-BE49-F238E27FC236}">
                <a16:creationId xmlns:a16="http://schemas.microsoft.com/office/drawing/2014/main" id="{9EEE3ABE-20A8-4526-B2B4-F31F2CCB02CB}"/>
              </a:ext>
            </a:extLst>
          </xdr:cNvPr>
          <xdr:cNvSpPr>
            <a:spLocks noChangeArrowheads="1"/>
          </xdr:cNvSpPr>
        </xdr:nvSpPr>
        <xdr:spPr bwMode="auto">
          <a:xfrm>
            <a:off x="859" y="96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</a:t>
            </a:r>
          </a:p>
        </xdr:txBody>
      </xdr:sp>
      <xdr:sp macro="" textlink="">
        <xdr:nvSpPr>
          <xdr:cNvPr id="77" name="Rectángulo 13">
            <a:extLst>
              <a:ext uri="{FF2B5EF4-FFF2-40B4-BE49-F238E27FC236}">
                <a16:creationId xmlns:a16="http://schemas.microsoft.com/office/drawing/2014/main" id="{D5AB2DC6-774B-44D9-BCFB-F0E498CB41F8}"/>
              </a:ext>
            </a:extLst>
          </xdr:cNvPr>
          <xdr:cNvSpPr>
            <a:spLocks noChangeArrowheads="1"/>
          </xdr:cNvSpPr>
        </xdr:nvSpPr>
        <xdr:spPr bwMode="auto">
          <a:xfrm>
            <a:off x="859" y="59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</a:t>
            </a:r>
          </a:p>
        </xdr:txBody>
      </xdr:sp>
      <xdr:sp macro="" textlink="">
        <xdr:nvSpPr>
          <xdr:cNvPr id="78" name="Rectángulo 14">
            <a:extLst>
              <a:ext uri="{FF2B5EF4-FFF2-40B4-BE49-F238E27FC236}">
                <a16:creationId xmlns:a16="http://schemas.microsoft.com/office/drawing/2014/main" id="{B8406E16-87A5-432A-83B4-6B4B86FF9CB1}"/>
              </a:ext>
            </a:extLst>
          </xdr:cNvPr>
          <xdr:cNvSpPr>
            <a:spLocks noChangeArrowheads="1"/>
          </xdr:cNvSpPr>
        </xdr:nvSpPr>
        <xdr:spPr bwMode="auto">
          <a:xfrm>
            <a:off x="357" y="82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</a:t>
            </a:r>
          </a:p>
        </xdr:txBody>
      </xdr:sp>
      <xdr:sp macro="" textlink="">
        <xdr:nvSpPr>
          <xdr:cNvPr id="79" name="Rectángulo 15">
            <a:extLst>
              <a:ext uri="{FF2B5EF4-FFF2-40B4-BE49-F238E27FC236}">
                <a16:creationId xmlns:a16="http://schemas.microsoft.com/office/drawing/2014/main" id="{6C3B5468-BC58-4BB3-97C6-D25E21436A11}"/>
              </a:ext>
            </a:extLst>
          </xdr:cNvPr>
          <xdr:cNvSpPr>
            <a:spLocks noChangeArrowheads="1"/>
          </xdr:cNvSpPr>
        </xdr:nvSpPr>
        <xdr:spPr bwMode="auto">
          <a:xfrm>
            <a:off x="357" y="73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</a:t>
            </a:r>
          </a:p>
        </xdr:txBody>
      </xdr:sp>
      <xdr:sp macro="" textlink="">
        <xdr:nvSpPr>
          <xdr:cNvPr id="80" name="Rectángulo 16">
            <a:extLst>
              <a:ext uri="{FF2B5EF4-FFF2-40B4-BE49-F238E27FC236}">
                <a16:creationId xmlns:a16="http://schemas.microsoft.com/office/drawing/2014/main" id="{3F749FB6-80A0-4F03-AA22-63A9371352CC}"/>
              </a:ext>
            </a:extLst>
          </xdr:cNvPr>
          <xdr:cNvSpPr>
            <a:spLocks noChangeArrowheads="1"/>
          </xdr:cNvSpPr>
        </xdr:nvSpPr>
        <xdr:spPr bwMode="auto">
          <a:xfrm>
            <a:off x="357" y="96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</a:t>
            </a:r>
          </a:p>
        </xdr:txBody>
      </xdr:sp>
      <xdr:sp macro="" textlink="">
        <xdr:nvSpPr>
          <xdr:cNvPr id="81" name="Rectángulo 17">
            <a:extLst>
              <a:ext uri="{FF2B5EF4-FFF2-40B4-BE49-F238E27FC236}">
                <a16:creationId xmlns:a16="http://schemas.microsoft.com/office/drawing/2014/main" id="{348020A7-300E-4F5C-9C2A-89E8DA8F011C}"/>
              </a:ext>
            </a:extLst>
          </xdr:cNvPr>
          <xdr:cNvSpPr>
            <a:spLocks noChangeArrowheads="1"/>
          </xdr:cNvSpPr>
        </xdr:nvSpPr>
        <xdr:spPr bwMode="auto">
          <a:xfrm>
            <a:off x="357" y="59"/>
            <a:ext cx="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</a:t>
            </a:r>
          </a:p>
        </xdr:txBody>
      </xdr:sp>
      <xdr:sp macro="" textlink="">
        <xdr:nvSpPr>
          <xdr:cNvPr id="82" name="Rectángulo 18">
            <a:extLst>
              <a:ext uri="{FF2B5EF4-FFF2-40B4-BE49-F238E27FC236}">
                <a16:creationId xmlns:a16="http://schemas.microsoft.com/office/drawing/2014/main" id="{4D146729-E252-4829-A09C-56F5E846502D}"/>
              </a:ext>
            </a:extLst>
          </xdr:cNvPr>
          <xdr:cNvSpPr>
            <a:spLocks noChangeArrowheads="1"/>
          </xdr:cNvSpPr>
        </xdr:nvSpPr>
        <xdr:spPr bwMode="auto">
          <a:xfrm>
            <a:off x="795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</a:t>
            </a:r>
          </a:p>
        </xdr:txBody>
      </xdr:sp>
      <xdr:sp macro="" textlink="">
        <xdr:nvSpPr>
          <xdr:cNvPr id="83" name="Rectángulo 19">
            <a:extLst>
              <a:ext uri="{FF2B5EF4-FFF2-40B4-BE49-F238E27FC236}">
                <a16:creationId xmlns:a16="http://schemas.microsoft.com/office/drawing/2014/main" id="{285A7F9A-A61E-4D03-AA63-39B37B7110FF}"/>
              </a:ext>
            </a:extLst>
          </xdr:cNvPr>
          <xdr:cNvSpPr>
            <a:spLocks noChangeArrowheads="1"/>
          </xdr:cNvSpPr>
        </xdr:nvSpPr>
        <xdr:spPr bwMode="auto">
          <a:xfrm>
            <a:off x="739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84" name="Rectángulo 20">
            <a:extLst>
              <a:ext uri="{FF2B5EF4-FFF2-40B4-BE49-F238E27FC236}">
                <a16:creationId xmlns:a16="http://schemas.microsoft.com/office/drawing/2014/main" id="{CDDBAA4D-FEA6-4A70-9014-06FD988C1F94}"/>
              </a:ext>
            </a:extLst>
          </xdr:cNvPr>
          <xdr:cNvSpPr>
            <a:spLocks noChangeArrowheads="1"/>
          </xdr:cNvSpPr>
        </xdr:nvSpPr>
        <xdr:spPr bwMode="auto">
          <a:xfrm>
            <a:off x="649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85" name="Rectángulo 21">
            <a:extLst>
              <a:ext uri="{FF2B5EF4-FFF2-40B4-BE49-F238E27FC236}">
                <a16:creationId xmlns:a16="http://schemas.microsoft.com/office/drawing/2014/main" id="{2B59A607-A1B9-4430-858A-A2C235F6098C}"/>
              </a:ext>
            </a:extLst>
          </xdr:cNvPr>
          <xdr:cNvSpPr>
            <a:spLocks noChangeArrowheads="1"/>
          </xdr:cNvSpPr>
        </xdr:nvSpPr>
        <xdr:spPr bwMode="auto">
          <a:xfrm>
            <a:off x="542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86" name="Rectángulo 22">
            <a:extLst>
              <a:ext uri="{FF2B5EF4-FFF2-40B4-BE49-F238E27FC236}">
                <a16:creationId xmlns:a16="http://schemas.microsoft.com/office/drawing/2014/main" id="{AC68F81B-2C0C-4177-B975-A4E3CD6B3FA9}"/>
              </a:ext>
            </a:extLst>
          </xdr:cNvPr>
          <xdr:cNvSpPr>
            <a:spLocks noChangeArrowheads="1"/>
          </xdr:cNvSpPr>
        </xdr:nvSpPr>
        <xdr:spPr bwMode="auto">
          <a:xfrm>
            <a:off x="463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87" name="Rectángulo 23">
            <a:extLst>
              <a:ext uri="{FF2B5EF4-FFF2-40B4-BE49-F238E27FC236}">
                <a16:creationId xmlns:a16="http://schemas.microsoft.com/office/drawing/2014/main" id="{05B82A58-AB9B-4499-B644-A126CE5C9D2E}"/>
              </a:ext>
            </a:extLst>
          </xdr:cNvPr>
          <xdr:cNvSpPr>
            <a:spLocks noChangeArrowheads="1"/>
          </xdr:cNvSpPr>
        </xdr:nvSpPr>
        <xdr:spPr bwMode="auto">
          <a:xfrm>
            <a:off x="408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</a:t>
            </a:r>
          </a:p>
        </xdr:txBody>
      </xdr:sp>
      <xdr:sp macro="" textlink="">
        <xdr:nvSpPr>
          <xdr:cNvPr id="88" name="Rectángulo 24">
            <a:extLst>
              <a:ext uri="{FF2B5EF4-FFF2-40B4-BE49-F238E27FC236}">
                <a16:creationId xmlns:a16="http://schemas.microsoft.com/office/drawing/2014/main" id="{678718A7-E82D-42EA-8AE7-6398B242FA0A}"/>
              </a:ext>
            </a:extLst>
          </xdr:cNvPr>
          <xdr:cNvSpPr>
            <a:spLocks noChangeArrowheads="1"/>
          </xdr:cNvSpPr>
        </xdr:nvSpPr>
        <xdr:spPr bwMode="auto">
          <a:xfrm>
            <a:off x="302" y="74"/>
            <a:ext cx="12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Symbol"/>
              </a:rPr>
              <a:t></a:t>
            </a:r>
          </a:p>
        </xdr:txBody>
      </xdr:sp>
      <xdr:sp macro="" textlink="">
        <xdr:nvSpPr>
          <xdr:cNvPr id="89" name="Rectángulo 25">
            <a:extLst>
              <a:ext uri="{FF2B5EF4-FFF2-40B4-BE49-F238E27FC236}">
                <a16:creationId xmlns:a16="http://schemas.microsoft.com/office/drawing/2014/main" id="{8C1AE6D7-8FC2-4501-A7DA-82B88EE6D1B1}"/>
              </a:ext>
            </a:extLst>
          </xdr:cNvPr>
          <xdr:cNvSpPr>
            <a:spLocks noChangeArrowheads="1"/>
          </xdr:cNvSpPr>
        </xdr:nvSpPr>
        <xdr:spPr bwMode="auto">
          <a:xfrm>
            <a:off x="849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90" name="Rectángulo 26">
            <a:extLst>
              <a:ext uri="{FF2B5EF4-FFF2-40B4-BE49-F238E27FC236}">
                <a16:creationId xmlns:a16="http://schemas.microsoft.com/office/drawing/2014/main" id="{88C44825-853E-494F-91B8-221A26170B60}"/>
              </a:ext>
            </a:extLst>
          </xdr:cNvPr>
          <xdr:cNvSpPr>
            <a:spLocks noChangeArrowheads="1"/>
          </xdr:cNvSpPr>
        </xdr:nvSpPr>
        <xdr:spPr bwMode="auto">
          <a:xfrm>
            <a:off x="726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91" name="Rectángulo 27">
            <a:extLst>
              <a:ext uri="{FF2B5EF4-FFF2-40B4-BE49-F238E27FC236}">
                <a16:creationId xmlns:a16="http://schemas.microsoft.com/office/drawing/2014/main" id="{751CAC81-C1E9-4457-8AED-98CB3FF6A620}"/>
              </a:ext>
            </a:extLst>
          </xdr:cNvPr>
          <xdr:cNvSpPr>
            <a:spLocks noChangeArrowheads="1"/>
          </xdr:cNvSpPr>
        </xdr:nvSpPr>
        <xdr:spPr bwMode="auto">
          <a:xfrm>
            <a:off x="636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92" name="Rectángulo 28">
            <a:extLst>
              <a:ext uri="{FF2B5EF4-FFF2-40B4-BE49-F238E27FC236}">
                <a16:creationId xmlns:a16="http://schemas.microsoft.com/office/drawing/2014/main" id="{7DE7A452-CF39-4887-AB8B-D51438618E4B}"/>
              </a:ext>
            </a:extLst>
          </xdr:cNvPr>
          <xdr:cNvSpPr>
            <a:spLocks noChangeArrowheads="1"/>
          </xdr:cNvSpPr>
        </xdr:nvSpPr>
        <xdr:spPr bwMode="auto">
          <a:xfrm>
            <a:off x="530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93" name="Rectángulo 29">
            <a:extLst>
              <a:ext uri="{FF2B5EF4-FFF2-40B4-BE49-F238E27FC236}">
                <a16:creationId xmlns:a16="http://schemas.microsoft.com/office/drawing/2014/main" id="{7A2AE71B-6A9B-434B-9FF7-DB5DDA6A6704}"/>
              </a:ext>
            </a:extLst>
          </xdr:cNvPr>
          <xdr:cNvSpPr>
            <a:spLocks noChangeArrowheads="1"/>
          </xdr:cNvSpPr>
        </xdr:nvSpPr>
        <xdr:spPr bwMode="auto">
          <a:xfrm>
            <a:off x="450" y="106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94" name="Rectángulo 30">
            <a:extLst>
              <a:ext uri="{FF2B5EF4-FFF2-40B4-BE49-F238E27FC236}">
                <a16:creationId xmlns:a16="http://schemas.microsoft.com/office/drawing/2014/main" id="{8147B4D2-F9AA-471A-BAF8-3D13A3E1B7E1}"/>
              </a:ext>
            </a:extLst>
          </xdr:cNvPr>
          <xdr:cNvSpPr>
            <a:spLocks noChangeArrowheads="1"/>
          </xdr:cNvSpPr>
        </xdr:nvSpPr>
        <xdr:spPr bwMode="auto">
          <a:xfrm>
            <a:off x="336" y="89"/>
            <a:ext cx="6" cy="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95" name="Rectángulo 31">
            <a:extLst>
              <a:ext uri="{FF2B5EF4-FFF2-40B4-BE49-F238E27FC236}">
                <a16:creationId xmlns:a16="http://schemas.microsoft.com/office/drawing/2014/main" id="{707E718B-123A-41AB-AE79-7F26494320C2}"/>
              </a:ext>
            </a:extLst>
          </xdr:cNvPr>
          <xdr:cNvSpPr>
            <a:spLocks noChangeArrowheads="1"/>
          </xdr:cNvSpPr>
        </xdr:nvSpPr>
        <xdr:spPr bwMode="auto">
          <a:xfrm>
            <a:off x="766" y="78"/>
            <a:ext cx="3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082</a:t>
            </a:r>
          </a:p>
        </xdr:txBody>
      </xdr:sp>
      <xdr:sp macro="" textlink="">
        <xdr:nvSpPr>
          <xdr:cNvPr id="96" name="Rectángulo 32">
            <a:extLst>
              <a:ext uri="{FF2B5EF4-FFF2-40B4-BE49-F238E27FC236}">
                <a16:creationId xmlns:a16="http://schemas.microsoft.com/office/drawing/2014/main" id="{C077BA72-C77B-4AB2-B6FE-D119D8C8C547}"/>
              </a:ext>
            </a:extLst>
          </xdr:cNvPr>
          <xdr:cNvSpPr>
            <a:spLocks noChangeArrowheads="1"/>
          </xdr:cNvSpPr>
        </xdr:nvSpPr>
        <xdr:spPr bwMode="auto">
          <a:xfrm>
            <a:off x="761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97" name="Rectángulo 33">
            <a:extLst>
              <a:ext uri="{FF2B5EF4-FFF2-40B4-BE49-F238E27FC236}">
                <a16:creationId xmlns:a16="http://schemas.microsoft.com/office/drawing/2014/main" id="{5673C388-A7C3-47F3-A543-AF7C7047B8C1}"/>
              </a:ext>
            </a:extLst>
          </xdr:cNvPr>
          <xdr:cNvSpPr>
            <a:spLocks noChangeArrowheads="1"/>
          </xdr:cNvSpPr>
        </xdr:nvSpPr>
        <xdr:spPr bwMode="auto">
          <a:xfrm>
            <a:off x="752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98" name="Rectángulo 34">
            <a:extLst>
              <a:ext uri="{FF2B5EF4-FFF2-40B4-BE49-F238E27FC236}">
                <a16:creationId xmlns:a16="http://schemas.microsoft.com/office/drawing/2014/main" id="{0A2768A1-E151-418A-9967-F73E5AA1227D}"/>
              </a:ext>
            </a:extLst>
          </xdr:cNvPr>
          <xdr:cNvSpPr>
            <a:spLocks noChangeArrowheads="1"/>
          </xdr:cNvSpPr>
        </xdr:nvSpPr>
        <xdr:spPr bwMode="auto">
          <a:xfrm>
            <a:off x="705" y="78"/>
            <a:ext cx="1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*</a:t>
            </a:r>
          </a:p>
        </xdr:txBody>
      </xdr:sp>
      <xdr:sp macro="" textlink="">
        <xdr:nvSpPr>
          <xdr:cNvPr id="99" name="Rectángulo 35">
            <a:extLst>
              <a:ext uri="{FF2B5EF4-FFF2-40B4-BE49-F238E27FC236}">
                <a16:creationId xmlns:a16="http://schemas.microsoft.com/office/drawing/2014/main" id="{7667FE67-1A09-499F-848B-42A64F625A1F}"/>
              </a:ext>
            </a:extLst>
          </xdr:cNvPr>
          <xdr:cNvSpPr>
            <a:spLocks noChangeArrowheads="1"/>
          </xdr:cNvSpPr>
        </xdr:nvSpPr>
        <xdr:spPr bwMode="auto">
          <a:xfrm>
            <a:off x="675" y="78"/>
            <a:ext cx="3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006</a:t>
            </a:r>
          </a:p>
        </xdr:txBody>
      </xdr:sp>
      <xdr:sp macro="" textlink="">
        <xdr:nvSpPr>
          <xdr:cNvPr id="100" name="Rectángulo 36">
            <a:extLst>
              <a:ext uri="{FF2B5EF4-FFF2-40B4-BE49-F238E27FC236}">
                <a16:creationId xmlns:a16="http://schemas.microsoft.com/office/drawing/2014/main" id="{17906C21-873F-4F76-8CED-30EBC30BC9D7}"/>
              </a:ext>
            </a:extLst>
          </xdr:cNvPr>
          <xdr:cNvSpPr>
            <a:spLocks noChangeArrowheads="1"/>
          </xdr:cNvSpPr>
        </xdr:nvSpPr>
        <xdr:spPr bwMode="auto">
          <a:xfrm>
            <a:off x="671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01" name="Rectángulo 37">
            <a:extLst>
              <a:ext uri="{FF2B5EF4-FFF2-40B4-BE49-F238E27FC236}">
                <a16:creationId xmlns:a16="http://schemas.microsoft.com/office/drawing/2014/main" id="{F96C1DDB-7023-4002-A08E-C0D6B47ACC16}"/>
              </a:ext>
            </a:extLst>
          </xdr:cNvPr>
          <xdr:cNvSpPr>
            <a:spLocks noChangeArrowheads="1"/>
          </xdr:cNvSpPr>
        </xdr:nvSpPr>
        <xdr:spPr bwMode="auto">
          <a:xfrm>
            <a:off x="662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02" name="Rectángulo 38">
            <a:extLst>
              <a:ext uri="{FF2B5EF4-FFF2-40B4-BE49-F238E27FC236}">
                <a16:creationId xmlns:a16="http://schemas.microsoft.com/office/drawing/2014/main" id="{1CBC4C4D-D66F-4821-A482-C45608C62D96}"/>
              </a:ext>
            </a:extLst>
          </xdr:cNvPr>
          <xdr:cNvSpPr>
            <a:spLocks noChangeArrowheads="1"/>
          </xdr:cNvSpPr>
        </xdr:nvSpPr>
        <xdr:spPr bwMode="auto">
          <a:xfrm>
            <a:off x="598" y="78"/>
            <a:ext cx="1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*</a:t>
            </a:r>
          </a:p>
        </xdr:txBody>
      </xdr:sp>
      <xdr:sp macro="" textlink="">
        <xdr:nvSpPr>
          <xdr:cNvPr id="103" name="Rectángulo 39">
            <a:extLst>
              <a:ext uri="{FF2B5EF4-FFF2-40B4-BE49-F238E27FC236}">
                <a16:creationId xmlns:a16="http://schemas.microsoft.com/office/drawing/2014/main" id="{EAA4994D-58A5-44B1-9C81-6E02B4B4F7AE}"/>
              </a:ext>
            </a:extLst>
          </xdr:cNvPr>
          <xdr:cNvSpPr>
            <a:spLocks noChangeArrowheads="1"/>
          </xdr:cNvSpPr>
        </xdr:nvSpPr>
        <xdr:spPr bwMode="auto">
          <a:xfrm>
            <a:off x="569" y="78"/>
            <a:ext cx="3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002</a:t>
            </a:r>
          </a:p>
        </xdr:txBody>
      </xdr:sp>
      <xdr:sp macro="" textlink="">
        <xdr:nvSpPr>
          <xdr:cNvPr id="104" name="Rectángulo 40">
            <a:extLst>
              <a:ext uri="{FF2B5EF4-FFF2-40B4-BE49-F238E27FC236}">
                <a16:creationId xmlns:a16="http://schemas.microsoft.com/office/drawing/2014/main" id="{DBDC89C9-F1F2-443A-8E78-EAFE48B5A213}"/>
              </a:ext>
            </a:extLst>
          </xdr:cNvPr>
          <xdr:cNvSpPr>
            <a:spLocks noChangeArrowheads="1"/>
          </xdr:cNvSpPr>
        </xdr:nvSpPr>
        <xdr:spPr bwMode="auto">
          <a:xfrm>
            <a:off x="565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05" name="Rectángulo 41">
            <a:extLst>
              <a:ext uri="{FF2B5EF4-FFF2-40B4-BE49-F238E27FC236}">
                <a16:creationId xmlns:a16="http://schemas.microsoft.com/office/drawing/2014/main" id="{D02A1DF3-3DEC-434D-9F6A-0656FC7E93C9}"/>
              </a:ext>
            </a:extLst>
          </xdr:cNvPr>
          <xdr:cNvSpPr>
            <a:spLocks noChangeArrowheads="1"/>
          </xdr:cNvSpPr>
        </xdr:nvSpPr>
        <xdr:spPr bwMode="auto">
          <a:xfrm>
            <a:off x="556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06" name="Rectángulo 42">
            <a:extLst>
              <a:ext uri="{FF2B5EF4-FFF2-40B4-BE49-F238E27FC236}">
                <a16:creationId xmlns:a16="http://schemas.microsoft.com/office/drawing/2014/main" id="{841C47D9-B1C9-4EDC-B776-958D619D0C4A}"/>
              </a:ext>
            </a:extLst>
          </xdr:cNvPr>
          <xdr:cNvSpPr>
            <a:spLocks noChangeArrowheads="1"/>
          </xdr:cNvSpPr>
        </xdr:nvSpPr>
        <xdr:spPr bwMode="auto">
          <a:xfrm>
            <a:off x="507" y="78"/>
            <a:ext cx="1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*</a:t>
            </a:r>
          </a:p>
        </xdr:txBody>
      </xdr:sp>
      <xdr:sp macro="" textlink="">
        <xdr:nvSpPr>
          <xdr:cNvPr id="107" name="Rectángulo 43">
            <a:extLst>
              <a:ext uri="{FF2B5EF4-FFF2-40B4-BE49-F238E27FC236}">
                <a16:creationId xmlns:a16="http://schemas.microsoft.com/office/drawing/2014/main" id="{CC26C25A-96E6-4508-AF23-D693BF278141}"/>
              </a:ext>
            </a:extLst>
          </xdr:cNvPr>
          <xdr:cNvSpPr>
            <a:spLocks noChangeArrowheads="1"/>
          </xdr:cNvSpPr>
        </xdr:nvSpPr>
        <xdr:spPr bwMode="auto">
          <a:xfrm>
            <a:off x="488" y="78"/>
            <a:ext cx="2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11</a:t>
            </a:r>
          </a:p>
        </xdr:txBody>
      </xdr:sp>
      <xdr:sp macro="" textlink="">
        <xdr:nvSpPr>
          <xdr:cNvPr id="108" name="Rectángulo 44">
            <a:extLst>
              <a:ext uri="{FF2B5EF4-FFF2-40B4-BE49-F238E27FC236}">
                <a16:creationId xmlns:a16="http://schemas.microsoft.com/office/drawing/2014/main" id="{F8301CB5-9EB3-43DA-87BD-AEF8E05DD5CB}"/>
              </a:ext>
            </a:extLst>
          </xdr:cNvPr>
          <xdr:cNvSpPr>
            <a:spLocks noChangeArrowheads="1"/>
          </xdr:cNvSpPr>
        </xdr:nvSpPr>
        <xdr:spPr bwMode="auto">
          <a:xfrm>
            <a:off x="485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09" name="Rectángulo 45">
            <a:extLst>
              <a:ext uri="{FF2B5EF4-FFF2-40B4-BE49-F238E27FC236}">
                <a16:creationId xmlns:a16="http://schemas.microsoft.com/office/drawing/2014/main" id="{DAAAE92D-A953-444B-B56C-7459D1179D10}"/>
              </a:ext>
            </a:extLst>
          </xdr:cNvPr>
          <xdr:cNvSpPr>
            <a:spLocks noChangeArrowheads="1"/>
          </xdr:cNvSpPr>
        </xdr:nvSpPr>
        <xdr:spPr bwMode="auto">
          <a:xfrm>
            <a:off x="476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10" name="Rectángulo 46">
            <a:extLst>
              <a:ext uri="{FF2B5EF4-FFF2-40B4-BE49-F238E27FC236}">
                <a16:creationId xmlns:a16="http://schemas.microsoft.com/office/drawing/2014/main" id="{A4DA6529-C2D1-48B3-8F7E-7F6F2E254FB6}"/>
              </a:ext>
            </a:extLst>
          </xdr:cNvPr>
          <xdr:cNvSpPr>
            <a:spLocks noChangeArrowheads="1"/>
          </xdr:cNvSpPr>
        </xdr:nvSpPr>
        <xdr:spPr bwMode="auto">
          <a:xfrm>
            <a:off x="379" y="78"/>
            <a:ext cx="32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797</a:t>
            </a:r>
          </a:p>
        </xdr:txBody>
      </xdr:sp>
      <xdr:sp macro="" textlink="">
        <xdr:nvSpPr>
          <xdr:cNvPr id="111" name="Rectángulo 47">
            <a:extLst>
              <a:ext uri="{FF2B5EF4-FFF2-40B4-BE49-F238E27FC236}">
                <a16:creationId xmlns:a16="http://schemas.microsoft.com/office/drawing/2014/main" id="{1F61A624-F7F1-4DE8-B869-1365BC79518E}"/>
              </a:ext>
            </a:extLst>
          </xdr:cNvPr>
          <xdr:cNvSpPr>
            <a:spLocks noChangeArrowheads="1"/>
          </xdr:cNvSpPr>
        </xdr:nvSpPr>
        <xdr:spPr bwMode="auto">
          <a:xfrm>
            <a:off x="375" y="78"/>
            <a:ext cx="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,</a:t>
            </a:r>
          </a:p>
        </xdr:txBody>
      </xdr:sp>
      <xdr:sp macro="" textlink="">
        <xdr:nvSpPr>
          <xdr:cNvPr id="112" name="Rectángulo 48">
            <a:extLst>
              <a:ext uri="{FF2B5EF4-FFF2-40B4-BE49-F238E27FC236}">
                <a16:creationId xmlns:a16="http://schemas.microsoft.com/office/drawing/2014/main" id="{D11503F8-2EF2-4486-AEFE-266866CEEF36}"/>
              </a:ext>
            </a:extLst>
          </xdr:cNvPr>
          <xdr:cNvSpPr>
            <a:spLocks noChangeArrowheads="1"/>
          </xdr:cNvSpPr>
        </xdr:nvSpPr>
        <xdr:spPr bwMode="auto">
          <a:xfrm>
            <a:off x="366" y="78"/>
            <a:ext cx="11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113" name="Rectángulo 49">
            <a:extLst>
              <a:ext uri="{FF2B5EF4-FFF2-40B4-BE49-F238E27FC236}">
                <a16:creationId xmlns:a16="http://schemas.microsoft.com/office/drawing/2014/main" id="{1823E2E1-33DC-42FB-A0B1-E6A3D3116006}"/>
              </a:ext>
            </a:extLst>
          </xdr:cNvPr>
          <xdr:cNvSpPr>
            <a:spLocks noChangeArrowheads="1"/>
          </xdr:cNvSpPr>
        </xdr:nvSpPr>
        <xdr:spPr bwMode="auto">
          <a:xfrm>
            <a:off x="346" y="78"/>
            <a:ext cx="1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*</a:t>
            </a:r>
          </a:p>
        </xdr:txBody>
      </xdr:sp>
      <xdr:sp macro="" textlink="">
        <xdr:nvSpPr>
          <xdr:cNvPr id="114" name="Rectángulo 50">
            <a:extLst>
              <a:ext uri="{FF2B5EF4-FFF2-40B4-BE49-F238E27FC236}">
                <a16:creationId xmlns:a16="http://schemas.microsoft.com/office/drawing/2014/main" id="{6FC3445F-AF9D-484D-A13D-BB470C2D8089}"/>
              </a:ext>
            </a:extLst>
          </xdr:cNvPr>
          <xdr:cNvSpPr>
            <a:spLocks noChangeArrowheads="1"/>
          </xdr:cNvSpPr>
        </xdr:nvSpPr>
        <xdr:spPr bwMode="auto">
          <a:xfrm>
            <a:off x="808" y="94"/>
            <a:ext cx="48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IPIM</a:t>
            </a:r>
          </a:p>
        </xdr:txBody>
      </xdr:sp>
      <xdr:sp macro="" textlink="">
        <xdr:nvSpPr>
          <xdr:cNvPr id="115" name="Rectángulo 51">
            <a:extLst>
              <a:ext uri="{FF2B5EF4-FFF2-40B4-BE49-F238E27FC236}">
                <a16:creationId xmlns:a16="http://schemas.microsoft.com/office/drawing/2014/main" id="{AE21B2BF-F872-49A1-A1D5-F515158736FA}"/>
              </a:ext>
            </a:extLst>
          </xdr:cNvPr>
          <xdr:cNvSpPr>
            <a:spLocks noChangeArrowheads="1"/>
          </xdr:cNvSpPr>
        </xdr:nvSpPr>
        <xdr:spPr bwMode="auto">
          <a:xfrm>
            <a:off x="809" y="64"/>
            <a:ext cx="48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IPIM</a:t>
            </a:r>
          </a:p>
        </xdr:txBody>
      </xdr:sp>
      <xdr:sp macro="" textlink="">
        <xdr:nvSpPr>
          <xdr:cNvPr id="116" name="Rectángulo 52">
            <a:extLst>
              <a:ext uri="{FF2B5EF4-FFF2-40B4-BE49-F238E27FC236}">
                <a16:creationId xmlns:a16="http://schemas.microsoft.com/office/drawing/2014/main" id="{CCC3B6CE-429B-4ACB-B139-CA0CCC60A5B8}"/>
              </a:ext>
            </a:extLst>
          </xdr:cNvPr>
          <xdr:cNvSpPr>
            <a:spLocks noChangeArrowheads="1"/>
          </xdr:cNvSpPr>
        </xdr:nvSpPr>
        <xdr:spPr bwMode="auto">
          <a:xfrm>
            <a:off x="716" y="94"/>
            <a:ext cx="15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17" name="Rectángulo 53">
            <a:extLst>
              <a:ext uri="{FF2B5EF4-FFF2-40B4-BE49-F238E27FC236}">
                <a16:creationId xmlns:a16="http://schemas.microsoft.com/office/drawing/2014/main" id="{ADCC8500-CC16-4567-86A6-9D7B51200E40}"/>
              </a:ext>
            </a:extLst>
          </xdr:cNvPr>
          <xdr:cNvSpPr>
            <a:spLocks noChangeArrowheads="1"/>
          </xdr:cNvSpPr>
        </xdr:nvSpPr>
        <xdr:spPr bwMode="auto">
          <a:xfrm>
            <a:off x="717" y="64"/>
            <a:ext cx="15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18" name="Rectángulo 54">
            <a:extLst>
              <a:ext uri="{FF2B5EF4-FFF2-40B4-BE49-F238E27FC236}">
                <a16:creationId xmlns:a16="http://schemas.microsoft.com/office/drawing/2014/main" id="{67EFE2C4-69DD-4F38-B04F-08122620786C}"/>
              </a:ext>
            </a:extLst>
          </xdr:cNvPr>
          <xdr:cNvSpPr>
            <a:spLocks noChangeArrowheads="1"/>
          </xdr:cNvSpPr>
        </xdr:nvSpPr>
        <xdr:spPr bwMode="auto">
          <a:xfrm>
            <a:off x="610" y="94"/>
            <a:ext cx="33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GO</a:t>
            </a:r>
          </a:p>
        </xdr:txBody>
      </xdr:sp>
      <xdr:sp macro="" textlink="">
        <xdr:nvSpPr>
          <xdr:cNvPr id="119" name="Rectángulo 55">
            <a:extLst>
              <a:ext uri="{FF2B5EF4-FFF2-40B4-BE49-F238E27FC236}">
                <a16:creationId xmlns:a16="http://schemas.microsoft.com/office/drawing/2014/main" id="{580A8F0B-DDDC-4F3C-876B-B9B7A346F0ED}"/>
              </a:ext>
            </a:extLst>
          </xdr:cNvPr>
          <xdr:cNvSpPr>
            <a:spLocks noChangeArrowheads="1"/>
          </xdr:cNvSpPr>
        </xdr:nvSpPr>
        <xdr:spPr bwMode="auto">
          <a:xfrm>
            <a:off x="611" y="64"/>
            <a:ext cx="33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GO</a:t>
            </a:r>
          </a:p>
        </xdr:txBody>
      </xdr:sp>
      <xdr:sp macro="" textlink="">
        <xdr:nvSpPr>
          <xdr:cNvPr id="120" name="Rectángulo 56">
            <a:extLst>
              <a:ext uri="{FF2B5EF4-FFF2-40B4-BE49-F238E27FC236}">
                <a16:creationId xmlns:a16="http://schemas.microsoft.com/office/drawing/2014/main" id="{12E61955-A143-4473-8618-1C256378622A}"/>
              </a:ext>
            </a:extLst>
          </xdr:cNvPr>
          <xdr:cNvSpPr>
            <a:spLocks noChangeArrowheads="1"/>
          </xdr:cNvSpPr>
        </xdr:nvSpPr>
        <xdr:spPr bwMode="auto">
          <a:xfrm>
            <a:off x="519" y="94"/>
            <a:ext cx="1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</a:p>
        </xdr:txBody>
      </xdr:sp>
      <xdr:sp macro="" textlink="">
        <xdr:nvSpPr>
          <xdr:cNvPr id="121" name="Rectángulo 57">
            <a:extLst>
              <a:ext uri="{FF2B5EF4-FFF2-40B4-BE49-F238E27FC236}">
                <a16:creationId xmlns:a16="http://schemas.microsoft.com/office/drawing/2014/main" id="{C7F229E2-0C8A-4B6A-B0B3-2997719C397C}"/>
              </a:ext>
            </a:extLst>
          </xdr:cNvPr>
          <xdr:cNvSpPr>
            <a:spLocks noChangeArrowheads="1"/>
          </xdr:cNvSpPr>
        </xdr:nvSpPr>
        <xdr:spPr bwMode="auto">
          <a:xfrm>
            <a:off x="519" y="64"/>
            <a:ext cx="1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</a:p>
        </xdr:txBody>
      </xdr:sp>
      <xdr:sp macro="" textlink="">
        <xdr:nvSpPr>
          <xdr:cNvPr id="122" name="Rectángulo 58">
            <a:extLst>
              <a:ext uri="{FF2B5EF4-FFF2-40B4-BE49-F238E27FC236}">
                <a16:creationId xmlns:a16="http://schemas.microsoft.com/office/drawing/2014/main" id="{05FA7E2C-FE27-463C-9471-7562BF680987}"/>
              </a:ext>
            </a:extLst>
          </xdr:cNvPr>
          <xdr:cNvSpPr>
            <a:spLocks noChangeArrowheads="1"/>
          </xdr:cNvSpPr>
        </xdr:nvSpPr>
        <xdr:spPr bwMode="auto">
          <a:xfrm>
            <a:off x="422" y="94"/>
            <a:ext cx="3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MO</a:t>
            </a:r>
          </a:p>
        </xdr:txBody>
      </xdr:sp>
      <xdr:sp macro="" textlink="">
        <xdr:nvSpPr>
          <xdr:cNvPr id="123" name="Rectángulo 59">
            <a:extLst>
              <a:ext uri="{FF2B5EF4-FFF2-40B4-BE49-F238E27FC236}">
                <a16:creationId xmlns:a16="http://schemas.microsoft.com/office/drawing/2014/main" id="{3F45DA35-1562-4999-9166-166A33736C78}"/>
              </a:ext>
            </a:extLst>
          </xdr:cNvPr>
          <xdr:cNvSpPr>
            <a:spLocks noChangeArrowheads="1"/>
          </xdr:cNvSpPr>
        </xdr:nvSpPr>
        <xdr:spPr bwMode="auto">
          <a:xfrm>
            <a:off x="423" y="64"/>
            <a:ext cx="3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MO</a:t>
            </a:r>
          </a:p>
        </xdr:txBody>
      </xdr:sp>
      <xdr:sp macro="" textlink="">
        <xdr:nvSpPr>
          <xdr:cNvPr id="124" name="Rectángulo 60">
            <a:extLst>
              <a:ext uri="{FF2B5EF4-FFF2-40B4-BE49-F238E27FC236}">
                <a16:creationId xmlns:a16="http://schemas.microsoft.com/office/drawing/2014/main" id="{7A70510A-2454-481E-93E1-AC8670034386}"/>
              </a:ext>
            </a:extLst>
          </xdr:cNvPr>
          <xdr:cNvSpPr>
            <a:spLocks noChangeArrowheads="1"/>
          </xdr:cNvSpPr>
        </xdr:nvSpPr>
        <xdr:spPr bwMode="auto">
          <a:xfrm>
            <a:off x="316" y="78"/>
            <a:ext cx="2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TS</a:t>
            </a:r>
          </a:p>
        </xdr:txBody>
      </xdr:sp>
      <xdr:sp macro="" textlink="">
        <xdr:nvSpPr>
          <xdr:cNvPr id="125" name="Rectángulo 61">
            <a:extLst>
              <a:ext uri="{FF2B5EF4-FFF2-40B4-BE49-F238E27FC236}">
                <a16:creationId xmlns:a16="http://schemas.microsoft.com/office/drawing/2014/main" id="{1544CFE5-580C-45A4-ACD9-89E9332E682C}"/>
              </a:ext>
            </a:extLst>
          </xdr:cNvPr>
          <xdr:cNvSpPr>
            <a:spLocks noChangeArrowheads="1"/>
          </xdr:cNvSpPr>
        </xdr:nvSpPr>
        <xdr:spPr bwMode="auto">
          <a:xfrm>
            <a:off x="272" y="78"/>
            <a:ext cx="2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16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TS</a:t>
            </a:r>
          </a:p>
        </xdr:txBody>
      </xdr:sp>
      <xdr:sp macro="" textlink="">
        <xdr:nvSpPr>
          <xdr:cNvPr id="126" name="Rectángulo 62">
            <a:extLst>
              <a:ext uri="{FF2B5EF4-FFF2-40B4-BE49-F238E27FC236}">
                <a16:creationId xmlns:a16="http://schemas.microsoft.com/office/drawing/2014/main" id="{F52F9DF5-CE95-49D9-9CD7-03B20C8E1323}"/>
              </a:ext>
            </a:extLst>
          </xdr:cNvPr>
          <xdr:cNvSpPr>
            <a:spLocks noChangeArrowheads="1"/>
          </xdr:cNvSpPr>
        </xdr:nvSpPr>
        <xdr:spPr bwMode="auto">
          <a:xfrm>
            <a:off x="849" y="75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27" name="Rectángulo 63">
            <a:extLst>
              <a:ext uri="{FF2B5EF4-FFF2-40B4-BE49-F238E27FC236}">
                <a16:creationId xmlns:a16="http://schemas.microsoft.com/office/drawing/2014/main" id="{43B9A86D-32F9-41AA-A4AB-91DEC8D9AD7E}"/>
              </a:ext>
            </a:extLst>
          </xdr:cNvPr>
          <xdr:cNvSpPr>
            <a:spLocks noChangeArrowheads="1"/>
          </xdr:cNvSpPr>
        </xdr:nvSpPr>
        <xdr:spPr bwMode="auto">
          <a:xfrm>
            <a:off x="726" y="75"/>
            <a:ext cx="7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c</a:t>
            </a:r>
          </a:p>
        </xdr:txBody>
      </xdr:sp>
      <xdr:sp macro="" textlink="">
        <xdr:nvSpPr>
          <xdr:cNvPr id="128" name="Rectángulo 64">
            <a:extLst>
              <a:ext uri="{FF2B5EF4-FFF2-40B4-BE49-F238E27FC236}">
                <a16:creationId xmlns:a16="http://schemas.microsoft.com/office/drawing/2014/main" id="{E2DE47E1-536E-4A9A-A5C9-D8A9A7247914}"/>
              </a:ext>
            </a:extLst>
          </xdr:cNvPr>
          <xdr:cNvSpPr>
            <a:spLocks noChangeArrowheads="1"/>
          </xdr:cNvSpPr>
        </xdr:nvSpPr>
        <xdr:spPr bwMode="auto">
          <a:xfrm>
            <a:off x="637" y="75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29" name="Rectángulo 65">
            <a:extLst>
              <a:ext uri="{FF2B5EF4-FFF2-40B4-BE49-F238E27FC236}">
                <a16:creationId xmlns:a16="http://schemas.microsoft.com/office/drawing/2014/main" id="{9D7F96C5-D050-487C-B19C-F4F4A4FB22C1}"/>
              </a:ext>
            </a:extLst>
          </xdr:cNvPr>
          <xdr:cNvSpPr>
            <a:spLocks noChangeArrowheads="1"/>
          </xdr:cNvSpPr>
        </xdr:nvSpPr>
        <xdr:spPr bwMode="auto">
          <a:xfrm>
            <a:off x="530" y="75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30" name="Rectángulo 66">
            <a:extLst>
              <a:ext uri="{FF2B5EF4-FFF2-40B4-BE49-F238E27FC236}">
                <a16:creationId xmlns:a16="http://schemas.microsoft.com/office/drawing/2014/main" id="{1A29D46A-F8E0-4B70-ABA9-98B115AA98E9}"/>
              </a:ext>
            </a:extLst>
          </xdr:cNvPr>
          <xdr:cNvSpPr>
            <a:spLocks noChangeArrowheads="1"/>
          </xdr:cNvSpPr>
        </xdr:nvSpPr>
        <xdr:spPr bwMode="auto">
          <a:xfrm>
            <a:off x="451" y="75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  <xdr:sp macro="" textlink="">
        <xdr:nvSpPr>
          <xdr:cNvPr id="131" name="Rectángulo 67">
            <a:extLst>
              <a:ext uri="{FF2B5EF4-FFF2-40B4-BE49-F238E27FC236}">
                <a16:creationId xmlns:a16="http://schemas.microsoft.com/office/drawing/2014/main" id="{003E9F5C-AC93-40BD-B8DA-B535BCEF4EA4}"/>
              </a:ext>
            </a:extLst>
          </xdr:cNvPr>
          <xdr:cNvSpPr>
            <a:spLocks noChangeArrowheads="1"/>
          </xdr:cNvSpPr>
        </xdr:nvSpPr>
        <xdr:spPr bwMode="auto">
          <a:xfrm>
            <a:off x="292" y="89"/>
            <a:ext cx="5" cy="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AR" sz="9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22</xdr:row>
      <xdr:rowOff>104775</xdr:rowOff>
    </xdr:from>
    <xdr:to>
      <xdr:col>8</xdr:col>
      <xdr:colOff>828675</xdr:colOff>
      <xdr:row>24</xdr:row>
      <xdr:rowOff>76200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787BC84-87F8-4DBA-ABBF-7D17897C8DCA}"/>
            </a:ext>
          </a:extLst>
        </xdr:cNvPr>
        <xdr:cNvCxnSpPr/>
      </xdr:nvCxnSpPr>
      <xdr:spPr>
        <a:xfrm flipV="1">
          <a:off x="3390900" y="4295775"/>
          <a:ext cx="28479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46</xdr:row>
      <xdr:rowOff>0</xdr:rowOff>
    </xdr:from>
    <xdr:to>
      <xdr:col>6</xdr:col>
      <xdr:colOff>304800</xdr:colOff>
      <xdr:row>47</xdr:row>
      <xdr:rowOff>114300</xdr:rowOff>
    </xdr:to>
    <xdr:sp macro="" textlink="">
      <xdr:nvSpPr>
        <xdr:cNvPr id="4097" name="Autoforma 1" descr="data:image/png;base64,iVBORw0KGgoAAAANSUhEUgAABNkAAAKuCAYAAACc38qkAAAAAXNSR0IArs4c6QAAIABJREFUeF7svQd4XOdx9/vbvtjFAthF770SBDsJSmJRr5ZsS3GT5d6S2Nd2Pqc9/p57EydxkhvbcW7iz3FsxbFlxZKtanUWkRJ7LwCJ3onege31PnMWS0EU0VhMMjrHhkhiz+6+Z+YtM//5z4ym8Jt3RogA8h/5f1j+GYGuSTYklJFss0dfUy9VAqoEVAmoElAloEpAlYAqAVUCqgRUCagSUCWgSkCVgCoBVQLvQwloNVrGpifY03caipLQGfVoNBpQflD+1BR+484ZdA0igqWFw0QiEfytI3zn0W+ysnI54XD4fSg+9ZFVCagSUCWgSkCVgCoBVQKqBFQJqBJQJaBKQJWAKgFVAqoEVAmAQW/gbEsj/+s//hZDaQo6rRa0WjRaQdgEZENAtjtmmGxRFhvhCGEiBFpH+LvHvsWqqhrCERVkUyeUKgFVAqoEVAmoElAloEpAlYAqAVUCqgRUCagSUCWgSkCVwPtTAgKynWlp4Bs//muMxalohcGm1aDRzbDZBGeLgWxKQmgoQkSYbAKytY2qINv7c96oT61KQJWAKgFVAqoEVAmoElAloEpAlYAqAVUCqgRUCagSUCUwSwIxkO2bP/4OhqJkJVVUAdiEzXY+XfTrdyhZokqu6AzIpjDZ2sb47qdUJps6o1QJqBJQJaBKQJWAKgFVAqoEVAmoElAloEpAlYAqAVUCqgTe3xJ4B2T7a/QFDrSSLqrToJE/FTKbBk3B1yVddKaxQQxkC0cIdIzy3U/9qZou+v6eQ+rTqxJQJaBKQJWAKgFVAqoEVAmoElAloEpAlYAqAVUCqgTe9xI4D7L9HwHZ7FGQTVhssXTRd4Fs0v4gFI7WZBOQrXOU7376T1lVqdZke9/PJFUAqgRUCagSUCWgSkCVgCoBVQKqBFQJqBK4ghKQZnvqdeNJQOmkqF6qBN6nEngXyJZvVxhsArBpdMJki3YY1RT8X7dHd7fzIFtY6SYa6BxXQbb36cRRH1uVgCoBVQKqBFQJqBJQJaBKQJWAKgFVAldLAgKwyU8oFFJ+xP9UQberJe0r87nC2NHpdMqP/F0F266MXNVPubEkMBtk0+UlodVJZ9GZlFEFZJN00RjIFo4QCUl30Vkg22duPCbb7M1ZXfjX74S9mJ5iv1P1purt+pXAjTmyC9eWuk9e/3qcb4+U0av75PWpw7nWlnq+XZ/6io1KtUmub/3MNTpVbzeu3mYDbEajkZSUFGw2mwLeqNf1KQHRmc/nY3x8nImJCWWQer1etUeuT3Wpo7qKEngPyCaAs1YDCtg2G2QTLptEE0JhIgK2KemiY3xXBdmuonre3x+tGkY3pv4v5iiqzuP1r0sVZLv+dXThCFWQ7cbTmYxYBdn+5+hNPduuf12qtuT1r6OLjXA2wGYymcjOzlYANpXFdmPoUxiH/f39DA8PKyCbymi7MfSmjvLKSeA8yPajv0ZhsmlnUkUFZBMmm/xbYbLNAtnC0vwgEiF4g4FsqjF05SbO7/uTVN39viV++d+n6uzyZXgtPkHV27WQ+uV/p6q3y5fhtfgEVW/XQuqX/52q3i5fhtfiE1S9XQupL/07YwCbADWSIupwOBSQTcAa9bpxJOB0Omlvb1d0aDAYot0U1TptN44C1ZFelgTeBbLlJirpolEWmzRAiHUXvQBkk5TRcCRMUGqy3UBMNvVwvay5ck3frOrumor/kr5c1dklie2av0nV2zVXwSUNQNXbJYntmr9J1ds1V8ElDUDV2yWJ7Zq/SdXbNVfBogYQA9kCgYBSgy0zM5OcnBzl7+p140hA9Hf27FnkT0n3lTRfFWS7cfSnjvTyJPAekE2pxzbTXVRYbEpNtq9FGx9IiqjUY7tRQTahqqob9OVNmGv1bpmIKkX8Wkn/0r43dpCqers0+V2rd6l6u1aSv7zvVfV2efK7Vu9W9XatJH9536vq7fLkd63erertWkl+8d87m8UWDAaRHwHYcnNzFUaUet04EhB9nT59WgHZJOVX/HA1bfTG0Z860suTwDsg21+hy016T3dRqcv2PwJkE3BtZGSE1NRUFUW/vDnze3+3FND0eDwkJCQom7N6Xf8SEEPW5XIpBpHFYlGL1F7/KlNGKHqbmppS1llcXJy63m4QvckwJS1D9Kfq7QZS2ozeZMTx8fE31sDfx6MVe1JsEjnfxC5RrxtDAjG9CYij1va6fnU2G2Tz+/3KOhOQLS8vTwXZrl+1XXRkoruTJ08iehTbRO02eoMp8DKGK8zFuRpeCHAuc+JakjDku81mswLizwXeyzPIuSEg8aUwMN83IJsoc+/evWzdunVxjqM0fVC8zovPsIhSo07xSpU/pCnEPLdfxjR9f79VnH0pnCk/VVVVCt14Mddcef+xw3sxn6Hec+kSkIO0ra1N6TBUUFCgRLDU6/qXgOhNqP2yzqT+yULr7VIg79jWef1L48YZoeyTTU1Nytkm6+1KdV6LoEV+NISVH/W6shKQ86i1tVUx3kpKShb94XMFm1Sm/qJFeFk3ilF+7tw5vF6vYpcsVu46tOjmqEd0obMh+2SIcNS+VK8rIgHxA0Rvoq/y8vJLBmxi60+1J6+IWt7zIbMbHogNKetNWGxytqlMtqsj86v1qaKvEydOKL5ALOC+lJRRlXl6tTRz9T43Fqzftm0bb7/9Nm63+zzuImtb9L969WoefPBBJQ18sefnlR6xAGz/9m//poxFfmZf8gwyd5966ikKCwvZsmWLAgou9XrfgGyywLdv38599923IMgW8Efo7w4zNS4pslEsLfZf+ZvYSDmFWpItHuJ6etAGAvhSU/GnpoIwrdSijkudh3PeL4uxp6eH7u5uVq1apaDO8yHfsjBkQQvAIx1tYos3trDz8/OVaJhaPPWKqeiiHyTybWhoUJyQsrKyBfV2dUejfvpiJSB6E4NIwDU5WOYC2ST2MB0M0THlZsTjJ6wEGWYgN9k0lSDFrBTvmWCFbI2ZVgv58WYs+kuB6Bb7JO+v+8Tpq6urU4wXAWuu1P5m9Z0iwbcPt6GSKdNGIlrz+0uwV/lp5VwSUFvOLQFrFrrkPBsfH6ezs5OJiYl33W61WpU1K2x9lfG9kCQv73Vx+js6OhRbQ4zzhRx/ganHgi7eGDvDoelOtLNsRNG9wWImLtF2flACreVrk7hHX0y21kZIhdouT2Ez7xY/QNaO6KumpkYBb5ZyyfskI6atrV2xQ8vKSklLS7umbIyljP9GufdyQbYZzsN5V0zsE4WtEo4o4SKDToNRrz+vt0thqNwosrzW45Q1c/z4cQWgWCrIJvNgYGBAWXPi/y11vV7rZ3+/fr+QKl555RVFdzfffLNyTs6+pAFGX1+fEmD82te+prDCr8UV83d+9rOf8dnPfpaVK1cqw5D9QObab37zGwVL+PKXv0xGRsaC5/zFnuGag2yHDh3ipz/9qQKkzJWnLYs0KSmJxx57jLvvvlvpULLUa7Egm9TU7GoOMdQfIRw6T1BDpwOtLkps0xs1VK+ApI5GDJOTyk0RgwFXURH+lJSokhYcoNwxw36bDcrJZ51/rxTFi/5jUZRK5ebIbDxw7lHIvbGTaMGxXrsbYiCbzA9ZAAuBbHK/dLKRRSsIucwVkZ0smCNHjigpAikpKQrQJgDCouQ6+/GlSOFi9XHtxHbNv1n00NjYeP2AbO8st2sum+t5ALFDRw5JiRrPBbIJG6Nt0k3DuAt3IDSzT83sXTN7mLJSYnRg+avyew1xei2rUxPItJgWdh1n1tvMLnjtt6zrdB5dDZBNjge7+w3S/K8wbVzDkPkDBHXJAp0uaQpHHRjpSD7rbbPOnwtZx5FI+F33ajTS6jx2Ds71WkSpGbu0kS3pMa7KzUsF2cRRkYCTXHK+iexE98LOEaNVnBj5vfxcKtD2jsM5W2cKZH5Z8l2ayXGdLrSZWbAUkE2exKDR0++f5InBg+yYaMCofadDosjbGG/FmpJ4fo4FI2FKtA4+aVyu/Bm8SizSi67NKzHTYwbwdbYgxQ8QcFR8ihUrVizZaR8c6Kb5+G8pS2sDjYleZwVpxR8gL+9yCvLLGn5HYGGpfX2VL9lThUFw9b/p0h7kSoFswXCYaY8PbSRIyO9FZCs2iD+iJaI1kmQ1YouT7JiFPbb3PokGqaek1Cm/4EXpHBgD0iORkNzyziV7NswEJmO/1ihdB8/PgnD4Pa9rpCth6MaD2y8HZJOg0q5duxTf7Tvf+c57wJpLm13qu662BMQO+dd//VfF//vzP/9zpZTJ7Ev8ij179vDkk0/y85//nOnp6as9pHk/XwKdP/rRj/jiF7+ogLmSGvrcc88pAdA/+qM/Ij09felYwcw3XjOQTcAPeYC/+Iu/UAC2hSKBYgxIxOjb3/42mzdvXvD+CyW6WJAtGIBTB4ME/O9gUPZkA9l5ZpKSDeiNWoKBIOHABInHjqEJBqMbYziMq7gYb3a28sZ5t2yhIbon8WpMmIwaPONTiqOqNVhJSrYhEKJWG8Y7Nc20y03QaMORGIde+84mfLEZ43dOEDLFY9Lr3hUpDfp9sjejV4pOynESxjflBasZo3ymJozf7yMQ1hNnMnD+vJ9zWr5jfC8UAZqL6rtYCvBSQTYBCc6cOaM4GBLVjzE6xDmRjVpYVYODgwpYFwPaFr+6I/g9U7gicSTGiZyijoDMB5GvYVGyW/y3Xcs752o0sdgGFJcLsgVCEXyhqOli1GkwzLQ6vjSZhPA5A2jNBvR63SWZU5f2vb//d12u3pYCsrVMumgYc+EJhWYSCqNp82aDnkSzQYkWT3mDTPuDygElTrqsGKNOQLZEsq3zg2xinPrdTlxuL/6QDpPFii3ejF4nAYLfv2whTMATQCIuOsO799iLjSYilrU8sIBECwx3setqro+5HJAtBp2I6R/V0AzAEQ6T5H6D9OArTBtWM2R+cFEgWzgUIODzE9GbMOrCuKa8RHRGrPEmdFoNIpegODxavbIe/a4pJiad+AJBIhojNkcy9gQLekLKfZOTE0y7vIQ1BuJsidgTrJgMerSRAJPjo4xOutHq4kiwJ5EQb4rxKWeJKkLQ5yMU0aAzmdAvpIwrMLUWq09ZF8L4lfsrKysX/GaxYySIJLVt5HwTJ0T2WgEOpAam1HWTmoqJiYlKure8tthAkqzPgN/DtNOFz6/BbLESH29GE/Lh9YflgMNq1C04Rpk/YkPIvIoCqyEC3gCBoAZzfFT+8+EI4YDYIiE0+jhl778a1+Xuk4sF2YRB4wn68AS8DAWmeX7kJPun2zBq3g2ymRNtxGcknxeMuNJF2iQeNVwtkC1CKODF6fUTNlhxmPVXaEuNEAkF8btlvekwJcSxmBmzWB1frt4uB2QLBIJ0tx2m/vjjDI4NkxhvJC+rgFDcfdx++734/L7FPsb5+wTrCnmnGOobw6vRYLbacDhSMGmvHgAWDvsJeJ2EDUnEGXRKIW5hFCz5SI0RAt4VCHuvCOaz9efSZwxkk3UmOhP/cDHpouezjsIRXL4QLq8PXTjA1LSX+vZRXL4I8WYdxdnx2CwGXIEQKcl2HLY4tKKMRV4SCJL143FOQWImibpIdE/TaNHqwrhHu+gZljPLiDU5k5xks5gPEBFbdAy3xoLNGo9eI3tkmKDPyXjfIBOBMGjjsKemkeqwKH6l7KTyXe6hcXQZ2Vh0S9ZU1OcTOYbFfDGiV+yX+R82Fvy6MJVvsb5b7NNng2xybomNudh0UfnuHTt2cODAAf7pn/7pPWDNItX1P+o2kf9CmQoxYsm1enBh1f/Lv/yLQnb5y7/8y4uCbG+99Ra/+tWveOKJJxSb5VpeIq+WlhYldfRTn/oUvb29HDt2jK9//esKKWexNtTFnuGagWyCZO7fv59vfvObi0anZXL92Z/9GZ/4xCeWHIFaCsh2fF+Q0AyLPLfATEGpFedkgIE+Px5PCLNZQ26Bn8SuVoxjY2jCYUKWONxFxfjt9gVANgEM3BzZ8QLDjvWsSXNxYNshOsbdaONyWX37rawud6Af7+Twzn2c7BpkwpTK7fffy8pcB4Y5dkaNLkznW7/ktGETW1YWYDNFwQStXsPo2WM0DPrJXbWOnHgD+nA3L/xgG/aHH2ZdgR1rcJT6+pN0UMatK7KJkyDXfDM+6MMfCqM1mNDNYhlc+BbZXEXuwoqZXSNI9CgOgWwUArbOB9RdSZBNWJPr1q1Tvk8cFQHasrKyFl0vTKsL0PjqE7w8nsYDt99KcUo8Rr2PnpZ2BgYMlK0tIN6ku0YAwJXbomJ6E/lc6KTJpil6m6uYZWwUlwOyjbrDdE2EmPBGDRebSUN+kpZUi1Zx0pd6RUKDHPpFE/bbqynMd7C4qn5L/Zarf38UtIm2fL7YFSskKnqLsVjkXtGngMyik4X0tiSQbcKlMNk8wTAaTQSzTofdYqLIkUiyxayAatO+AL3Tbvqm3Lj80bRSo1bDmjQB2cxz7zMacT5GqXvzZQ409zPtiSc5r5L1W9ZQkZ2k6HDppubl6Eii1lO07GgjmJJK7rJMrBJZnucK+ZyENHp0erN07J7zEr3FOm/F1ttS9XYpIJsCgAgYooBeoNP4MGtH0EYEALMS1DpI8Owh3f8yU4aVDJkfIqSfn8kmfoqzv436w2eIFK2kKsPNzl+9wUl9OQ88vIm1WfFEPE66Tr7NSEI+RVkOGnf+ml9vP824W4NZk0BB9TruevB2VhUlM926j5899TsONQySkJZP9ab7eOTuWvIt0/Q2H+el7fs5XNdNXHwxG++5n3tvqybN9O7qcZGwm+4jRxgMWslft44M4+UxskSRMSNW1pacYbJuFCB5Js1A9BnbJ+ebI5cKskmkOAayie5j7G1JFZbUDGG1SUF+SXFYVH0+Ab5co7TVHWPvqSZGp4zkV6xm45YVOHznqO8ZR59Swbo8KzOxj4s/VkQKBHtx+cLojRZsZh1B9zBtJ1oZ8ZrJWpFPoiUee9xc2QgaprsO0jIwgrn0bqoc74BRl7N6Y+8VeYtuxHkTG/TC9Sb2Skyf85pAi0gXlV3aGwrwcsdBflL/EsFwCH8oqMwR+V8oHEKn1Slpa9aUFOzF+WiFVRNBYa4V6xx8yrKKUn3ylWeyRcI4h5rZ39KBK62WP6hwELwSDCpNhIBzhJ7jrUyEkim9tZKEyCUAOBcIf7beYh0KY46P6FIYE7Ei2/Pp7VJBNtHX6PQ42+t3cnSyjokkO9pwiIRxN+tt1Tyy6UFFl9GyCYu8IgGcI+0cfnMfb23fT59WT2H1Bh766GNUZ+qVUjVX/tLgGW3izIFfMlb+F9yaG8bjnkRjyyfBsERgLyLZPgHCGl0UNLnIYGN6k31SAJbZ11z+QWx/je2xSwXZxO4IhsIMTnjQhvwcr+/nuYNDdLm06OIt6LRaMk0B7qowU7s8E7fXT05GCjbru8c3774dctFV9yq/evxV8h78Fz57fxLhQJhQ0MPg8f1s3/n/8dTuKfxx2VQ/+CW+/eitZJjD+Jxd7Pj1D3m7s4ZPffXTLMvWEPQ76T70Aj/4xD9xqCgVWySZ8ns/yVf++EFWxkMw5GGk8VV+8udPkfGtn/L5rYlRwG5RV0QBUH1jI3T1D+LXGbEnpJGS4cA0T7RJZB+rhSfnSAxok71LbEl5LdbEYKFhqCDbQhJa2uvCCouVBrnwnbE9UXwAyfy6HHBoaaN69903GsgWG70EPL/61a8qtpWAugKwLUQAW0hO1xRkk4J4f/VXf8XatWs5deoUdrtdAT0uNjFizt8nP/lJBWlcam72kkC2vdIyOkJahony5fF0d3jobo3mFMsRKpTjrDwt+VkB4sf70Um0JcmBN9GBVuoMxbKkLiZ9rQFt/2GebYfl5VVkOwdxZ2SSHKdlvPkE+7b5qf1SJT1vn2RIk83GzdVomp7kld5S7qhdhsM6wzSTiImAYaHYwahFG+zk1edaKLujljy7Bb0441oDupHTvN4wQlL+GtbmJhJqf46fvViPduNn+OTaLEyuXhrPNhDKv4nqrHgMCm1Z0k7DymEVvaJpksp/gl68wTC6eUA2OXSHhoZ48cUXKSoqYtOmTecjGFIT4/nnn1cYicuXL583reVKgWxiWAsyLWnHcjgIPVUYbeKUSIRsMak1Gp2fhle20TDVQiD7Ie5eW4DDGqC7qYOBQQPlawtJtBqIBGNUby16nTC8w8qZqNMZMErkUHFExDgxoCV4XsYarZRFlnu16I16lH8JK0QYHu+aS0It10d5JzotWkmHDUXrTSgqks+ZsXjCMXr5O/lW8+4JIgdx0F577TUqKipYs2bN+bbbkv4pzUOkBs2yZcvmjaZcKsg25Q1zZkTAtQgZVo0CTgw4I4pjV+oQoG1ukGmuB4uEBjjw8yaS71pFRVkaphn5h+RDdToMElkTgYUC+IMhwhEBVPToNBE0eh06ha0YmHFCNOiMBoVVKlHJgD+g3K8zGNFLK2Zh3wSC73FYJD1Dq5PXteh0GkQvwaA4H1p0CrtO2VmUuXLeTp8VIY5FdhX9XgRkk9/Jutq5c6eypoTyHEv1lHkvrGH5nRR7ns/pXhLINumiUUC2UBjhQZSlJFGaYscXCjE47cbrD5ASbyE9IZ7+aSdnB8eY8PgVkG21ArLNw2TTQNA1RvPR0/hzyinPMtJY38gI6ayqKCA9aaZLlYBEIQGpgoQ1GnSyd2kEjNVBOEggGDwfYZbDTtL+w6EgwUBIcQ6iUVUNGuXe0Pk19M5c0qATUFmnR6MZ4+xrjfgcaeRVZ2GVuSE610T1eaGDJdFpAdn0C4BswkKSgFNxcTHr169XnHwxag8fPqzUg5C0JmHgzqe3SwXZgv4g4+c8uCe85KU1UWh9A6O/k5AhBadppbLXJ4XrmDKuVZhsiwLZ+tqoO1QHxauoSHNz5sB2nm0ysLJ2Kx/aWIE17KHzxC5GEgooTLfR3XiSQXMFa6sqyDYPc/Sl33JkMJ31t20hVdPK79p9FJWs4oHiBHwS3NEE6Tz+Gq+f6CNj1b3cvSoPjd/N6KgbiyWelJR4QjG9y5kddtF1+AgDASuFG9aTaY7WTZVUH9lDRXfRvTP6O4XHd5EUoNn7i+inublZqV8oZ4gEb0Q/YpdI1F1SOkWXYqzNF0S6UiCbpIvKeSZMNpnTUrdNAiJy9gqjbf7Cwhp0ERfn2lo52+Enp6qSylwNk5NufJokkm3GqC0RCStrRlLblB/5lQDE520QDTr8jA11cLTPT0pmJRvzDYz0DDA+7ichxc/ZvnEmTGU8UJWksL8VmyosDEZJr5J9MMxE+36aB4Yxl97HshQBqWX9ycIVJzZASNHN0oMt8l2iH9kL5Udq4IkjIvoR+1DqBskZJ3aJ6G0+B2UxTDYFZAv6ea5tLz858zIF9kzy7BkMTo/iDngpsmczMD1K+0gv4ekAZksCcdXZStpzMBKiLC6DL2dtpsKSofz7opdSClOL3mDEqNcpspSsBIW1Kb8z6tGIDeEPEAxp0Oiie6BCXpI1IhzkUICgHIV6I0aDEa1GzjUf/mBEsTMMJiM6OZsCfvyB9wJmmpl75AwQe8XvDyEHt5xpYeUzoutNmELCTg4p596MVXn+LLsgnfyChxV7SXQmzqXYJGJ/yCXgmpxv0vTlrrvuUjpQzjfXLwVkk/nh9nnY3XmC3/Z24fFkkDbkA02Q7hQ9ecZhHs4pZVPJWjSGRfL2tOAb6uLIk6+z37iCx75cSyZhnOPjuL1e7Hl5mDV6jMLY1ci89+Pzz9gLOrFXQCPnWSSA3+dX9KfVS2aMMHwlaOLDJzrVaggrZ+OMnREB11A9p/c9zkTF/01tfDNnTu8kbuPfcVPqNN6wXrGHxI4JBQLK2n7PpehSOXiVOaEEkuYA2URv4tudPn2aO++8UylBIfqRQIAEvSWL6d5771WylGbr7VKZbDJW+Zwptx+Xx0trxwg/eLaVgYgZc1KQ8dFD2LI3YIwrImWsh8fWWKgsTcVgiSc3zaHYDwtewmLzDFB39Bl+9ZKOjVYza//mjygOOxlp284TP9iG/p4/5JN3FmKMuJie6mc0XM2yTB+T/Yf4zc6T9L86Su1XH+WmWyox+cc5d+ggb/zDOLc9ex/WwWaee/I42tLNfOFjy9BNDtK+73F+0uLAMWDjsb/6KNmaxQKiYcK+CdrbxtHbsyjIsYDfSzAiXR/n3kNlfxNbX1hkAjqIjyRgg5wp4rvJWSPlm6T+50IghAqyLTijFn2D7EVdXV18//vfn7cpmehFGGQL6WbRX7zEG280kE3kKnvVr3/9a+rr6xXZ3nrrrcqZslSs6UJRXVOQTRawOPNSdE5oeXJ4fuhDH1ImxoUGjtTS+pu/+RslDeIzn/nMkifPUkC2Y3uDyuEkAJvkngz0+BSjZGxEIqARsvPNuCZDGC1BcopMCiA3eC5AQiI40uXwmXvz0hkjdG3fx2BCOiU1JSQKKKf4+iHGexo4sNvHhrvjOdY0gDlzFTcVJqGPtPPyf3VQ/uA68hwWxZn3TkwwOeUjITuNuBlERaMN07njWdpytnJTUTJmpbC4FmOkn50729AkF1O7NpO+bU/Sa3Nw8kwKj3xiOabRbpoOD5Bz/xYyg/10dfUw4dWiT8yhJC8ZoxaCvml8IT2RQBi9KZoqpTPOzWQTp0+ArP/+7/9WnMWPf/zjyqSVQohCyZQJ/fnPf15xHn8fTDY5eEdHR5XDQeaXjE9AQDHKxElaTLRfAdle3sZ4bhZTLW2krLmT1QUW+lva6R80UrXawdiQG5MtiaSkOLT+Edp7QmTkpmI3RxjqPMORhh7chgxWrirHOtGKOz6fDIcDkyaAc7SHEX0aSd4hWuubGfT4sRXVsLwkl6S4WKRQQ8g3xeREN9M+MxPtPUxa0igqKSDTbkWvC+Mc7GZk0gcmC47UDGwmLQGfB18gpACj4sTHwIELNwSRy9jYmLLZCKr/8MMPc8sttygbu+TOy+sf/ehHFQBuPmCLn+N+AAAgAElEQVTyUkA2cXgbRkKMeqKAWnJc1JEb90VoGA6TZJbf65Q0xKVcArId+nkztrVWBsZHCWoSKK1eQX6qBd9gCw3N7QxN+tFkVbG2LI9kY5Dp8U5lDYy0nmNIn0hRRTlFKTbM+inaTpyhtXecsCmbqrWVZFn99DadoLFnFJchm+XVZeSlJZxPSxOD1TU9wfiYC/dUH+eGAiTnlVBckIE1PE5Hdz9T7hBmq4OM7DRscSb0BPC43Xh8QbQGM2azaQb8num8coEAZA3J2hK9ieH6yCOPKE6+OCbyO9k3P/zhDytAznx6WzzIBq2xmmyhMEaNhrykBDJsFgVQVgBgYdGFI0p6p9MfpHNsigm3V3mOKJNtYZCt5dgZIoXVlGVG6D5Tz5g2l9KSXLRjrTS2dDLkjmDOrmJlWTY2v5upoUkmfMN0DQwTl1JIeWkRDosRjbef03VNdA97ScgqprqyiITgMK0NZ+kanCKYXMbKyiKyE2fxHMUxCTrp7WyisX0AXaodXSfYC3PJX56F2TtGd98QzoAee0o6qQ4bRjFcZzzIxYJsQk1/9tlnlbpaH/zgB6mtrVUck2eeeUYJPMmZKGDJfPvkUkC2KIgbIegPMdA4SX+Tk9RcDWWVA9gMvWgCTuLoJi7USdjnUpzjScttjFiFyZYyb002hcl2HmRbTUXqFKeaOxjtm2Y8kkLp+vXUZhs5d3I3I7Z8BWTraTzJgKmCtcvKybRqCPv62Pf6CfwJ6aRmhdjfH6aicj0fKrbh8gXwjZxh1+F2XJYytq7Lx2qIJiJr8TMxMsrwRJjE1GRSEk3REqVhN12HDzMYjCdvzXISA/24nH6coz6mMWDPzSMryQLeKVxON0GtSaltJoaWcrReBNSW80RAbanbIYCWrC0BsQ8ePKgEluRcEV3Kn1cbZBNtin0j55mMRWynmEMktdnkfFsQZMNDb8dZjjRNkF68mg1VmejDPgWkDrjGGHX50ZiSsEWGGZtyMto3ybAnQkpZFcuy7IqNIPzAwFQfp04cZE/DJKm5y9m0MguTQYJAOvzDjew63opLl8umNRVkpQggocOanIfFP8T45DghaxaGkdN0DA5jLr+PqvhpupubaGrtB3sahRXLKEi3Y7hEdpTIQQCZF154QWFk/MEf/IESeJD6MFKoWfT1kY98RKlpN991KSDbLQUr+PLGh5XuokPOcdJtyTx++AV2txwjMhXEFJeApSYnyiyNhCm3pPOlzE1UWjIJzAWyaTUEpwdoObaHQw39mDPK2bD5NgqtLjpOHeLtAx1o0iqpvWU9xRkuxs410j/oZ2g4THJpIcnmIJGkUooSA/S1HmT/gWMMa/JZsXELa4rtuDvOcGTnQVojiRQvX8P6DaUkznbwtSFc/R2cfO1t6r1GsstXUbuhCG3/OH6NCVu2gakRFyHfOINjU5hsqeQXFWPTBfH5/YrtrNGEQGvCbDLOqk32bunLfBa9yT4pspdguwChAgSILkWHYpcI8+BKg2wS9Woa6uTx+gO0BIvJ7x3jo6/9J0aLjX+77SNMZ1moCfbw6LINlBdWKAHP+S8N2oibnsYTPL8txIe+uFHJMBFwVbkEyI74GW3bw5v7T9HnTSanZhMf2JAP7jEGhzrpmwwwdvYEvQmr2XrzakqTQgy0Hub1t8/iNCVTsG4zm5MCDI95sJeXY/NPMtR9joCS2jhI077/oD/zcyR3PcELe7tJWP15HthUSWawg7oz3bjNqaRXrWJtruOC9PoQAfc0TpcX9FasUjZF7Mk5QDbRmwCjTz/9NOJ4f+5zn1N09Oabb/Lyyy8rPp+swdlsKeV0klTUmVrKS2GyxUC2gXEXXreXX77SxKv108SlO3D52+k68yPyqh8jp+B+wt0dVCX6ePSeYqX0QGlxASbTwnkO0jrB3d9O3csvMbR2La6WnfjW/DWfzRrj9Bu/YJ9lMx++dT0ZxliAL1pbW87Svv27qJ8KYzQ3sDtYy5e3bCHHPE3XwcPs/J6b+199EMtgI8/812EieTfxmY+V4e1vZ++Tr2Lcsg7nrt/h+uD/w6MFWvyLIk1GiAjI1nmOQFw2ZQVp6GTvnMmKmGueyhqS8jr/+I//qABp4ns7HA5Fj+IHPPTQQ4r/JkGdhTpDLhZkkzkkDKzYeRlj8wtGsG/fPqXG1+zaXbPZdkvxB/4n3LuYdNFrBbCJfG8kkE1sZ7EF/vM//1Oxn6TJgfhSUi9OfF9plilz/FJZgdcUZJNun7KAfvKTnyhpo7LhSkvXiz2QgGzf/e53FSbS1QbZju4JYLHqqVppo7fTozBLiiqs1B+bJM6iZ+WGRMZH/Jw6PEVZtRWvN8zZE06KKrTkFEm0bi4QQItBN8z+l86izSpi2YpszMJ60+jRREap2/U7eh33sSVzmGPNA1gKaqnJjsNgHOTNfzxJ+idqKcmwY7XqGW9ppa1tnILb15EsNU+k7pG4Ge2v8fPuMj5em0uCOZpqoTOFaH3jDdrDGay6KYu611rJvTmbcy/Wkf7IJiwjLZzsTmXrWiOdHU1MBeJJsljRhAOEUwopS7ESGOtiwGPBYY8nziSRLmZAtrmZRTJ5JS1UNmbZJG+//XYFcJONVDZocfgXuq4Uk00WyGxwQYCmGOVWjLXFg2xvMFm+lix/HadOWFj1wEoiw70MDppYvkrDwb09JOWXUl6Uhs5Zx8tv+ti4tQy9t58T3U5MwQBh9zih1GJyPPXsC1Vyz8oyUvVOWvbuZrxsMxUmNwNt55jUTDLUZqS0tobiIgcm8fg0OoKTXRx787e0eCspzE4k4BnGkFZMRWkxhulRnEp0UYsmHMGgT8KWoCcU8hPRGjAaBWST6Oj8epucnFQ6qwhTQ5imUudODCExZEtLS+d1HJU5dwmNDwSYOd4fUlhgFSk6LIboGKU229khSa2B8mQdcYpTvfgrEh5g70/foEMBQnQEx6bRxxVTs7GchMgw57p6FfBnYCRA4YqVlKbp6Nz/LCf7HaSkWZkcchGfXcW6jXkE609xtm+SgMmI1ZZLSVkSU/0naOhxYjIkoPO7GE/IZ3VVOUXJFgQP1Gr8DLYcZe/+DkjOICEyzZgpjarlyylPDDEwNIbHGyASDhFOyiIvNR69x8mUy4fGaMBoisMsKdczdenmctrl99JRV9abMKAECJU6A5IyJiCARJHnc/hFoksB2VomPTSOTSvposJsSYuPIz8pYQbEjhZk9wWDWIx6Bqc9dE84Faag1FlaTLpo0DNK/e43ONXnxIuR5Jx81qxbT0GyDVd/K53nBhh3exmf0lK0ooK04AgndtUxYrOTYp1iwBtPcfVa1uTqOHewjqZJFxqbjdTMAvLtIQY7Gjg3GkJvsuD1jBCXWUVNRSXpNtk3hd3joefsGY429BCMiyPdDsNtYTKrl1FRYmZ43IXfHyFOnESDGZs9Bbs17nxq6GJBNtFJf3+/EiEW4EbY3BIMkOi+GLOyPy10LQVkk0CRGP3D7dN0HR3HYNFRtD6JpHQToUi0NpMhNEai520S3duUv09Y72E0XmqyLR1kO9HQjSYxH3//YfoMmdTW1GLq3M/wu0C2ctZWRUG2UMRF42uv02dIxpai4c1tO2k85yanoJCKm+7ilqROuvoG0Bfcy7qCFAzaKAtNj5PmulOcaA5QumoFNWUOCIbfAdlCNvJqivC2vEVzd4j45HxM+hDG+Ezy8+0Egy48/gg2cxymOAtGQ4w1PjeoL8EHcfJj+hI9yjoTvQmDbCHD7Eow2WJzY7ZzIkajMCRlXsh+vZAjJOnefucY3WfrONvaSSS1mOq1GyhKMuLqPc2ZASc6RwnJQ/s42jSOwZELXichYw7rbllOTnKcwtAOOgeoO3WEvY1TpOXVcHOpiYmpESZ1aaSGBzh4ug2XIZ9bqnMwBzuZCFnIXnYHaZMnaGxvwp9RS26om3NDA+jzarH2NdLUMQ5JJpD6SsYsylZWkZthRbeU1LwZIYmMRObCQhS9SS0YWWfCPBR7RIJKiylyvBSQ7fn2vfzrqRdwxCXwkRV38Mc3f0Spw/SzQy/yxLFXcPk8aJ0RzNZELDW574BscWl8MUNAtow5QDYNupCLlpbjvHakAUNAR1ZuMctWLIORThrPDkLIxbBPT7iwmrU5LoaOPMfeviyWl1SSm65jYmwAX+7tbLLVc6a1hQFXIv4JLyZbDpU1aThbj3O4PkhSRjI5ZTWsWl2ATepIKWCQlrCzm5aTe9l1xIMtJZGM4iqqy+2Mvt2KU+sg96YQZ3edJeDIJCXJiDagwZJYSmGJEffICNM+PQnJCQq72SD1EvWGi3IUFbbwDHtUgDbRm+hLWAfC3BagRgISC83zpTLZ5Hud7mm2NR/nheFxpgIFrDt9mO/s/CUTCQ7+T+1D7Fq9kSzfWT5bWcSWkvX4pLDzfJdEItzDNJ/aycvelXzp5jJshvNt0CDkoa9tFy8fOYLLk4lDp2NSqyNh3Z08kjjGmy89za7hfGpL/fT0TFBcexc3l2TQ+OQOzjg0xCenkl21ktLpFk6fHaXy0Y+TN9XO8W1vMV28npoCDV37fkxf1hdIP/cUL+1vJ2H1l7nvplLSQ310dA0wHdIR1CZSs3YlmfFR4EnmrN8zyuj4GCFtIokWCwaDFr1J6qRGfYILrxhQIgHbp556Sgmui10iAM7GjRsVu+RiQM2lgmwyMz3+EGOTLoaHJ/jekw00TGqwpCQQcTUw1vUK+TWfxZRQgnNykqTAJF+5I53sNBvZmWkkJsYvdNQS8U/RfPoAPzsSx/9+rJC9zxykw7OMzz5sZc/3t8EDd7D1tlLMgXfAVmHoOkc7eH7HGTTZFdxRMMZPfjDIB755ByvzoHvP7/jRY4/TeXeJEoAt2HIvj1SXU2Hz0ln3Er85VsQnH8yh78SLvDRwJ//7c+Ug9dvO72tRVr5WK+Ck+IMxtqhEmYJ4RgcZGZkgaLKSkpmLTfENZ+pFzPHEspZOnjyppM3JOSJsbQlEyB4pnRglI2ih9SYfvRiQTfQtAWHBA8T3iPlq8ns5U8WuFXxgNqtI/Mg77rhDGZd6XV8SkCClkKdEX9/61rcu2l001vhAwNMLGyP8Pp9Gxvjv//7vylgFWxIwOTYfxZeSoHcMaLuUcV0XIJs84J/8yZ8oaWhinF4MgZWN+O///u9/byBbvE1P5QobXS0eRod9rLnFznC/n7RMI15PCEeqkabTTjKyTYyNBmg546KoUktO4fwgmzHcx67drcRlllBdkY5Rq0PjbmXX802YludRWl5D8uQZDjTNBtmG2PWPJ0h/tJYcXQ9v/W4/bdIswRPEaDORu3ILm9etIs2qJXLuTb53JpMvbioiaabuidD53c07eKvfQnWOluM9NjYsz8FX/zpNCWvJD5yl3baR9fp+eiaCZFZWkWE1Evb20VDnJasyHZ2rn/FIGplpVnQhH35/AI3OjEHSH+eoESUTMoYSi47feOMNxYGUZheLcRxjYI0wcxbbXXSuxgcXLg65Tww0AYOEJbI0kG0dy7PiOHfkEPX2CmoMLqbH4qhapeXwvnMk5pVQXpSKzlXPq7v91N6Uy8iZ7Tx7dBSH1YzeNUBP4ho+ckc+nbunqLyrigzLCIeOuamprSbLMMnpw29zqKWH/iaofuhetqwpJFHoAgrI1snpfa8ykfkAtSsLiXc3cKLRRVJ2KoG2Zvr9YLJaMOp0mEzJpGXZ0AT86C1JWK1mBfiJ9lia23kUvcnGJ51/pbuP6OsP//APzzMPF3IeLw1kg8bRkJIeWpGiJSVO0kU1jHnCNI2GsZuhyH5pTLZ9jx/Cv3YNtavzMA63cKKuG03BSlZlhak7doiTTd2M9o+Rt/XDbK5KZfz0K/QYVrFq3QoM7Xs4MxwhOy+BEw1usotKWFGSqoB97sEeztY1oy1aRkV+DvGhLt56pQ1jXgEVVVnEG7Ro8THYfopjZ70UrFxNZdo0R0/3Y7RnU1qYjLfnLG3nRnAGNApYuiwvSfJgCOrjSZQC8EL4kMiuEn2UdMi59SavCWNTDjiJ8kuqoRhEMUB7Ib0tHmTToDQ+GHdGQTZpTBNvptCeoICkggcLA8oXDGEVkM3loXt8Wvm3ND5Ys1DjA0kX9YzRsG8vPaE4ktKTiYz4MManU1SdT7phmH37D3O6qQfXlI+SW++mKlFHz4k+rNXLWVlt5Oz2BpzWNIrSR2jo0JJZVklFfgJ6rZ+B1mbae9ykl5SRm50MI0fZc9JJSkEF5QUO9LIvu/pobmplRJ9LeVkhqfp+jm1rhcwcshzj1DX14YuYcFh0hE3xJGcVkp9uJ04fBYEXC7LF9klJ05ZCsGJ8CLD96KOPKiyk2anCcx3ySwHZlDo5vhCtB4YY63FRuCaZzIokZa+OOs8y3zTowlM4nM+THHibCdMtDFseJLRAd9GLMdlOnu0klL6G1akDnHyxG11WGckpHQqLt+A8ky0GskEo4qbljUNMWG2YUn28ebAJv8bO6sIMkvMryAvWU985gCb3VjYWp86AbDLsIK6pKSZdYawJiSTERz3X80y2UAJ5NYUEOg/Q700mr6oWR6CL0VEnhqQUwl43PqykpUfXtrLeFHnMv08KoC1RTwkgSVkEqRkr6TWLcUCuJMg2G2wTMEEAW9mHFwOyRR9TWNJORgfaaGloZSokzMN1pPvbaOgXkK2IlPEjtE7GUbj2NtKnz9DY3I2utJaqrGQMmgjaiI+RwTaO9vpJzVrG+sQh6lrbGDWVsiI9QH1nP+Omcu4t1tLXcpDegFUB2dIVkK0Zf8YGcoLdnBvsg7QKIuNjBBPKWV+dRmiwg8amDpyJhVSV5JJguLTaerH9U5w6WW8SQJIAoASQFgOwiayWBrLt40enX8CsN7K1eC1/edtnlHID//Dmf7Gt5XA0c2PUizaowViWpqTFSnpoZWIuX6t8gGVJeXOAbFr04UkaDm/jmd09VN7xMR6+uZDQ4CleePppntjRQVamCbcnhLH0Nj68JQfL+D56bfdxz4YV6AePcLChA0/qOnLPPcevf7eXfl0ecd5hdLYc7vrg/Wh6D7F/Io8vf+7TVNr9eL2S2juzHmSxT7RzeNfzPNVo5XNf+iobckNM9PfSvLsdl9ZO7kYtbccGcZTXUFmQiHdE0ppHsOSWY/JM4IlYSUm1KbWzorW9pEbvxXe5GEAqKb2PP/64EkCS7AhhRwlTezHrbakgm5xhI+5RftN0iJ2DevyaPBzD/ZTU7WPa62Zkze0MZGWRqevic+U5bM2uwRdegMkmZ7hnlOb6t/j1VAXfuKWcRONM4FBqOjpHaTywlxZNCrW3biVfN0HLkX28sU3P7Z9Ko33fTtpSPsznb7UzcPQVDk7YKc/NpPU3T9G07EN849FbSPKN0XL8CGeaxqj46EfJnW7n5I49TBetozofuvb9O6Nl/5v1cfXUndpO3MbvsTljmoneZrbt2kNzzxgJ8cms/cDHWJETrzDTJRXZPTHGtD9CQnoGVo00pvET1s2UU5jjcIoBpLLOpIOfBCTuvvtuxS4RoORiertkkC0SwekNMjw+ydjIJD/4dSMdvW5sCUZ84X5ckUlSy+5VaiV6pwKk+kb4wu1pZCWbSU9LJicna8FApG+8jSM7/p4j5T/lW8s8dO99kaNtIxTd/wlGH/8tri13cOvmCqyhWJkXKUXiYbDxBV5rHqRw07fYpOvg6BPfo3/TN7i7JoPhg2/w5P96C/PXShg+MEHaikf4+h8vIzjcyeHfPMm5mz7HIzV2RhsP8fqzTWz40y9TqfMjSeRKpsTAaV79xYvUTRrIKr2HRz6zhmRlHcWANGnaNI3L4yLs1xHnSCFO/IkF0u5FDwK0feMb31DsSinVJKCJkBQWy5RaLMgm80LYqpICHtujZW6InyZBEWGvymuxS2xVOdvkrFWv60sCMRLLtm3bFN9dfMnZwKm8LsFIAU4FKJWg4LW4BCj+wQ9+oMxlsdtiTGiZf/ITsxEEZJOzRs6PpV4qyHaBxCQIdWxPAHOcjqqVCYwM+WltcFJaZSWvSCLceg7tHiO/2IJ0HZVN6PSRKUaGA++AbOG5mWzGSC+7d7dhzihleUUGRn8bO3YPk1OUR3ZhJvFGPcbpVl451YMhvYbNxXaMwWaef3qAFfeuItMaYmxoVKF+9w04Sa0pJt2eTnJSgpIeGu7dzffPZvLFWwrPg2xIXSBvKzsPjsL4Aaby72JTZTG63p38rCGODZEJ7FvuImXwHFNBHZkV+ViUrqPTdO4dwrYiE6N3iGl9JumJRrRBH76An4jOhGmBxgWyEYqxLwCpTFDZSCU1eOvWrQt2SLmuQbb8dBhv4tDRI3itVdh1qaxeDYf295KUV0xZoYBsZxSQbf2GDCbbD9MQKKQiy4aUBAqbk8hIS2Bo1y/pyd5KyvjbDKY8wMZMaGw6TVcghaosC0PHT+ErWsnKqgKSjJKmqyMw0UHjqV0ESh+mOsOOhV5OnhzBkm7F1zyBISeZBIdVATP0hmidDunwFvT5CaPDaJKGBqLfubcL2RBbW1v553/+Z4WiLZugoPyiNyk8vBBYcykgm4xm2h/mzFAEfzBMmjWaLjrg1hAIaylNipCdEAXelnJJuuhBqcl2Zw2FhakYJzo53dxBwJTI5JSToD6OrOQk/G3bGUm7mercdFxt2xlPuZnKogr0XW9wejRMoi5IizeNiuISilKkSxJM9/fT1TJAYlUJGSlJmPQTnH6qDl9OFsUrcrEptfU89Hc10ditp3x5GTn2KU4ePYcuKYV4fxdTmiQSEh3ogtNM++JJtwubyI82LhlbnPl8fT1hui0EsolchKH5H//xH4yMjCAMYAFrbrrpJiX9bSG9LR1kk8YHIQVkS7daKLDblALf4pxIgWFhsgnINuB00zXhxBcMKwV316QsIl3UPUbL0Tr8WWVUlGfjqj9Jy0iQzDwLHX1j+DVWsu0mXF2H8GSuJENnY7p1nORVZRSUGWh9oY7JOAeJ5lMMGAsoKF5JbrwOrd5Hb1sPQ8MackqzcNgtaLxd7Nvfjy0rn/LSNIw6A4GRZlo7mgimrqI4OwebaZymba0Ek1NwJI3SO6XHlpRGslUPOgMmsxmz1MSZWVjvgGxRFuJ8Bq3oRWpCSWqvFLEXw1Gi/DfffLNi0C6kt6WAbDIS56iXjkPj+L1+CmuTcWTHK4W2Z/C18621zf5mMn3P4tNlMmR6iOBiGh9ckC6qgGypq6gtT8d1fAdPt7mJNwaoWbacvLT4mXRRAdkqyLJpCA6f4YntHcTnFrIic5odHQGKS1bzgRIbXsksGznLb/c0MhpfziObyrAbJbA140wo4G4s3Si6S8wG2XKXF0L/ESZ1mWQVrCPe08zw5CQ6WwGJZiMhnwtvIIjeFI/ValmwA1usBpuwa4TVJqCopBuK8biYOp9XA2STZ5b9eqkgWwxQlLp0oZEWDjaeY8pWTm3SMC1DLnRJhWR4TtEbdpBXuZnksSM0dLQRzL6FZVkpGLVhtGEfwwOtUZAtu5oNScMzIFsJK1L91HXFQDYd/a2H6A3Ek111O2lTJ2juaMGXvn4GZOuF1HK0wQBaRxWrsoyEJvto6WxlUJvDsqJ8HNKwbymU5plDI1aDTYJHwmaTNFvRm5S0kKDEQmzfpYNse/m30y9QaM/is+sf5N7ym5SmB/u7TvPDPU/RNzFEZNhNxO1HXxztMCrdVascBXxz1cMsTy4kMCdwE8bvmmSks5HDh3ZzZiqRrVs2MdhXz0lXBh+tdBBAj9WeSWKkg+7m3biyHmFDWSHBviMcaWrH6VhP8egR6vp8pK1YRbLGj8GSQHp6GhrvGK31b3PyZAOBrA/yBx+pJV0beqfueiiAc3KE1sZD1B/dx4DlHh7+8HJ8+1qZ1tjJvsVEz1kPOeXFZKfF4ZvsZWxYcu5XYQk7CWhspNhNhIMCssmZMT/IJjak6E32SWFFCQtRgn+SLrrQHil6WyrIJo29BqaHefrkTnonIpRmrECv1TPc283k0ADla2px+p0MedvYWlDAHYXr8YUWYLJJeDPspOfUQZ75XYgHvnkrpUnG6P6rBf/UGC37GnAnZ7DslgriA04G6+vZ/7N+ir5ZwOSZIwwVPsrHS/101L/NnkEry2vWkRNq4/SpU7y1pwPL/R/jI3EDnGocpfJjArJ1cGLH20wXrmN5foROBWT7NutMdZw+/SbxG/6G5Zp63jjRTcSWRaXdx0T/aYylD7M8JxGdJkw46MM5OIUvaMZelIRe6tcG/YSkS/Qc6aIx8F5qeUnm0i9+8QslI0LYIgLc5OfnXxSsuVSQTb5P6sgNjjvxujz8/L9PsfvYCKTaCcRrCBu1WBPTCfm8BCa8FBrH+cOHikiOF6c/j/h4ywLAk4+Rxh386OEv8ZSpAIcpiNfvIrL6Af70m19nReM/8DL385n77ifLInV8o3U+pYbb8V/+M//wnV/QkFVMIl5cYQ+pn/8Rz3x2La7jB3n9/53kzqfuRHd0J6+1+ll+/8NUuHfxvc98m5dGgpjjjYT9XizpVXz5n5/g05VapPyhTJyQb5KBrgEmlQ7O6WTn2TFd1EwOE3BO4tJaSLQIa3T+GnSyXn7729/yne98R2Fmy3oTn0D0JutvMddiQLbY58w+M2PgrAA1Uuf0e9/73nsYT4sB1hczRvWeKy8BsY3kbBVw9kJAVnQrWYmSZSP+5LW6Yk2jZCzChL7wDJF/SzkXYeYtVIpgrmdQQbaLgmzRSFRpZTwJdgOnj04ozseK9Uk4p4M01U9jSzCwfE0ifT0e2pucyH5TKOmiwmSbE2TToDdNc/yp4/iz8llWW8DUgRdpcaxieW4qZqUwug6zxc/ZN/bT6U9mxZYVcOYX7HGt4471Fdgt0skMxtrb6eycJPeWGoVOruS0arQ4Tz/Hy+61PLAyM9rpMmo5ozdNceLpfRxt7qfiI/ewKj8TnbeF3z15gLA/l01fuhrp4x0AACAASURBVI2kkdMcbB0mtWgNZWk2QmPNnB5PpLrAIWgCkwYB2UxRkC0UUgrlSoHxuYxSAVpiQI1szoIUS/qhOCQSEbntttvmLd4oI79S6aIXLoBLZbKdfel1JsvFUMkkXie0/n28vmeUzPzVbL09lebnDjKSWsCyFfnoO3fyVIOdD95RhqfpKPu6HWy9ZzmZSvMKidrqCU8c45Xjg2iHzKy+72ZSgp0cPXoIf/bd3FQa5Mhv9zJdsor1KwuxK7XwoumiB/e+zEDa3dy1vAAG9tMwaiaroAh6Gxg355GfnY7VFC0CH/X5o0woKQguzMb5WmjLxiP0/h//+MfKwfqBD3xAAQCkUYnUGdqyZct7OkVdKN9LBdlkHktX0e6pMCNuaSABiSZJIVOqfFFkhxSLRqlrs9grEupn789ewrv6DtbWZBJob+Bsk4/0Qh2No26S0opZXRxH+0vPM5B5Eysr03G3bmM05WaqiivQCcg2HCIlM5WeA52E8suprszFLp3gnL0cO36AEesy1i8rxzFVz8v1TvKKK1he4FCATi1e+jsbaRCQraaU3KRpThw9h95hI9zRTzgzn7yCFMJj3ZxzW8jNTCTiduKNxJHoSMAsbFFFhfODbHIgSC0vqZkhTqOwM6SgvkSQJQ1fgLaFDrTLAdkKHAlUpNoVloZk8ImKAuEIJr2OtpFxGocnlH1j0Uw29xjNh0/iTi+ktMjByNEz9LptFOS4OdrvIzWzhBWZEZp37GQyewW5STammsZIXv0OyDYV5yA3d4x9h8ewVyxjdWUGFoMW57k6Tp49hzlrOZUluQQ7t3FsyEpB+WpK0q0KQKLzDXOqvp4un53q8hLSQx3s3dWDpaSS8iwvrW0e7AUFFGQmoFe23+icjO2H74Bsxuh8nWPOxoxQMWalJpQA2VLbS/ZOiaDFANL55vtSQbbpEQ+dh8aVhhGFG5KxZ1miTt6sBimKoxPykeTbhS7iZSpuE0F92iJrsp0mUryaypQpTgjIlraa2vIcLOFBDr20jUMN3eTf80E2F8fTUX+Mc7oiVlVWkB1o5amn93IusYKHH1hF/EQDL7a4yClYzr2FCQQQdm6IjgPP8/TJAXLXfYAPLUvH6x5noG8C5+gU7kgcOaWllOYnCC0uCrIdOsSAwmQrgv7DTGgzySoUkK2F4YlJ9AmF2OPjldo8waCPQESHwWhWUpvnugTIEuNfUmhkvW3YsAFpSy/pLbJPCtC2mNopsteK3CsrKxfc0sTpERB2dnfRi71paSCbBk3QycREP4M+C4lJGdg9bRxs6mHKWs4tyaO0DLnR2QvJcJ+cAdm24Bg7TGOngGyb3guydXuwZ1axIXmMhrYORs0l1KT5qW/vZURfzH3lVga66zk1ECSrZAW5zjOcqDtH/PItlBg66Rnsh/TlhNtaGNVms2ZzKXS10tw0gqW0gvKyDOIiiy3+/Y6ERM7i8O/evVsp6i2phtL8QAAAqcMiQJvU1lsIIF0Kk+3Ztj38V+M2Prz8Vh6q3sKe9pNK3a57Kjbym1Pbee7ULnwDk0TcAfTFDgVkEyabArKtfJjq+UA26fAYlkZKPlx9Z3mzoZNuQyZrxzs5O5zG3Z+7lRx9GI3BjG/wGGfq3sSV9TC15YWE+o9wuLETb/pGCtw72d7lpXr9x7gtN45ARKsURpemID7nKOeajihs7sxV97M5V3c+U01SCOUev2eKofbj1HUPosnfTGnXOSY0dnLXa2jd00tiTQ1l+Racvf0Mj+rIrkknMu0ioI0n2WEmEpgB2YTJdpEJLXqTYvmit1dffVVZa6InSS+T9faFL3xh0etH0qhlzxVAdaGi1hIsGpwe4XfHd6D1R7izcgO2iAvXQKOSklhQvQlS0nm7+zgGv5YHlm3FJ62aF7o04Blu4s0Xfso+4wN87eH12MI+RgfGcE46CQaP81pHhM23fIS18eMcPbKD15yr+WatgTOnDikg2yfKAnTU71ZAtpWrN1OR4Gd6epDmQ/U0HDCx/FMR2o8cIX7d11irPctrvz5O3M33sGlFmPY9UZBtvVnKnmzHsPLblPoP8VLLJKXVt7De0k/d9oMYbnqEmgIB2eQsCOCeGlKaClhT8rHpQ8q8Q2+eaZZw8YeWkjGyvmSflCYHki4qtSwlePuVr3xFYdlfCJZcDsgmjVH6pSaba5qDh1t58vVmLAkmbPF60EiHCC1OTxjnpId1pYk8tLVCSXWvrq5YsCZbxDtOw+Fn+MsTefzwA6VKze6Aa4CTzxxgMrGaTfd6ef5vn8D+yF/z0duK0HuHGOquozFSzGjbWzRo1/L1jal4gn6m+8+w4/unqfq7L1I5Vs+2f5rkrlc+SlZ/I7t/+jrdphKWr+phR0cmd65dRmq8fNcozW8f5HhjBV/58X1k+APRbs/KoonWfnsXUCB7pHeScXcArSWVRGOIgGcKl8ZCksU0b0BB1puUjBE/QIgR1dXVCutH1szf/u3fKnpbDJttKSDb7BkUA9lk7sg5K2mr1zKtcKElrb7+bgnIPIwxwuaSzWICI1dbrjGbd66xxBjUlzqOaw6yvf7660pNNolqzJcuKowMYUNJFERoxotZ3LOFspTGB8dnuosmJBlYtjIBlzNIe5OLQEAKCkuNl+gnayUtKCRGToRgcDEgmzT7jNDz9ls0G9JZsbKEkV3/xaunhvEExKAJYsssYusHP8Eq0zne2L6dw2d7CRZu4rG715PviDvPkhDAJCyd1qQz4YxjpNV5OP7Ma/jX3cbKzMR3OQgavZGpU8/ym/Y4NtfeREmqhYh/mP2/e4a2tHv42E0FxBnDjLSd4PTZDqaDBoypZayqKSbFosc32c+0Po2UeCMaKYgciqAVkG2O2l4Csojx88Mf/lABZD796U8r7AyJfshhK8Whv/jFLyp1GRYqoH/9pIsGaNmxi8nilVRmpWIx6giOt7P37TeZSL6Z22sries7yvPb99M6MEVGaSlx2kJuu6uGFCY4ufcN3qzrxfP/s/ceUJJdV93vr2JXdXd1d3XOOecw05NH2cK2kiM2OIDhmWg+DHzm8/fgA73Fg2UeCz7DA4NtMA+D5SSMZUlWsCxpRhM755xzrOpQXbnqrX2razQeTeie6Z4ZSfeu1WpN9a17z/3vc/Y953/+e2+nm5zD7+PBI/WkRbvofuk7jMfeyz21ecSbthhrfZ2XXu5gPiadTLORvENHqCnMJkZCD0XJtjbJ0IWnaV9Nwra0CqklHDlYT0WmFQN2JtsGmd/yQGQ08WmS1NugJKv1BvWYoiyYzRIyevWcbGI3UWSIrF+Ye0mgn52drSxMZNdfKkLJZ2K36ylsbppk2056K+SaTB7E8UmhD6cPhm1BHF4ojIMkReW2M6ItGFii5VtdzBu6GJxZQxOVw5EHHqO2MJKF869z6mw7M84MsnJsJNc/RE1aElvjp7BbD1KUI4rP1+lb8WLNqiXNO8FzPzlD/4SdqNhKHvzgUdJ1czT/9BU6x1bZjMznyD0nOFwmyqcQOSbhoovTIwzNaMkvzSc9dpOezjl0MckkaRfoHppA6lTEp6RjjU0jKzMRs9aN3baq5IgSVUGMJVpJqh8iTd/63DKGRGovCjbZZZRk+UKQ2u12JUebqFrkM/Gx11v43yzJJjbKjIlSiC4h1ZQXVtgvabTMrW0wvrqBw+fbGckm2ku3jd5Tz/FG5xhLDhMp+TUcvfcwZVk6Rn/6U95o7mfZl0pmnofsA0fIIJqNUTvWynwy8/WMv9TPRkQs2VVp+Keaeel0M8MrkFZ+hIfvKcU41cPpV5sYta3jyarhwRNHachNwKDkPgxV6XUt9tN05ic0y+I+v5TMQBr5FYVkF1lxzw3RNzqjhPnGJaeTnVdAUozk4QvJa0QVpVReU/zktcMOw8UpZLxJbiGxm6gQZYIrIaSSQkEWlHtZXdTl8DJ0ZgH77BaFh5NJKY79WQ5QclfJAqq/A71uE21uDn5TGgFt5HUDTESJ4ZifoL+tD3KqKEzYoHtoGn9CBfX56ViMPlYHzvPUM71E1d3LE4fj6H35Kb757DlmVl3oKObE4x/kAx+sIydaw+rwef7lP57mtbYxDJpUyhof4WOfvp+KTBMLHf/J0z/4T051QnTCYZ74xYcpz3QzMeolu7SE4txYUN7XTqbb2lkORJNemgWLHaxrk0nJqiHSNcbq+gY6UwK+rU3smx6ioq3ExluJipTqz1c/ZFEoG0biEyUFgvhECTWUXU8ZbzLuxJZSwfJ6yqi7RckmQ9Vlm6Tz3Otc6BrDpk+jpP4Y9zcWEbkxwtDCFtrYbJJcPSwErKQXNRJn72BkagJ/6kGKU+KVsF3J7eayT9MqPnLBQOnRYuJMHrYMWZRmRbLYfo7Tp8axHjpKfXksU6de5Xz7MhprNBkliRTW3UO2Z4rZ5SUico+T4hzk9dNnaR1cJCYpg+oj93OwooBYw+4JNrGkzD/kHSbkjBCj4hNlB1v84zPPPKOMN1FsCxFwvQXAbkk2CReNNJoxGSIUpa8EukbojHj8UjXSi39hg+CGB0N+vBLh5Qv4KE/I5XfrP0xl4jWUbBotet86/U2v8NVv/ZDBSRPVxz7EJ3/9KGn2IX749Pf49qtdxCSmc/D9n+CxBitb06dZT3of9QVZ+BfaaR+ewpv9EMcT5jj7/FM8/fxZxtfSKWt4jI99NJfFpqf5xnN96NKqeeiDH+cX7yvGHM6IqtHiWx3m4svf5f/9z2Zc0XkcffwX+PSxFJbOTeDQxJB6UMfA2QE2HfNseM3Ep1VS21hGgtEbKjKiicIaF0FQUbKFNh6vfLvJ+BHSOFxURMgxsZsk15ZcerJpK2qJz372s0rqj+utDXarZJM5hs2xzpn+U0S4B3kiNYF4o5GA343PF0BnMNG/bON7c+vkljzEz5Uc2RnJtp3jzLU6xvkX/p2v/Fc3WkMK1cc/yKc/+xAprlHOPPMNvvN8K3OkkX/yo/zOLxwnyTlJd08rK5kf5PF8L1MD57m4GkFOfCSj//w1nh5dIKawkp//P77IoZQ5LvzgW/x/P+jEWVDJwZxsDj10P2Wpfiabvom96Pc4HDPPT3/0FP/aZeCDj99P7vQFXjk/iy6rioaGIBmVj1Ei4bzb77SAd4uNxXns614McVbi4qKVPL9XK3wQVozK5qzkG5XqokKyybxRQuxlU0nGoxBt4kMvt9utkGwyzje33Jxv6aT13Ck8ri3sdhu2lVWysrNwu9xKxVyXRHYEtWRn5fDEow+TlSc5a6+n7NLgXhun46UnGS37Wz5WaQmRWl47o+e+yUsTWg49/Fly7af499/5C/59dgl/VilHfuOP+ZOiSc53nifh5J9xMs2PN6DBszbGhR/8Kc0Z/13JtXf6n9Y5+c0nyNlaZ7L1Bf73j/owe4wc/4UPc7y6kCiNj4Bvi5mOH/PaK00UfeavOZ7kuTw121VeVpKjzcv63DBT06sEIq1Yk9JJSYxV5jnXejeJfxN/KFUshWATVb3YWOYqf/mXf6nk0XvyySeVd96N1uI3S7LJw8h7VjZDVJLtZike9Xt3GoE7SrJJhRlxvsKU/9Ef/ZGy8yuD+WrSQnG6UuFEFiBSOvhGA/tKYHdLsvllBxyITzAqoaJanQb7ihe3K4DeoGVlwYPd5lEEZHKESDbNDZRsocpBxo0BvnV+gpyCGqoz40K7ROHCQlIeW6dXciBISIEQePIdnajclLXfZVOQN7+kLApds2d5/qKeI/dWkxIT8RYSQsLNhLiQBblMHmQXUiHr0ClEhlxD+fdl1/0ZImP7/j87+Qy168pDnLfsVMkuvVTqEruFHboQNhLnL+SNvFyvtwi5m5RsITXYdjYzRZgSwlBsFFRCHRQAkZ00OS/E4msVvJVy9qIk287zoxEbKCG5IlDyK98PFSMI2UAhc+XfIuhWztte+IuSTQkX/Snu/A9QnmLBqCxuQuco9xH7hUkO5TM5rkhyeunzn7WcXEMWiJLvJCwPD6ve5HOZHMmLVWS+11v03wrJFm5RuApiuH9tuGFyzU+8SUty9M7DRpUJ23Z1GAUbGWNanVIxWOnvyt+2x9dlYyMcmqlRxkiIJAnbUUkejxatPmRbZWwpJ2nRinpN0uddGqvhfhPqM0qlKWVch64X6lNhFVFo4vOWHcnLzHSt8SJVYcOhhlIRKtxvJERbFo9iM/n8enbbFclmd9AvOdn8AaKNBipTE0hRwi2uODTg8PjoW1hlbmMTvWYH1UXDFca2faCSQVDxjdu+yy94b+MmWMsYERDlRxsiYIPKGNrGVSouKnYOnRsaq+HPQipgCW8NY/9mH9z2kWIvZRy/aR8lT578bNsuZJc3/eGbfvLqPjJ8DyHUpLKoqH3FH4a6WqgYgsjtZbyF7XmtCcNulGwh9xBkfmiNhV4HJquRjForlkRTCD95Jq8bzWgvptbX8ccm4DlwP5qElEttu97EJTzeQuNH+vf22FH6dai/K35w22cqY0dsFbo6Gp1OsU/InYYqZfqDATRBbch2MuaUQSR9QN6RoSTsl0LglaH15gJCsYNip7Ad5N+h7yjj7zLfGN593X7QaxKK4jMkGXO44IG848LfFVuKTcV/JiQkvC1IttArQt5RoTmH4t22fWQog+e2bRT12DbZT6jilry7QuNi+z0TDC2OFP8tC7nwd5VY5ND7UsaSMkYvzXG2x9X2uzKszJd7y7VCxTpCbbpyjF6vL175N+lLYjMhZcQfytgKF9oSJZuMOdmkELtd79gJySbf9/p9nJrt5Onh07h9bpZXV1jbXFfC6S8dMtcUpeCGD2NabEjJ5vdRmpbPbz/wcSoyCpTrXPXYfrf5/KEQTsFHGQeCmz+AfB7CTZKiyxXkrPDG7PZcT+aXyvnb4ykYwlnmnKKe9smkUYzrd7G2sMD88jo+eXfqTETHp5CRZMGwvYmg1enQS5ECMXHQjX1pir4RF5nFeaQnmiEg1758wigOens8hhzfVcec2E3sI2NO5o1iH+l7YXuK3YQ0lbCf65GjuyXZpEk+r4/26R5+PPAyJfpkHq27B+36JP3ji1jzSvhxy4ss4edjJz9GaUq+QpDu9Aj5SsFYcWKKf9PLxvn2WFTy9SmfS0imMoBC8wWxz7Yv3Z5KKPNI/7Z6RMhKIcbEpor9tsebqK1Dc39po17xx9JP5HsSlaKV+et2VIzSX35mbG97grD7vOwhrzUnkfbLxoP4QwnpFWJUwdTnu5TQvri4WElrcbndbpZkC19D8OwfmeDHz/yQlcUljFI4SqcjJjZOUUS63S6lb9tX7VRUVPLxT3wMq/XGef1C7fIS1Bgui6bYjhJRYBbbBfB7RWEmdpL5oF7ZgJC1AprtYjqX/K2PgCa03hPBhlaJWghdT7GbEs0Teu+F5/HhOatGd9m1rtPhFO992TtQ2UDcnsdc62viE2WuLyS25BmVVCOK99guPiL2lI0/IdtupEZSSbadegP1vHciAneMZBOHJ7uHkjBYQmRkt0OSq4vS4krpsJwriw0Z8BL2VF1dvaMkp5cbbKckm8xlui76cDrkBRNyckaTlpQ0E/FJUulPi9cdYGbCxcpiiGRTzpIKpOUaUjOvV/gg1CKtHmZbXmTKVEJpXg4W484UOdfrgBqdn8nzzzGfeJjKcOjprV92T/r8zyxcthfPYQnm9Qi20AtGpyRO3E3hA0mUGa6qdq08VHLdzs5O5bydFj7YEzBu9SJCstlG6Wl9CW/xz1OdHkeE9uZ29a/VlCvtdTNN3guS7a33vYyM3p6Q30zb3o3f2alNd0OyDdpDhQ9c2znZQrhew+mE1gfKcl12UKW6aGaUaVdVYt+pdruRbcKT2Ov5yt2RbKH3ms8bwLW8iX9pAbPBizHaqBAmQY8L7dwE+tHuEOFfewJK6sBkDll4hwrSd6q9lNf99mL2ej40/Lf9UrKFi2Jc2Qa5nySIFsJ9p9VF38m2uvzZLl8Q3ko/3inJFnZwkrNqZnmBrz7z7/z4/KtKtejLD22EHn1cJDpJQRAUcs5LaXqYZCu8Nsl2mwyn0YivGOfiiy/w0hu9rElhEHMKRUce5kMP1JFpuTJvpAZt0MXK3Bi9I26yy4rJSo68uSR6lz3jlb7w8n/faEzKZW6GZFPUbJvr/KjjFfqmhvhI9fsoK6ump7cHu2eVl3pP8eDBkzxUeFTZ1FGPW0fgVkk2GdtCprW0dDA7t4TVEkVEpFlJlyJvP4fDiV3SBOg0HDxQR35h3pub2bfe/HfUFXYyrq73wLdKsknKE1GN/+Ef/uFbqlS+o4BWH+YdicAdI9kETZkACtEmORZEhSFHmGC7fAIknwljLjmGJIfGzUyOdkqyya740myA6fEArq3t+PZtlVmYULsU+bMdBy8p0WSTPytfizkqpGa40aE8g7Irsn3mjb9yg0uG1BjKLshVdppu1J679e+7JdnkfCFjZcdTCLbrhaJKfL8oEOTnRjlY7h58JInqKgszA/gTa0mPDVULvduO/SHZ7ranfOe1Z6ckm4gRphxuulc2sLu9IdLhhn4v5OysZhN1iRaSTIZ3HoB36IluhmRT3kFuJ5rRHoL9bQTmZ5QKm7LjboyMQpOWg7+0AXKKIcL8Zi42lWTbMyvLuNlNTjYJr5INp7W1NSUv27VUBIr6z+9X1JFhld2eNVq90I6qi14Ok1QrnrUv8bXXv89znacw6q/wfds7teHpoCg0qzKL+Px7PkVFxp0n2ULPElYbKuXJL6lAFWXiVQ5N0IdjY4WFZT/WlCTitqv93snuczMkm9LeIKxs2nij7TxzUzZOPPIRIvwuXnr5GSpKc6kvriE2MoZAOJfMnXzId8C9b5Zku/LRpWc6t5w4NtaVZZnDbgN9hOIbo6ItxFnjMEuF02273cza8h0A974+wq2QbNIPbDabEhV1o1DwfX0I9eIqAjeJwB0l2aTN4ZCmnTi3UNjAdkK0XT7wTkk2Iahk0rBuCyok26XQye0X7aXbXkZsGPQQE6fFdKkwzV3IeuwSr7vl9N2SbNJuWYhIOMj6+vp1w4pFoi55kCQZ/E76392CSSg8TcLjRMF2RRjoXdJIlWS7Swyxy2bslGSTy3oCQZadXjZld/jS4uI6vk8h4iDGZCQ+woBxl1Vid/ko76rTd0OyXQ6MQtJ43LCyAMtzBETCLXmRYq1okjPAYt0Ok31XwXnbHna3JJucLwoNWXhIQvFrzYfE/8bGxipV/CQHknrsLQI7VrJt31Y2IBweJz0zI4wvzVxjvvEmWSX/l2SxUptdSnxU7NuTvNmemmzvJ++tAW7yajdNsoUoRuU9Z3e68GgNJEZGsGazk2SNU8LWr0413mRD3+Vf2yuSTYFxuwO6XS68HrdS+Mtg0GMymW96PfkuN8+uHv9WSLaQ+bYDZS8pUnZ1e/VkFYE7isAdJ9lu19PLy/XFF1/kkUceuaFqKZS2SXKAXJohXb+Z2yHvO1Gw3a7nfafcJ6xME3WahBKbTKYb5gC43DHfCIcb5RO40ffv/N/vTpJNyBpRaEj+Pcm5IcUv3v5Y33lr73cLwiSbqEAlfD+ci+Na990W827HzN9AxHvZKuRuJYf3G9/9ur6QbBL+Lv6yqKjohlUtw+24ZBIl5+NleaKUCW3oxaZuGe2X1UJKeUkmLQsJKZJwoyMcurPTTSHV594I0Zv7+25JtvBdJBdbKB/bjSkZGYKSi3An597cU7z7vhWuzivk9E6qi14NoZBi+81cnOoY2/t+tKck22XN285asfcNVq94TQRulWRToVUReDsj8K4h2WRSJLm6JJ/b2yc08O3ctfam7bKYkF17UaZJQuLrVUbcmzuqV9kLBGSMSTJiqQomCaZVNcVeoLr/1xC7CaEt40xUnup423/M9+IO4icl4b7YT0IEr1fcYi/up15jbxCQxaQUJZFDCiWox9sDAVk4SvJveb9JIn6VaHl72E2iHMRuYi/JBX2zkTFvj6d9+7Zyv0i2ty8ib9+WqyTb29d2astvHYF3DckmTltesLLY3+ku8K3Dq15hLxAIhwmHq1zuxTXVa+w/AuEKwJeqo+7/LdU77AECqt32AMQ7cAnZSApVEtyuvnkH2qDecvcIhMebSozuHrs79Q2ZT4arkqobEXfKCru/b9hu8k11vO0ev9v1jWuRbKKul/ecerx9EFBJtrePrdSW7j0C7xqSbe+hU694uxC41eo2t6ud6n2ujoBqv7dnz1Dt9va0m9pqFQEVARUBFYG3IqC+094evSJMhgpBIyG+8lsiWUQ1Gt6UeHs8idpKsVd7e7uSOkaK9cimhGwEqhFlat94NyCgkmzvBiurz6gioCKgIqAioCKgIqAioCKgIqAioCJwlyIQVrHJb1GtCTkjhIxUl5RKySrJdpca7hrNEntJfmZJ+SMkm+T5DUclqVFlby9bqq3dPQK3TLI9+Ynfpbq4kkDAv/u738ZvqDtYtxHsPb6Vars9BvQ2XU61220Ceg9vo9psD8G8jZdS7XYbwVZvpSIgqe+lKMil6lgqJG8XBFS73d2WCuc3FHJGfmSMJSQkKCq2iIiIu7vxauvegoDYU/Jqj46OKqrEK5Vsqg9VO807GQEh2fpHh/jCV/8MXVYcGknnotOg0WmVyscarQZN7uceUEohBQNBCAQI+oNKSXHv2Cp//et/zIGqOsUZqklE38ldRX02FQEVARUBFQEVARUBFQEVARUBFQEVgf1DQMgZUbCJ+slqtaoE2/5Bve9XFm5gY2OD1dXVS0pElVzbd9jVG9xhBKSPRxiNdA308ut/9T/QZ++SZHOPLPPtJ7/C8cYjyqOoFZbusEXV218XgXD/VPup2lFUBFQEVARUBFQEVARUBFQEVATubgTUOfvdbZ+dtO5WSTX5/q1eYyftVM9REdhLBES52dzRyqOf/yTG3PjdKdmEZHvqyX/gRONRVcW2l1ZRr7WnCFxJrqlk257Cq15MRUBFaGxULgAAIABJREFUQEVARUBFQEVARUBFQEVARUBFYM8QCBNrl5NsKtm2Z/CqF9pnBIwGIxfbm3ns9z51cyTbt578e042HlNJtn02lHr5m0fg8kSqIlu+/N83f1X1myoCKgIqAioCKgIqAioCKgIqAioCKgIqAnuJwOUEW7giqapo20uE1WvtNwIqybbfCKvXv6MIXEmwiaM2GAxKrgd1N+SOmka9uYqAioCKgIqAioCKgIqAioCKgIqAisBbEJA1nNfrvZTLLbx2U9dvamd5OyCgkmxvByupbbxpBMRBi3pNfqRstFQnEietHioCKgIqAioCKgIqAioCKgIqAioCKgIqAncvAkK0eTwepYGyllNJtrvXVmrL3kQgTLI9+nufJCI3Yfc52dRwUbU73a0IXKliM5lMSvlo1TnfrRZT26UioCKgIqAioCKgIqAioCKgIqAioCIQKqooPy6XS1G0hUk2dS139/YOsZdGmqdR/vuuPYRka+ls48Nf+BV8aWa0QhDrNGh0WgUbjVaDJvdzDwQFoWAgCJLTyh8kEAwghQ9Uku1d23fu+gcPO+awki0qKkoNE73rraY2UEVARUBFQEVARUBFQEVARUBFQEVARUCoh4BCsvl8vktiCZVku3t6htjH7/PhD/iV8F75t9jHYNCj0xnQ63QKwfRuOwx6PQODg3z2yd9j2LCKwWBUSbZ3Wyd4pz5vmGSTnQ/5fyHZZAdEPVQEVARUBFQEVARUBFQEVARUBFQEVARUBO5uBMIkmxA4EpGk5tW+O+wldvF43HhcTuX3ltOpkGyINEuDQq6ZzWYiIiKJMJuIMEYoIZPvlkNywDe3t/DY738afXbc3alkkwEl7LV67BwBcUBXC40UHIV0kkOMrwyGO3gI6SU/Cgu+TYbtVXMuz8cm14+OjlZJtr0CV72OioCKgIqAioCKgIqAioCKgIqAioCKwD4icLtINqPRqKxH7ybOQRRh4bWyQBxe297pNnq9HrYcmzi3hFhzK9aXdfzlCkNpq1YrIaNajBEGzOYoIiOjMRiN+9hb7p5LS7johbYmHvu9TxGRd5flZBOiyO12MzExQWFh4d2D2hUtkY4uHUkGp/y+04e0Y2VlhVdffZX29nZmZ2eRfGSlpaU8/PDDCpbS5q9+9at8/OMfJyYm5rY3Oew0zp07xw9/+EOOHz/OAw88oBQmEAe3F8ftINkcDgcdHR2Mj48rJN6BAwdISUlRyby9MKB6DRUBFQEVARUBFQEVARUBFQEVARWBHSMga7z5+XmmpqYoLy8nNjZ2x9+9lRNl/baxscHCwoKyFtqr+94Okk3CUc+fP09SUhK1tbV3VIQia+SwUEbEMH19fTQ1NdHT06OY54Mf/CBHjx69Y2SgEGyOjXXW19fwb4eKSns9bg82u00pUiFCnri4OGVdr+TS0+vQanVER1uIiY1TQiff6cddW11UCLbl5WW+9KUvUVBQwGc/+9m71hYyMFdXVxWySoiWO3lIp/7ud7/LCy+8oHTukpISxcmtra0pZJs43IqKCj75yU/y0Y9+lG9+85ukpqbe1iaL85ABJ2187rnnFIc2MzPDgw8+yHvf+16lvXtBVu43yba1tcWpU6dYWlpSMLTb7QqOx44dU4m229qj1JupCKgIqAioCKgIqAioCKgIqAioCAgpJWvolpYWRAwghEx6evq+AiNrLiFXWltbFUKosbFRER4I+XKrx36TbEJkXbhwgT/5kz+hurqaP/7jPyYxMXHPRB+7ef6wwOj1119HfkTEER8fT3JyMtnZ2UxPTys/v/Vbv0VNTc1tJQPDaZjW7KsKyebxei8Vo5A18ODgIOvr60oOf1nrCyciwp6ExARlXS+fiRAoMspCfEICGs07O3T0riXZxFhf/OIXFWP8wR/8gdKx9oJ42U1H3+m5MviFxJKOlZCQcMeINnFkf/Znf6YQVh/60IcUzGRQSjy0OD5p39zcHP/wD/+gKK1eeeUVZQCnpaXt9FFv+TwZYLLD8r3vfU9RsH36059WHPHY2JjSLiEAf/EXf1EhqW712G+SbXFxke9///vce++95Obmsrm5yY9+9CMaGhqUnSPpu+qhIqAioCKgIqAioCKgIqAioCKgIqAisB8IOJ1OhoaGFEKrrKxMiQIT8YeQRxINJqTM/fffv6+iChFPyBpT1GDhCCkhrPZCyLHfJJvNZuNP//RPlTW8rB1FoPKpT31KWTvfzkMIttHRUf72b/8WEXJIlJesL4VkE+GMtE/4BlkvCwn4+7//+4qtb9sRDCrqtY11u4KN2EXwEvVie1u7sg7WoCGIVBfVKH+Pio6ivr6emNhQ1JzwABJdFxVtIc4awvudetx1JJt0sN7eXv76r/9aIYl+5Vd+5baSQDdraOlI0rmk88tAEPb2dlY+EQXbf/zHfyhS0p//+Z+nqKjoLRVYxAnLYBRC68tf/jKvvfYaZ86c2ffdjTCmYltpw7e+9S2F4PulX/olxYHIYBP8uru7+ad/+icyMzMVpV1GRsYtYbifJJsQhaIKFFLtwx/+sOIA5eX2b//2bxQXFytS48jISKX9N98PvEy88WP69KXUV+aRGGVACW0PH0E/Pr/sDIgEV+4DAcm5hxadToN2z0on+1ib7qF5SEdZdT6pCZHI3sNK92v0uJIoKCogNcaE7t1dqflmXceefm+u+UVGDIUUFeaRErX7HSL/yiDn2qbQpxdRXpBOTMSt70C+2V8DzLa/wpnOMTYi88k0uTAk5FBSVkK69a2EdMC9xWjHWUadCZRWlJGdaLoKVkFcm1N0nhtGm1FEcUkWMTeqbRJ0MNndw5hNR3ZZEVlJMezhU96aPYMuFkb76J90EF9QQlFWEqZ9GVdB3PPdnO9bx5JVQnVh4i4wcDE71E3z+Q6mVjfwxRZw+NAhGoqT0Gn8+AMaJSmxlk3GursYtxnIKislN9myi3vcJIwBB9MDrbSPbhFfWE9tYRKROvB5lhho7cVGEqUN5SQa5Pp+Vke6GJjZJDo9Hf/8AG1do2x6fVJEXTKfoItJprDmMAfL89DNd9HSdIHBRSe+oI6I2BxqDx2gpiSFCKVYvYPp/m6azncxu+4EnZWixoMcPFiClQCOpUl6my7QOTyNMy6P6gNHOFCUSqRhXwx8kwDu8GuBDSYHOjh3tpuFTQ8anQ5DdAYV9Y00Vqej31phoreZ852DLG6CDjPpxZUcPFlLRqQJjdvBdO8Fzje3MeM0ogtoiEkroO7YEcoy4tDaRmi5eJZzAzblXRb0Q6Q1nfLGQ1QVZWLZHuMB7zpT3S1cvNDBnMZCWlE9jXVV5Fhvw4j2uVieHqR3co2Y7Hpqc6OuDp7PydLUEH1Ta8Tl1FOdc43zdgJ90IdjcYiW8+doGt0kQh+EyHhyKo9wojqfOPPuff5Obru7c4K4N5YZbTtPU8cga6YkcquPc09tHjER+9/XvetLjPZ1MeaK50BDJYnR+9UXgqHcSP4AQZlz6bWKF9jN4VydZaDtHCsZD/BAadxuvqqeqyLwMwiIak3ECyKqEHJI1lqSLkhIr8OHDysEnJAisuaSInB7fYRVbJI+R8JUT548iaQDkrXRoUOHbvl2e02yhddm8luISGmrrIu/8pWvcPbsWb797W/zr//6r8o67vIURuGc5rf8QNe4gLRH7i1EmwhOhFQTmypzKq2s7XSKUOWpp55SVGNPPvmk8rm0a69SLV3v2QSrjTUbGxvrSjvknnJ/Wb+PjY4pIaKiYguTbBptCN+c3BxFdReuOirfscTEEmtNQCpwvlOPu4ZkC+foEmmryDUlbPAjH/kIVqv1FkiK22s2cTLCPIuzk5BHYfKlI+33IfeQkEVR/IkyTGTBV6qo5N/iPCSUVMJbhQy0WCw8/fTTitrtdhxCQv7VX/2VsqPyu7/7uwoZdXk7xUkIdsLgi+ruc5/7nCIzvVkM94tkGx4e5vTp00rOAZFhywsrXOlGnlGcjHwmzP3BgwcVJ31zh5ehF5+iTV/L8YOlpFqMP0uyrQ7y05YxzJl1VOYlYDHpmD33NBf9ZRyuLiI1RllJ3vIRcG/S8+qPGItp4HB1PknRejSeGd54sQVnWgl15XnEm69o2y3fVb3ArhHYHOLlH/dhqqilRiGbdjvlh6Dfg8vtQ6M3YDTo95CoBRbbef78ApZsIfBSMWuDoNUrPkB/lbYGgwG8bpdCaBiMBgy6q/nSAM71Ec6/3IMur4rqmgLibkiyrTPc3MrAko7C2koK0q37T/7s1JhBSbjrxesNoDUYMUgOi92bcQd3C+CaauGVtlVi82s4VJnKjr3Flo3FVTvrmLBE+ploOs+EN52agzXE2tvpmDeQVVhJWboJr8eNN6BBrzzL7hehO3iQnznFuTTJSPtpLkwFiSs8xL11uSRYDPjcc3ScbmVZk0bNiXpSFU7Xz1LvBdrH14gpPkB5WiRBr5P16V5aBu2Y08tpKE/BZNSyPtFLc9MopBVSU51HjC6AfaKbzqFZDPkNHKxKY32gg75JN8mFJeSlWtCtLWMjAnNKFomeRYZ62pn2WMguyMM70cfsuoG8+jpy4vRKJS6dMQL9/k8Xdgvp1c/32xlsa6d30kNOfSW5cZFoZSxHmNB57Aw1n6d3dpO0moOUZCZgcMwz1NNC71YiVQfvoybeyVjXRXqXfKSXHSLfOM9AexfTgRTq7zlMlmeMC80DLEYUcqI+E6N3g4WxLppH7ETnNHJPXT5xJlgeaqFjdJ6I3EZyDYuMDs2iSy6gsiqHSCmkpN/HfufdYn6si9bhVeIKj3G0+Bq5bb0O5ka7aB2xkVB0jMNFt5ADN+Bhfbaf5o5RNmPKOF4Zw9J4Dx2DNhIq7+FYaTKmG/m/vekB17yK37nOzFCnYv+U0gZiHeMM9i2SfPA4lRlRBD1etCYzhn3q68GAP+R3gjpMEUZ0++NAAR8O2xwDncNsRGRx8HAhu53pbS2O03HmJ8znf4AP1CTss2XUy79TEZA1neTsEpGFzKdkk1/WTrLOE/JDIsMqKyuVcEhZk0gKpls9wusrubeQLSLgkFzg/f391NXVKSIJIYGkXXJvSQskQgRZH4mwYrfrur0i2cLtlrWarNel/bJ+FmJLyEBJoyTt/sd//Eclj/n73ve+S0oxIbiysrL2JPz1evj/zd/8jUKISjRfmDiT9bGo7cJpiWTtKbiHc96JsEeUbXsRmnu9tjk2N9lYtymYhAsnSjtEvbhmX3tLPvIwiWmJsSiplMLtk99CHkZFxyhk2ztVzXbXkGxiJGHAv/a1rymGkHBHUYTtRAV0u6SSO2mLdE7ZQRCySDp9uKLlTr97M45PnKoowCRuW3LXSdz91e4ng1LaFj7EYcig3G9mXu4njvV//a//pai/Pv/5zysEm9z/aodgJ05GiLY/+qM/UqTGNzMA94tk++d//meqqqrIy8u7pkOTl9tLL73E448/rpCYN2d/L0MvPEWHqZLy9ETMeh9aYxQJKQmYNQHWhs7xQvMYEcllVFcVkmDwMfbGf9HizaGuooyi3GSMQS9ef5CA18HahhO/zkJyopUosx4tQVxrCyzZt3AHDETFJmA1B3A4vURERhMZYUA4YtfaAK88P0HOkQaKshOI0GpwjV/g1Jib9Px8orZMxKXFECOknmeD9ekltCmpikTYtzbBuldPwLGBzpJMrCS71PpYX5tgWZNMWnQMkYENJtadeNdWsFiSsMZbMeg0ONZGmQsmkW6JISq4xbR9k6AxhuRoExHbhIvfuUxX7wi29S0iYuLJKSok2RKFIg7ZGKFvZI6lNR8aQxYllZnER3hYHO1lbMmBOxBPZk4u2RkxmIxe7GOrBHRuxlZtBOIyKI7XszEzwsTSBp5gMrkFOWSkRmPU/yzr4bWvMjM8zMzGJm5NIvkFuWSkRaPXelgbX8WjcTK2tokxIYPC1Hj0S7OMT0yw5NSTVphNhFuPJdmCJdb0JtkTdDMzNcHE1AJub4DEvBLy0pOJ0olidpnFLTe++SW8xgTSc9KJi4pgs/cnnFqKpaS8nPxEMwGXncXlNZxePdFRJvRGmdxEYjYE2FhzoYuMJNJkRBf0KmSxhwiiIsC15SFoMBFlNqLzb7K4ZGPT6UVjMBNjTSAmKgLjNRZIAZ+b9eUV1hxOvOiJjonDGheN1rPBbM/rvDLgJjO/jKqyHKL0QQKEXrQRBi3ezTVsdjubHrFXDAkJFoxBN1s+HZHmSPR+B2s2G+tOL0GtmbgEK7GWCDwbNybZggEvG8vL2DacaA1eFkYmmd0yU1pXQX66Ff/aCqtr62z5wBCdQGJcNJFXfUgvDvsmfr0Oz+Ymmw4XWnM01vg4okwGfI4NnF4vTqcbt1dHbEKcQn677HL9Ddw6M5bYeKwWM0Zxf/4tVldt2NddoDMQbU0g2qjB5/aiM5kxm4z4N+0hXNx+0JmU546xRKIngHtrA9uqnS23D320lXhrLFFGXUhREfDhEvWy10/A68SxtYVbK221EhepxzPdwiutK0Rm5FCYZsbjMyhti4s2YcTFusOLBrmGg/UtH0ZzHPHWGKKM4JedStlZ1bgZO/9TOmwmcvNz0M210TanI6ekhtrSdIz48XuDGES95JExpyXgcSu5PLy6CGLi44mJigyNV98Wa3YbtnU3/qAGU2wCcbExRO2Y/XMxNzrMyPgiW04HXq2FrIoaSrOsaD1zdJzaJtlOXkGyja0RU3qI2rx4IjRe1ic6ONu9QlROLUeqUggsD9HS0suyLou6+jLSrCYU07nsTPS30btoIKcoE5ZGGFk1U9FQQ2FyNPh9+CUKQquHzQVGejqYCSZTWJ6Pf7Sd8RU9ObWl6Kb7mXeayKytJlHjYsvpxe/ewun2oo+KJz5ag1P6gMOPMcqKNS5GUb/5PS427avYN534MGKJi8MaG4Uu4MHhcOF0uvAH3GCOJz42kqB7U+krTrcPnVnCNKxEaZzYbausbfnRGc1YrFZio8xc4eLe+pr22xhs7WRgDkqON1AYH62omxHV1kgHLT2zGHPqOFSdTaRBhybgw20boql1BJupiBMNqSx3NzFo15Fbd5KyBBfjbW30jm+RdfgIJcZpmlqGscdW8dCRXCKEfPbaGOnqZmguQF5DPSWpFtaHmukcWyGq9ARFhhkGeibQpRSSbvGxMDmPqbCK/KQI3E4PHrcPv2sdlzaa+Lho9EEHK6sbePVRWK3xxJhFKR4k4HMq/XB1zQlaIyaLlYQ4CybZbA+42Vy3sbzqRDYBtlYnGVtxk5B/lCPFFrzOLewrK2zI+DXHEJeQQKzW+bMkW2Ekzq01VlbWFd+ujYgixppIQtQOdvMVkm2A1q5JPMl13F+fimd+gI6Oblbj6zhZW0gUMo6WWd3wotUbiYqzEmeJRONx4XK68AZ8ODYc+JDxbsVqjQr1Z4+LjdVQf9KZI5XNQa1GR2RMFEbxNZvr2FZWcGDEvI1JBNLPtthwBtC6HXgjLFgtelaHOuhb9JJRe4TEzX66OuZJamgk1T/PSO8s8UfuIVO7hSdoJCZWlPEBPC4nm5teTLHRGHxu1pYXWPNq0JssxMXHE2sM4Ha72HR4CHg2cAUNRFkTMfnXWVlaw6vRY5b3TWwkGvcWDp8Oi/gWHbi3NrEtLuMIgE5vJtZqJS7GiM/twulw4df42VzbxBeUd5aV+IRoBZNrHzKn2mRpvI8LzUM4IrM4cKyGLIsFA242VpdZ3fIoYz/SEkdCYmxoEyPgxb21xqptHYdXR9DpYH7wLMv5H+CJqjg8WxusLq/g8EslvmjiE61Em/QEvC4ctgWWNmQDzIQlNoGEONOulXM3s75Qv3P3IyDEi6T+kegvIWUkZdBjjz2m/L/87Y033lAiwmSdLWtAWWNLMvpbOYQEkqgzCUUVskXWa0KeCYEnKXNkfRdW042MjCjniLBD1oL5+flK3rPdHHtJsomYRwQm0mZJ+yOEn6Qq+s3f/E2FDBTiTYQUf//3f6+0O7x+E+GMfCbin5tZk+7keaUtokjs6upS2iN2E45D7Ptf//VfSiTa5UURwuGskmLpYx/7mBISfK219U7uf323F8Rut2G3rSjPL/0pTKKdP3deCRkNC07C15HzhGMQ4cnxE8eVNbN8Fq6WarHEkpCUvG94Xs53hP8/zHmECb/Lq7QKnyJ4S/v2Qhl4V5Bs8lDPPvvspYSDIm2VwbqTQxZo73//+5WBu59HONRyp/cQI8kAlkEpg3a3rP1O7yPnibMUZZjkNhPWXTC58ggnHJTPww5DnEdnZ6dCGO03fmLj++67jz//8z9XdlmkA1/uKMIDNtxOeUn82q/9miLfFad9Mw5tv0g2IQClsou80K5FnskglrZL6O61SM8b29jL8Ivf5azNQIRMQ/1uNlbsZJx4gqM5BiYvPMdPuxcImqwUHDxMln+NkY5zDDujSM8s5NCRCphpp2nUSVSUDr/Hy5rNT2pVPYdrCoj1L9H02inGN7x4/JGkFtVQHDnFma5VCmuPUlucqhB7C+0/5pXlfI4fKCYrXgKjNul/4yxTwWRqKo08/z+fxvzY4zx4Xxm+wWf40l/8gORf/AKffqCS9W9/mRZ/MtGbr9Gc+H4++vCDlJiW+K8//yI/Mn6Y//6r76XC9wJ/2zqLq6eZtfSH+Mj7HqEqwcsrf/HbfGPrUf7Hbz5OneEc/3i6BX3eR3isKp/kSFnSBVk49S3+7Puvszg3z6Y7mrJHf5fPfbCOHNMYL/706zz38hhLSzrYqOMTf/4J6mPHePZr/8a5iVXmRv3k3/sEv/zZR6nJ2eTl//Zl3tCbmCRA5tGH+VCuk7Yf/pBzo4vMDEH1hz7BZz79ECUplksT8MDGFG3f/zY/eK6NMY0f11oUqfc/xqc+cR81iXM8//mvcC7CzHSEmcr7HuETpVpm/vOH/OjCIBPBZKqrjAxesPLg5z/K+x8o4FL9p7k+vvOD7/Fs0xCepSlsaR/idz73MR4qMdD18j/xlVMLxG56SC2/j4cff4DyDB+dL51nI6mIqvICYr2LDHQ00zG7ji8YTax2kzl3JBW1h6nPcvDGC/1E1YriLROLc4mOlotMaYtpKAjS1zEOSUXUlWVjGD/LawMz2DY9eJ1uTHmNHK0tITfxKj4m4GB2uJOmplE2fLLg9qKNS6OysYGMwDzdF05xccKJJTGDspoqzI5plnxJVFSUkxW5xkB7B4OTiziDWtzBeGoOlhDlGKJ/xUp5ZQnRjhE6OwZZdbnYWHaTWH2AI40VxPmnOP+TbnS511KyuVme7FGUSMsON3qTj80VPxFJBRw+XkOmaZP+lnZG5m24ggE8uiTqGxsoz0u5Cpm4wMVnTzPmAL1Rh39zXSEn08oPUlOWjaf/NE1D86wHjBgj06iuL8Lqn2Owc5DZtS0cfh1xacUcrC8nMx6WBjpoHphgecuPXqMhsbSBTJOHpcklYgrKKUrTMtrUwuDkMl6djqDXR1RWBTV1VWSb1hjq6aRzeAmXz4U5rZyqylqKUkwoHLTLznDXeVpHbWj0RvTBLZY3DaTnV9FYW0jMWgcvnh1kxW8gTsjnFTeRqWUcbawhL2KK18/2Mr8ZxBwRZHPTg59o8qtrqS7NJtYoselOlkc6aeqZx5RTTpZhmf6W8/QsBonPKuXgsWoilieZWfCTWVWKYaqVjgk7AUMkOredDV+A6Iwq6msqyI71szjQSmv/KEsuLTqNF58xlaLyWupK0jB41lmem2XJvok3qFVC4+UwWJKUSagSEuZcZmSgl3GXlSyLn8XZGdyJFTRW5GAOzl9DyXaR9jH7W0i2cz0rRGYLyZaAbbCNzqElIgtqqSlKIzKsugx6WZ3qp71zlsjMfNLMdvr7JnDHFVBVWkR2ctQlFU3Qv8lkbxMXOmYUotUcFU16fjnVxbHMN7cw57VQcKAE70gTF3tm8GrM6LY28ZpiSM2MJbBpZ3lxma2IDCoPHOVgkYX1uTG627qZXtlga9ODOa2QgycayQ5Mc/F8Kz0LAVJSLCTmV1GcamJ5sJPu0RW8eCE6laKSWnKZpKO7j7ktPz4fWAsaaKyvItPkYHlxjpnFDXwBmTMECQY0GMwxJKelkhjrZbS1i6F5DaXH6smLj1JINt+WjbGuZobsBnIbjlOWqL9EBAQDdoYuNjG0aKT4SC3a8WYG1gzk1Z2gNHqJ/pZWBhcjqDh6iGzNBBdbhlmLreJBIdkUawewjXbR0T+BJucAB0vS0K0Ncu70BfpXTKSmRmE0pVBeV4F5cZiRiWXiKmvJ1EzT1NTBxLqZBL0Tm1ODNTWemGgt9ukpllwRpJQd5kR9PlbNFgujHTR1DjHvNhJBAI2M47paynOj2ZoZor2zm9E1MPsDeH0uPDHpVFYfpz7Tw/hAF53dc7iCHnzGaNLyGzhRk4R9rIu2ETvxxUeosa7Q095C14wTvU6LP2jEmlHO8cPlJBj9bK0tMjO3wJoruK0kFpmjmbjEdLLSItmalbDmKfzJ9dzfkMDKeA+tHcNo8hs5VpaOZ3aQjpZmxUcFPR4i0so50NhAjL2P1vPd2PWR6HDhWHNiSiig8aFj5JldzI/3094+yoojQFSMDr/LTzAyi2PvO0jc+hz97R0MT9twKaHB6dQ31JMfZWOg4zxnxrVkWQyYMgqpOlCCbqGXc290MO+PIylGjymphMN1mbin++ntWCT1RC3+wQ6mXAkcePAASe5Vpvo7aZvSU3Ygn+B0H1090zj1WvxaC7klNRyutLI01M7rTVMEjTosiSlk5OSgmWqjfdKNOVpHXFYZ1YXpeKfaaV2xcqyxmljNMr2tzXQOrBERrcPv1WLNKabuUCURy0M0n2plxWjBEHSxte5EF51F4/vvpTgKnOuLzMwusOYMKik5lENnIjYhlYwYJ0Otp/jJxSn8kckU1TVyqCQV/3wfF5sHceoNSNy5PiqRgoMnqMs047LNMtDVSv/sGj5M6Lw+PIENYus/wiMb+zhqAAAgAElEQVQlOqYG2mhuGcet1+B26sk7eoIj5Wm4Zwa58MZ5FoOR6PUxZBRUcuhALjtbJd14pqme8fZFQNZxQryISOWBBx5QFFCvvvqqEq4paw/5d1tbm0KAiApLCKZHH330Us60m31yUYGJkECuK6SdCDZknStryTCBFw4hDefuknOFPJL18RNPPLGrW+8VySZrMyGx/uVf/kWJ/JKCe7I+Fc5Bfi5fH8vms5wf/kx+i3JsP9fzcm0J8/3GN76hhIsKtkKUSnolIdHuuecehfyRkFwhA4WwFJJIVIqSI1xyte1XOLBsLK0uL2O3ryqYKOvy7XRq0sdERKPYXj67TIsg7czMylTI1ysPqTKalJx6k0KUnXchiUATsln4DuGYZNyI+k44ECGkwyT0iy++qOQyFIGM8Dc3wz1c3qq7gmQTo0iH+sIXvqDE7AoI4WR614NQHl5A+MM//MNbZuWvdx/pTKJMkgG3kyNcPVMciijZxHj7xixvk2ySF+wTn/gE73nPe3Z0L2mjMPiifPv617+uxH3v5yE2ljBWcQAiwRU8xPFK3PnlOyDh0ErBTmS7f/d3f6fInm+mo+8XySb5AqVt4Zxx4oTlhSMvF3HWYQcs590yyfbSd3h1zEzdA0coSDKz1PI8p6dSuO/9jaR5hnj5whim9HpqStKU8Jnp09/mrL+SIzUlZFt9TDS/zI8H9FQdaKQqJw7t7AV+3LxF2bFG8t2tfP+sn4Mn68lNikSrM+DfnKF/ykFyVj6ZybHofTOc+tF5qDhCXVE6sQYNwaVuXm+ZQJtRR21RAlNP/Tdejvl5Hr+nAV37l/n1bwwT1/irPPnxHJq/dxFnfAkPFrfzf58x8gvvvY/auEG+/BtfZdRTxq9+6ZfIHn6Ji7NQUBHga20RPHrvfZzImeEffvvv6ZzJ4jN/81lKVi9yoW2KjMc+SFVeJpEy4Q0GWejoxBMbi8EM3a+/xstnDHzkN9+Doenf+dZKJMfuu4falDgMi6sEc1OJ8K0wvRJBXKQR3cB/8i+da+Qf/Sjvq9Fz+rP/F8/n3ceHPnY/DekmfK5VljYMRMtLo/0bfGUkkqP3f5iHyjKIVEQHbkbPPsM3nuoh7+H3cLKhgGhnC//y910kHX2IR+7T88pv/Q3nax/hQx85QW1qkNanv0vTaJDGn7uPktw01i58nf/nL9c5/sVf4kPvLyaclWVzZhb72hqa6Gj0hkn+8YtnSH3svXzgPRkMP/u/+dvmaD78xPu5tyoHS5QZ7cxZXuz2klZWQ0WWBVvnS5yaiKCsupJcZYF9gZc71imqOUpjnoNTz/USVV+vEGkxW4u0Np1jUlNKY1GQnrZRgsklHKjIQTs/hcccSUS0gZWJDlr73OTU1lBZlM7P0mwBXCu9/PS1AbzJpdRVZGNlga6mXmz6DCqrColZucCLA0Fyi6upyTQw2n2Bwa00aqqz8U920rukJbu4hNzkaLzrGxjMOpZHW+hYTqCquogEsxeHW0+0yYhr8DRn5iIoraunMG6ZCz/puSbJFnAM8erL7TiTSqkuzyXGvUjX6YvMaJI5cLwc70AnIx4L+RXFZJphsa+J4WAWJeVl5Fmv1DPMc/Y/X2HAFk31iQMUpEWwPNhO97SPnNo64pY6uNC3SXpFPRWFKZh887Sf6WDdmkVpRTHx9jF6xpchpZgCwyxdvfNoM8upKkpC79/Co41ga26MkaEV4ouLiFyboHfSRXpFJaUZMXhtw7S2jmHIq6I4zslA5wjelFIqi1MwBYxEREQRFSUKsxDJNtj6KufGPKSXNVKbn0hgqo0Lw5vEF9dSFTXJq+cHcSTVcKwmF+Y6aRteJragnoY0B01nmhn2ZHL0YBV5cQFm+troXzJQVFNPWW4Mm+NdNHdNo0ktproilxiNk5m+czTPGskurqEm38hUeytD80FyassxTFykqX+VhLoj1Bam4F8apbt3AmNWOSVxDgbah3ElFFNZnkOMbovhlguMOeMpOXCEokg7k4P9jM2u4CQcdqrBlJxLSXExOfEGNuYn6O8fwZ+cQ2lRDBMtPcxuxVJ9oJLkiFU6rxEu2iZKtpJD1OW/qWR7k2SLZbarjb4xBylVQrQkIvxi6PCzvjBCR/MwgaQCKqsT2ZgYprdvhi2/jsTCCkoK8kiLCuK0zzLY38/o/CZBIa20JpKLSigtiGLi4iDr2iRqGzOwdb3BuSEbiaWHqE9w0HPmDD2+VGqPHqMkcpH2i4M4rcUcOVaM0bGGzSGbbGaY66JlZIWovAYOJK7SdLGFCUMRJ4/VkMoG08O9DC4GyCipJD/JgHPLD8EIDEE3LncQizXAzHAfQ3NBsirrqEoNMjM2SM/osqKEliMY1GKKTiS/pJjcNC3j7S00dcxgSE4mPsqE2ZpKRrIFx2gHE65YSg8fI+/yYutBJ1MdZ+me8pJWe5SYmTNc6J9Gk1hAWjR4MWFNzaNUyO31AS68hWSDrekeWnsGcSbXcqTYin2qj87BObb8GnRBLeaEdEoqctAszDI65SK3voJkzwhnzl1kIbqKk/W5uAfOc75vjojyExyvimGhq4uxlSgqThwiyz1GW3Mri7HVHK/Px7SxyEhfP5PBVGrlfkNtDHuzOXq4hEivTQkB7prWUXH4MJnacdq7F7AWV1OWYVH6wsj0Ggm1h0ha66FtdI2E7FISt7ppmw2SX3OAwgQzjpkBuvqm0BSe5MGyaNbmx+gfGmZ+XUi2UE8TZW9qTgmVJYn45no5f76VEWc8xdmx4A1iFLuUSW5UA5ura6zbvcQmGbDNDNE7ZMOSV0W+aYlzp3vQZNVy9EAW3tl+2rom0Rcc5XCWJK0eYMtSQH1NHsbVabrONTGtyeT4+yrx9HbSvwgFxxrJci0yOTbGvCGT8nQ9y71nuWBP54EHD5Fq1qPxbzIz3EP32Ar+oE6xS3RGHhVVGbgnhunuDXDw/WW4B9vomHST1fgeCoOTdDc1s5pcSlG0g8HuWRKO30uF2YNteoThJS8JZdVYVy/wWvsKaXUnacyNYn2yl9bmESKPPkFjoh9/0ECEbPaMtNK6HM/JxgJcc+2cbnNScvIE5fF+1hZG6eudxZBeTWnSJhdeacWTWsvJI7kElkZob+nDnXMPjzcmsr4wRu/AMAtii231tsZgITmrhJryBJwLY3S0DrJpzOHIiQL882O0nuvDl1urkGNa9xKjvZ2MORI4dG8Zvt4WOmb15FbXUxDvY2Wyk9cvDmFp+DCPVURgs9lZ98eSqLUz2dtKrzuNEw35uEdO8UJ/PI9/oAFLwC+sN8a4uG3yeT9n7uq173YEZP0kOcREzCHrZ1lXCeEmnz/88MMKSSSkgRA1ss4TYkHysoULE9zs88l1Z2dnlXvLdU+cOPGWdbis4yXEUfLCSXhmOExUyD8h5XZz7BXJJvcUMkjWvRImKpFVUqhOiKrwOlN+Cykjarfwei6crP8zn/nMvpBYYSzkPsI1CK8hRKkQbYKh2ExsFxYgSb64yclJpdhhWNQj6//nn39eyYO310co/6Sf1ZUl1tbsly4vn2s1oZRVQrQJoaY3yOZaiIQTXGVdLJsyEtUVzskWvkC0JUYh2faTI5F7CpfwpS99iQ984AOK7WXNLkrBZ555RiEnhbyUMSMFL6Sdco4Il8IhsTeL511BskknFlZWpJDCNAq7LHHjNwJdMa5Wqyi3bi4cb+ew7ZTkkXaIk5PY9DDrfTk7vvM77vxMIbB++Zd/WXFy0oF2mgNMGFyJ+f7mN795qaLKzu+6uzPDJJtIbaXyjQw8KX4gOyFCRAqpJuyy7MSI8xWHfLeSbKJkk3yBYZJNwnRffvllRf4sL7mwE5Tz5BluRck29MK3adNVcLSxgrQYPZvjZ3n2lTUaHjtBgWZKUaJE5x6mriiF2Egdk69+kzd8FdxzsIKMSAeDTWdos6dxtLGcjEQzGv80P3mqFfPBOirjnfQ3dTDs0JCQmkt1TRnJ0REE/CLl1SsqDNfU6zzbHcWBhnJykqPQagLMd1ygZ9FDdm0tOYkx0P51fvONVD55fyUxzc/RrrGwuRrHicZ1zs5ukFLyKPcXrPG933uV9A8/QHniRZ7visSyPEr8iXuxdc+wpc/nkQeN/OQvXiP2oXtoyGrimX4r1qkOjMcfRjs5z5Q9mcceqSEvPSq0SRIM4t4c4rmvfJuzk9PMjC6iiz7G7/zPY7z+TC+Ggjo+/L5KMuKMEPATkFLRrinaXvkG3399ibXpYc6ZS/iFT/4Gnzli5txv/Cu2B3+OBz7USIYJ/BuDnH/lOzx7ZgHbRD+n44/w+V/5VT5Wl0u0xLe5ljj9k+/w7bkCPv7QcY7mWNAGNzj7F0/Sk3iU4+/No/v//CH+DzzKfY/Wk7LZw9eefZ2ZyHo+fk8dxYkm/Pbz/N2vt5P5qQd56H2Fl0i2gG+T/ldf5McvnWHMscjoa05OfOEP+OQTxUyc+Tr/bKvml+87yfEMwcLLyGuvMm5MoriyjDSTi95XnmPcUkdDTSnpFg3++XZeaJ4lNruWWlGyPd9LVF0dtQrJtkSbkGzaEg4KydY6CiklNJTnEKtfpae5h8lFO+vrEgYVS9U9RyhPCDLd38fY0ibegImM0gqSfSM0j2korKyjOt+KDjcTTW/Qvaglp7aWTFc7L/cGKKqspzYd+tvP0r+VQXWeienRUVzmfOqqCkiMlsSpfvA7Ge88RdtyPFXVVeSbbQwP9DGysMmWfZZJXxb3njxCWYqdCz8Re1eSl6pjtrufWdsm3ogkiirKyQz28dMuF3nl9dQVJSo2GmpuYXDFSHm5hamODnrn3Vji44jWgtO+wGpECccPFhHlGGVoahmHx0ByQTllxZEM/+QCa9ZCag5WkGrW4Jjuo6N3An1eJXGr/YzYDGRXNVCSFo1v+gLPvtTOQjCS5OQ4TG47MysBEktKSfctsxaMo7C+gUIZm5IqNuhlcaSbrgE7SVlWNpeW2dCnUFsfysnod67Sf+ENJnUZlBZn4ZnoYmBsEU9MLmXlFRRlxCjhzIrSy7VKf2cT/fZYSitrKE4zg2OE0+fGCcTlUpm4zMVOGzF5oZxs/rk+mnuG8SaXU5Pmpq1lHH+8KFDylFCtlSkJS1sgtqCEivJYxk43Mb5poOhADbmJFvR+N9O9Z2iaMVBQLgnetYw2NzEwHyRXSLbJJvrXo8lvOExpopHgxiy93d0sm5OJda+zYvOSXFFLaVaCEuZuGz7P+cEtYvIaOFIWT8Aroe9+gsHt5xPyQRvK8aLHyWzfBV4/182qNo7UZBPrQlRrMmi87z4ast10v9HGyltysrXSO71OXGk9ZZlWjNvhom+SbPEs97bSPWojtrSOyvwU3swt78M+M0h76wS69CJq6/Mx+7141peYmx2gY9iOKamChvJkNodaGFjWk1FWQ1FykNWJHjrGnBIhjFZjIC6njvocHZN9zXQt6Mkta6AqeY32C93MeBIU1U1qxCodp1pYkmc4WU+yZ4WZkT76p5ZYt68y54ykqOYYJzI3ae0cZT0mpALzL47Q09WLLTqfGvHxZk0oMbHkPHTMKeTfyJQNx9oGHl0i1ScOU5OXiMbrxeOTymHbSjbBfVupoNdsMCwkW+csxpQUEqIiMFnTyEiOwznWxsimmaKDJym6PJd7cIPR5gv0z2rIO3SQiPEzXByYRR+XhMG9iS+2mMaDVWRajfiW+69Ksm2Md9HWO4Ivs46yyBX6+ybxZ9TTWGrFb59mcHCcuY0gEUYD5vgcKsoLiLR1c7ZzDF/qId5TE8fyeC/tvSvE5FVxoMLCVFsrfeMeMg81kLTeT+fAPLEHH+FQhgGNb42J/m46x5wkpJhwLy1A/n2cKLH+/+zdCXRc533f/e/sG4DBvhEgSJAgFgIEQRAAF1GiNkvWZsWOG8tO4iRu2jhukibNm5M4TdO079v6xG/TvCdtncZ1nDqx3TjeJVmyZW0UF4EAsRAkQJAESCwESayDZfbtPf8LDgVSpESKGIqi/3MOj0RwcOe5n+feO3N/83+exwjFZU627qEFcipqKQz28mrHCGQWkOexE12aZS7qoLxxL02Z5+gZmiMzv4zMpSEmHBvZ3lRDvtNEzDdKb+dRRuPreOhD9WTIMRSNGUOylz/XGmOOsVht2KwJliYGaH+zmzMRL6XZCeYX7VQ1tdC4scgIgOPBKc6c6uf40DQh/xJLYRebmpup9Pjp7xsle+sOtlbmkZw5TVf3IJP2jWxbs8ixkz5yN7bSsikbIjMMdvVwYsJG4+5iLrbv5+CZGKXri3BH/Mz5/MSya9mzNY/gxAD90Xo+el8V9qSfyaE+egcm8VTvYluFHf/0MMf7zzJNHiUOH4tZbTzQnENgcpi+o6OYczeyvnCB7t451lWvwzbdxY8Onidn/Rq8xAnLNAKJHGq2NVNpH+HwiQT1O1uoLnTgnx2jv7OL0zOQXbaBTdWbWe+ZY6i/i565PHZvLmRuuIveYC0fe7AapyVJQKrJunu4aC5i/foMxjpO4GncTXNVPknfKH1d3QzRwNMPbMD2tr4wIk/MVhsOO/inR+nrHGDeXcmenSVMD/Zy+EScLfe2sqnAY8zxeP5kL0eHJvDWNeMe6+OCpZxtuxoptCbxT56h9+CrXJThovWZ+CdHGDjWx4gvSnBhjsXMzTx1/1Yy/Cdp7+hnypZDRdl66rfVkm1O/xyXN/cpX599uwUkPJCg6wc/+IERcMm9k9xbSaAmIdgnP/lJ4/4qVXAg7ZN/k6mYbnXurtQwwJWrico9aOr+U9oh90YSwkmolXpduW+S+3sZnnkzj9UM2eR1ZW5wqWaT7OFf/at/ZQRtqUcqZPve9753RQ4h93ZSUZaOSrGVFvL6cv8ofSSFMPJ3MZPwVHwlY5ApomQY7l/+5V8avyoB0c6dO437ahnOutqP1DE0NzNlVLKtLFWTf5M/Fy9cZGh4yLifT1W4uT1uNlRWsqaszAjjZEEE4yp6qRJO5mOTkC2d1YHStsOHDxsZU2o6MgkDU5mT9L+MmBNXCeMkf/iN3/gNZAjurQ4ZvSNCthS47PR3v/td/vEf/9GY9P7hhx++oQqmGw3AVvugu3p7qYBNKsTk5JALmSS46Q4A5eIqCwpIMispu1xob+Q15QIjY+pl2WK5EKfzsTJkk4urfLMiE0uKkyxyISu7SCr/zDPPGCGcJPkflJBN3mSk/VJxJyl4qlR61UI2myx8UE1xpgX/2Td59uU5tq0M2Sp20LTpUsj2yt/zRnwzey+FbIOdBzm6UMY9rdUU57owJcb4ydc7cW5vZuuGIiyBi4yMXuDi+Dn8zjIattWxxuu5NCePj54fvsB4cSs76teR57ZgCk3QfrAbn7WS5q2V5GU5YKmDP//syxQ/XsXcYh4PNVoZG+ll6MI8row8tn3oKWpK8uj7r7/BK4UPU3VhjrwP7cQyc5KjfT7mMpIU1X+YJ+tLOP9VqYrbReW5WbyP3k924Dj7DwdJZi9h3vAYH9u6nvJLy0cm/YP84P89zGR2HFdRkukjx7l4voyf/8NW9n9jEGd1Ez/3VC1FOZcGG4Wm6Tv4P3h91IPHWoprqptvTDq5/9FP8cutDt787P9m4eEPc/9HWyiMjdJz+BscHrNht6zBef4gf7tQyqeefoZfaKxYDtnCM+x/+Tt8fbySX/7QDnauk3MoybEv/yd6vY1s372Go3/4LHzsCe57YhuFsx381Xde4kLufXz6we1synfAhdf515/ro/4zj/Lzl0O2BU682El7xwjRQgtOr49j/7OPNZ/+NT76kSrOHPpbvupr5Nfu28PuNW4SvgFeemOEzPIaGmrKcJtm6XzhRc7lttC2rZo1GWZCIx282DFOXlULTeV+9v3oBBnbmmiqLTeGi/Z0HmKElSFbLc2bnIx2DTBlcpDldRKeGWP8XJL1rS3Ul7lZvHCeqYUwsaSNnJIS3HN97D9tYlNDEw2V2bJ4Nxd7DtE/FaekfgtF/m5e6o+zyQjZTG+FbJVOxofOEHKvZ1v9BvIzLw39j/oZ7n2dntl8I9xIzA5zbgk8WdmYZgfpmc5ke2srtYXLIZu1sp6a9V6Wzp3HFwgTt2ZQtGYNOUu9/Lg3SMXmJiNks8QkqGqn35fBloYcJgZGmArZKS7NwWWRDwFm7BkFlBZ4iC1cYHJ2iXDcQmbBGkqLYxx7sZ2l/Goat9dS6JCQ7Tjdx85grdxCztwJhnxOKhq2sanYTfR8Fz/ZP0YiM4+KNZmYYgkSJhd5JVn4T/cwEsimqrmFjfkyIFweES6c7qNvYI6Cinz8F6dYshfS2FxDUYaDZGiR4e7XOZMoYePmrZQwx9TkJGNnz3Ix7GZTfQPVFblYpQTGCNk6ObmYTe3mLVQVO2HpNK8eOEM8Zx2NBbMc7vNdXvggNnGCI8dOES2oNUK2ru5RKKihbWsFmdY4s6Mn6O69QFZlDfWbi4lNLxBOWMjIzsQh88DFQoz1H6DznJUNdc3XDNkG/RIqtlGdZyU+P0F/Xw+TrmJyowtM++IU1jVRU56LgxiLY10cOunHU9JAc2mU033dnBiZxJ98azEIV0k1jY1bWOda4FT3mwxMJckqqaDAmYToHMPDPhwl1bRtz+d852HGY/nU7dxJhTFDecSotBs8F6RkaxObSrOxsTwn21shWyHRieN0HBshkltHS/06vKnlXmMBJk530zMUpLiqia2b8pb7UFZ9joUYObKfY9Mm1tRUYR87yoSlhLrt21nrkunagowc7+FI12mcG7bQ0rqFIrOfMwNHOD5pZX1tM/Ulfo52DzEV8rKlaQO59hljXrkpUzFbWjYQPdvP0OQStsx8nKEJBiZCFG3czu41frpkBV9jqGUF8YvDHDt2nDlPJVsbN1NolKAmic2fY3DgJGcXbRTk2wmcO8/FJRsbWrazpdTE6ImjdA5cIBKTsCdJImHG7S0xhnpvWmvjrMzJdi7BxrYtrMuRxX+kainM5OkeekeCFFS3sX3DW5P8JwOjHDncx3isjN071jE/0MHgrJnyhjbyfP10nxjHua6JnQ0V2H3XCNliPob7++gfj7OusZ6sqWMcG1miaMcjbCuyGnPg+S6M0N1+hAvRDBp276SmNIfIxFEO9Y2QkJBtq5ep8TP0n5wnu2wjDdUuzhohW5iy1hYKF0/Qe2ICb8uT7FwjC1L4GRs6xcBpP9m5JvzTF0iuv497q/OwxPycG+w2FjQoqN5KQXSQjsElCovXkCfDEmWUp8NLfn6uMay1Z3ierPxyMpdOc865gZatdciCybHABfp7BhhbKuTe+9cTGT9B99F+xnyJ5fNYbkpsOZRvaqS1sZjo+UG6jsrx2MA9lXFO9vYxFM6neXcz6xwLnB3s59jFJAWFGcRnJ5m4GKGotoH1GX4G+sbJbdpBY2UOyekhurtPcN5WSUORj+ODPoo330NrlRdC5zne0cnRqUza7ilnpvcoA7MZ1NXmY44mSJpsuLMLKXIvMnKijxOJBn7+vo2YIj5jVdmBc1E27H2U2kwTiUSYqdFTdLzRyWLWOnY+tIeKDAuRhRlGBvoZnw/jyrKySAENmwrxDx/h9WMxaraswSU3b5ixunMoLvAQutjPYZm6YZeEbC4S8RgB3wwTIyOMTfoImjOpq60kOdlL51Qu99YX4TvTRVegho99qAanKUl4fpozfb1cxEtxmYRsJ8nYKiFbLsyNcqyrm5MSst1bSuDcIEd6j6/oC6kq9FK6oZEdLWtISMjWMcC8p5I9u0qZOXGUjoEIDffvoCrfA7Ew02f6OD48hr2ylYzxLiYsa2na2UiRzI16fojO117HV/MRHl4TYOBoNzO2Eoo9CabODTMSX8sj97WxJiuKb2ac4bOTzM/OEvFW0dZWR+4NTOOXzs/1uu33V0Du+aR6SO45JbxKzXclYYH8TOazXrmyZyoMkfvDG7lHfLe9SwVtEvS99tprRqGHzFUtwYTMrS1VVanFGKSIQoIOaVtFRYUxXFQKEG70sdohm+y/zCcn1U0SYEkgefVCfCvnY0u183bc00vg9MILLxhVVn/4h39oVFZt377d8Py93/s9o58lYJP+l8IO+aLxj//4j43RbC+++GJaQjbjU0MyyfzcLLOzU0bIljqeUgVPUhglAdXM9LRR0Sb3wjky725W1uXRiSuH3sq7mwwXzSsoutHD4D0/T44fyRUkKE1NjyX9K1WAUqglbZf9kJ/J9GCpBSXe8wte+sUbCtkqfutBI3qUbz+Nte1lIvVkgvDQNN/4s//Ova27bzntk+3LgSUIr7zyirHSh4yTlWGQq3ExuFWoG/l96RgJj+QkTH1TcDvaLgeHnHBSXipDbmVll3dLheUCKAn5Zz/7WWOutFv9VuPdfK4O2aS0VEI2CaVk7LNUMMpFWvpbVqKRi8cHJWRLTSZ69XDRVQ3ZtldTnCUh2yGefdm3HLIxxosHT5K5/q1KtpFXvsb+eP1yyOYJcurQc7w04qH53vtoLPMy1/0irwzbadzZTHF4BJ93LQWZTuYGD9NzKk7pWg+z8zEqNtVT6Rri+wcW2NzcRHWZLFhgYmG0j+5j58iqa6a6LB+3zJCdDNL+l5/mB2NOMu77I35pTw4Tvd/my18bo771YT7+8R2U5HkI9XyJT3//FG528Ue/+gBe/0m+/f99lfHKTTzyiV+krbwI28Df8Znv9xL1b+ePf/1RSk2j/NMXv8JwYSH3/eKvsWe9if1/+QKLVa3sqRjmD768yDO/fB/31Dvo/Mev8/evm/n0//UxPPu/zF+NZ/MLn/wkD24qJj44wDnnPD3f/isCzZ/j/qYm7N1/y5+8NsLmB36FX9yRQftnv8r8Q4/xwMdayLp4gJ/84BuEGn6BXU0tsO+/8AedUR598lfYGf4nvjm1iSd27KXo7I/5ylc6KPvoL/ORBxspmn6F//urHRS0fIin2mwc+O3vkPjok9wnlWxM8Nxf/1deGwpdglAAACAASURBVM3niU9/ih11RZz55uf5N1+M8MR//Jd8eMMsB344Ts0D6+nrPclopIynH2lgo+c4f/Jb3yPniU/wq09t5OwVIZuTyZ79HJ2xsnbzZtYVZmFLBBja/yz7xzNoum8XdeV2Rttf5rkjS9S33suOemj//qv41rSxq7kS10w3z7/UR2LNTh5sNHPsyBAU1dFcNMkrB2ZYI0P4KzOZHdjP68cCrG1uo3lTKa5kwqi2MK7dFgvRhUFe/UkvwYJGdrXWUJw8R+ehHqZta9iytZas6Td5YeDKkG1gqYTG+nKCQ4fpnrBR17yd+opcFi+cI2k3MTvSy3FfDhtzTMxOTWFas5m6DaUEen/KT08ladzZSm3R/OXhog0N68gkQULKb6TiQOZ+9PXzwktHCJa2smd7LdmB0xz80auM2deyc28TnOrm+IKbTY0NbJBh0/IBVJZKN0vFjyyLvvzdm0lCBMsUb/7gpxxbWsOe+1upzY9ysvtN+qed1GxtxD1xmL5ZFxVbZGJ2D/jH6XitkxnPOuqb6ljjkY8V0i4z/jOHeL19FEdNKzu2VuAMTjMXtuK/OMaZ4RlyqzaRMT9M92k/FU0tNG/KJ3rhOAcPn8KybjPry3KJ++Jk52ThWOzllaMzZFdUsyZxkbGQl4oNpURPv0HHaILKlnto2pjFZNd+pNimfMt2am2n2Ncjq4tuNSrZrgjZSqN0HTzIqL2O+3a1UOGY40RHO0OBHGqbmthYbGKiv5fTM1ZKq2qpLPJgjV8K2cZtbNh8jUq2kcMcOhFi/c49tNZ4mT/VzeGBSbzVjdRl+ug5NIC/qJaW7ZspsPmMoZKnlvKpad1JtTfMwuz0pUn+36rgsLizycv1YvYN0909RDy/ki2NG8k0JTER5OyRdk767KxvbiZrop2OgVnyGu6htb4U8/QwnR19zFrL2N7SQFG2HVPy6pCtCEt8kdFjXXQOSlVuEy2bS3GYY8ye6aWzZ4h4eQPb6/KJLy7gt+RRlJNDhm2BE/tfNUKKmpatuM8d5tiklcrGNhrWZhKfH6X34Mu80jmCu+5+PvTgHqpcSwxfK2QLXwrZbJdCNnMxtZtzmTp2jBlXObUNdThGj7CvZ5ysjS3sLvfTffQMC94GHtxZgS1wkZM97Ry9YGZD8262VNhYmF5kdvgMZ6dmSBZvZ2+1lZG+To6OhCjbvoumdVkEfTNM+4JGWGREPUmZh9C9PAm9J8SQhGwXoGZ3MxtSCx8kEwRnJzh2pJuxYAYNba1UyXkQOM+J7nZ6Jl1Ut+ymPjfOiCx8MG9h/dZ72ZTt42RPB8dHTWxs2U2Nc5zOLpmTrd6oxrOHfIwNHKbz9ByZVW201pXDuW7e7DkLa3dxf3Mp9sgSE4Pt/PTl/YyaK9j9yGPsqCokMdHLob6zl0K2bKbGhxk4NY93TdUVIVt52w42mEY50n6Yc5lNPHxfIxmL5+jv7WUsXsyWSg8X+9oZttTw4CPNZPsn6D50gM4xJ63376HMNMyRoxNkVW1nW1UBDpN8W2/GnAgzKRV4wwvkVtSQFzjKkbNJqtrupbHchW+4j86eMWyb7uX+uiwifh8zM3Msybz5qaHJZruxMFFhrt2Yk00WPojKwgdNhcyPnKCze4BIcSO7KpKcONbPBfc2Ht+ezfTpoxw5do6M6u1sypBKtitDtq7uE1x0VNNWscSRjgHCRdvYu6Ma64UTvPmTfYx7NnH/E1uI9vfSfy7Jhl17qM65dA0zm4n7ztDf18uJpIRsVVgSASZPH6Xz+ARZmx9gT20OycAMZ3pf4/lXewjmbeGhn/sozYUWkpElpsaPcaj7BDMLuTTubKJ2Uz4Lw8c4fHiU7LaH2FG+PCmByWTBHJ9n/NRRDg+ZaJCQrQCmpqa5eMFJ7UY754dlSO4chRsaKYj003kxh3tbNxI+f4TX3lxg00OPsmuNhZkxCTFHsK9tpDrHT+/h02Q1XSNku38d+H1Mz8zhjxgjNJcf0hdZuRQWuAhNjyyHbO4N7Ll3I+HRQd58o5dQRSsf3rEBqxz3XYc5ESgwhngv9Ryi+7yVunvvp7Egwvjx1/je/vOU7nqKezLH6OwdIW/P0zTYZhns2E+Xr4CH79tCRnAMX+4mSq1LnB3oou+kmbaPP0yFsUqyPn4WBVJB1oEDB4yF5Kqqqi4zSFAg94SDg4PGnOU3OrrpvThKMCGVS88//7wxJZAEaKn5vp999lmjwkoqv37pl36Jb37zm8bfZQEEGQopk/Tf6CMdIZsEQl/4wheM+1CZ2icVoEkVoFTg/emf/unl+cNlPyV4kQoyGY6ZzuIeyQ3EVApgJCyVIaEyj96+ffvo6Ogw7telCkuq8H7nd37HCIokbJPCJBlVlY5KtlQ/LS0uMD8/SywauzyUUvIGuQ+W/GNmesYI2uTvkk14PG5y8/Iury6bGi4q/ya5gNsjizCl1zPV9lQek+q7q/++8nmr1b83FLJt+t1HjdntZC4R4gkjaJMbj8DpSf7+T/+KPa27ViVkW34zXR5uKRP//fmf/7kxTlbK9tIdAt3oiX6950koJMGVXEzkREwNdb0dIVsqoJQ5wCSZ//3f//3LQxlXHiiptsgF5M/+7M+M8l1ZvfNGK99uxSgVsn3pS18yQjS5cMj/y8VNhrjKyikyWadc6GROPglbJXD7IMzJdvXJmHJejZDt9E++RY+tkV3Nm5Yr2Ubaef41H1sfv4cNuXFOHNzHwfZTOOv3sndHA0XBXp59sYeZWA5t92/HMdlP+8AcVtMCS8EwC+Yy7rlnp7GogWnkVb594DSzCyGsmfnUtN1PbeIM+/qm2bhtN8Uzr3OEzbQ2VFGSaTMWPDhztJfBKTcNTZsokcmul8dtsnD4y/yL/zTD43/wKZ7eUcTkC1/mf35tgOpf+RxP760hV8ZYhfv4m1/7Y+bu/30+9fO7KfS389df+gtOFz3D5z7+KJuKPJhjJ/m7X/8Dxrb/Jr/0zF7WcIp/+NK/44Dt5/jtX3yK+tKL/N1v/h1zWx/mY0+Vc+BL/5Z/ePUkU1n5ePOraE1W8ZE/+jh1ZUkO/5//wle/f4ihmQS2uk/x//zBYziOfp0//uufcGHWS/N6D+M1W3jqqWf45FYrh3/rH1h48FH2Pt1MUfI8r3/7r/nC137K+FQeu2sdDGzayT//6C/QMPKn/Ofxbfz6hz/JA2viDD7/T/zDl77Dgckp5ou38cQzn+ZXH29hrWeU5z/3HeJPP8G9j2+l0BIneO4I/+tvvso/vtzFUnAtT32khol9Xh76/cdpyhvku399goZfeYq1iQ7+4W/+jv2Dc0R2t1HdBff9y8/wxJMbOPvm3/E1XwO/fO897Cr0c+RAP35XMXV164xhW1JBFpo7T+/rL9I9PkfAWkSZF3wJDzVbWti2qYjkyBs8e/AkFxYt5HhzcDojOEu3s2Mj9PeegYJNbKv2MPz6q3QPXyRgsxmBVYalgLrdrdRVlRlDK996yPtDmOlzA7z5Wg8j0/NELR6KK+tp2S5DjbMID8u8MnE2bW4yKmUGew4x6C+iob6WsiwffYc6Odo/yqK8x+TW8sDOOtzzffTO5lG3IZfg2BEOHT9PIOIkV+bqcVayd3crNQU+Dr/aj7minoaGSrKvmkYtGQ8xN9bHvgN9jEwGyMzNxGmxY8suZ+v2zZRnL9H7+mH6Tp4nmExgdmZQuX0v2+sqKXjbzNIXePMH+xib97OQiLE0G8KVs4bG3a1srixivvs1emddrGvYSlVxBlYizJ7vp3N/L6fP+YhbkrhLNrG1rY26YjcLpw9zqLufkdkoDmcONTt3GJPOj5+awrtxM1UVLs51ttN97DTT4QQWSzYbmrfTtHUjtpkz9Bw4xOC5WULWXKNSr23bGhaPHqBvIZfaxmpsF4/QOTBJNBglFp1n0SXVqjvZXlOKY7qHV3vm8K7fQsvmImJy895/mlhBDQ3FYbo6TjI+6cOcXDImi3fmVdHWso3N6/OwWQKcat9H73kblU2tNJRnYTPFWZwe5MBPD3Jm0UP93h3kLJ7n/FSc8oYarGcPc3RkhrmohYhvhqQji8qmNpoaqihwJJg/00t7dw+nLwaRjxrZ65polPnfSj3YzHJ8pcLTFYedyYwpHmK0702OjkVZ27CDxg3eS1WBSZbOHuFAzziWimbaqtxcPP4m7cdOMynTq1oyKamsZ+e2WsoKMpYXKZCQbfQo7f2zuMu30FZfhFWqviIhLgz2GJ9LRn1R4liwuoqoaWxka0MFWdYAIwM9vHn4BFNLUSyWOK7iarY076KhLJPk/DmOdx6g9/Q5lhI2ko5cKqvqaFgDZwZPcGI8QEm1VJlFWQiaWVu9jc3Ffo71DDMd9rJ5ayW5tlmOHuhmimIaWioInWznjSOnuLhkN1aFDjoKqNnSxq7SJXr6zrLoref+trU4knGivnEG+jp5s3+CQCROVlkt9Q1VmEaOcLhrHFOWHVPChttbTuOuZurWFWBNLn/Ou+JhMhlDPkzJeU739HHyAmzaKfNLLS98YLwbJOJG0Hb6WCfdJ8fwhUyYE1by1laxdfc2KvNzjIUszh4/wilZXXTrPdTkmYjODtPdcYQz8TVsq/YycfQgB075yXRbSZhd5JRspLmxjsryPByyZGQ0yPjxw7R3dHM+bCVpdpBVtIHGmmKsS2N09w4Ry91I7fpcAtOTULydhxq9TJ87w8DpebylG6nf5GKkRyokI5S1tlGXb2J+7BjtHV0cOx/G6XCRt66BlqZG1udbWTo3wJHOQ/RdiOOwe8nKcODIymJt9U62rYlwZqCbQx2nmZMVXK1OSjZuoW1nA9bzx+gZluGYbTTlzzPY18GB4xOEIkns2cVs3LKLnbWlxsrCxrCc5PIw3bceEvybMEuF5/mT9BwbI1rQyN5tpZhiC4wMHKGjz0f+5hoKgkMcfOM0cY8Vk9mG3VFE3bYGyt1+Thw/R05jG1vWZ5OcGaa3+wQXnJt5uDmLC4NH2N95gokFK0X5WbjsdhL2EnY90Uqe/zxH29vp7rtAzAF2bxGbWvawrTDIaH8fJ+L1/Ny9G7Gak0QXZzlztJ32nuPMJlyYbS5yy+rYUZ3N/MQAbx6dJLuyhubdeyiNnaHzUAejoXL2PtRmzK0YD88wfKyDN14/TUCGU9tdlNRuo7VpPYmxPjqHoH7HdqryzUwO97H/hf2cS9iwugvZtKWZ1uoMpk710i0LH7Q1kufwcfJoB4f2nyZot2KTRQoattGytYTI+SF6Os6StXUX2zYuV7Id7+nhNJt5cu8G7O/UF2YTMf88I72HeKNrkOT6e3iwpQq77zQdb7Qz5o+RNLkorKhh+wMtVLhthKbH6e/YT+/wefzWHDK8RRSbLhLf/BQPFs/S9cZLvHEWsh1WbA4LyYItPN62nsS51/numxeMc8yVX05964doXn9pVeZb+WCuv/uBFZBgRUI0WSRO5o5aOa+23OPJPVZXV5exQJvcU6XrYVQ3zc8bAdqv//qvX55vWwonpPJKRirJ6CUJpqRN0l4ZsSYL4En12I0+0hGyyVxnMlRQ/khAKO2ThSHES4JACSpX3sNLDiH3rLcrj5BRUgMDA8Y9syzQIP0pgZb075e//GWjfXKfKYGWBJuyDz/96U/TGrJFImEW5+dYXFgwpu+wmM1G/586ecoI2Vau1JnqW8lDJPir2lRlHAfSfvlZRkYmWdly/+FKa2h5o8dYOp6XCtme/je/imt9nvEFu/wxyepk8pnTbMJ0+FhX0igLjckwiJjxR5B++uOX+PmPfJSG+vpVB5LtSxnsF7/4ReMklXHQd+pDyiKlMku+LZAKtquXsL1d7ZagT4JJmbBRVhuVbzdkGKik8+IpF2Up6/3KV75i/FfKUGVlkneb+2412i8hmwSm0i65gInXN77xDWMyR6lYlG9jZPy7TNwow0XlZP385z9vLJd8p60uKsNs5UIrw0OvdbGVi7LsnwSHUqUnpb7vLWxNEg34CZvsOB02ZFG7ZDxMIJjA7nYaS9PHQkECgTDYXbhdDqzE8PuDxGSSanuYka436Z7Lp7lx/fJcV2Y7bpcLh81MMhZkKRAmFk9islhxuj3YkxGCkQS26DivvHAcT1MLTVVryLCaiUyf5fChDkLlrWyvLifb9VZFSUK+lZ6N48n24HZaSPgXWFiKYsvy4nYut11uYJcmZ4i7s/F4HMbQooXFeaLmTLwe2R9jfTr8k9PEnF48HicWoiwtzRKSFTIz3NgtMRaml0g4XHg8NqILU8wuhoiarFjtTjJMdlzZHux2s/Fhf27eT0iWx3NmUyTVFlE/U7PzRKJmXA4bSZfTCMZl+Gd4ZomEy4XTbcdqShD0yzxRi0SiJtwuG3GHiyyPB3tsFl/MQaY7A7fNRCzgZ37Wx1IkStzmwZvtxSv7R4zAjJ+k24XL7Vg2iEdYXBSbIPGEFdvIy/zhDyM88c8+xGNbcojOR7BlerCbwiz4fCwFYyTcbjwxM66sLFweK7HQEksJOxlOBxEJEQanyatqYrPMl2OT6UaXb3QjoQBhmdsHK/7hDg6PBiira6F+XSEuUxh/IGQMBbNYbFisYLI4cFiTRCMxZLIou81MPBQgGJZQYbm6y2qyYDfKra1vVVlcvkDIxKhRQv4g4VicJBZsDgdOp91YRU/mpwlGwWqz47CaiEZCRBIW4/pksySIBEMEw5HluYisTtwuO5ZExBiSaLfJypry71Hjex6LxWQcyy6nw/jdcDBirKBpt9ve3i65UUpECQaCRKJxzDLfoLzJma3G860WiASDhGTbSRkaZ8bmdON02LFeESTKjkrIdgBf1nqq6yXQSxrz8zhdTqON8VCQSMKM1dgnWQXzkkkgZPSFMbuS1b78fHnhmJzP0g8Jo1rD4XZhM8vCrHFjuzbpg3CIUChM1JijyYpDjlGHDI+LEgou71NCfi6rYzksJMLiasZGgOH+TgZn3VRurGZtrpWEZXkVLQkpTPHlc13aI8M9k7GIMRdUUvp+8SSvvjlCNLuCxtpinFKRY3Xgdsp+CkqCSChEJG4y+th+eV9jhIIBIjETdinBJy7TIWK1Jxhvf5ljC5mU1TWyLjO57C/XIvvy9SERCxtDDMLR5XnXrA4XTqN/l4/p6z1kbrGY7LO8jsOJY0WnGdsMx6QBOO0WEpEQQbE0yrPk+HTikn6+vGKo9FeEcCRhHE/GMFgjOUoSj0r7gsY5I3VyJott2dJuQQYZRyNhY9sxOUAlw7PLamUu7MaFO0YklDrGjIMAh8OJ02YiKv0biWOxO4x2GBVjNjt2S5JIJEY8acZul/NNzMNGwOeQa5ecD8a+yCiA5fbY7Q4cci5FYiSM8+PS6p6JGBFj3+X8SWKxOXA4HcYQ31AwQkLKdEzL8345HQ5scny80xu/zOcWiRivbTP8rpwfSq4/0UiQYEjOZ9mQGZvdgdPtwCozyCcSxKJyTEvXOJeNEjHCckwlzYZpXNobji+3Qtpmcxjnu8w5mBqqEo9K+4NG3y+3X55jwyTnezBEwixzZ1mXR2BYHLjscoMSJRpdfs+z203EwhGisSRW2W/xj0eM41D6RGa7t9nlGJF2y2aihINyHVs+X60WC2aLCYvNidMK0WiYoLynyuuZTFhtTuPab45HjePaLM+ziF2IwKW+kPPc7nTjEvN3RF8+DuUaGzau0fK5QPo3QSwix3kck1x3knIOhoxrtmzQIgYOOxYJwCIxzHbH8jkcl2MiSsxkx+0wXzq+pU+TmAMXGOwfZDixjocfqCdXjsWQHD8RIwAXO4fTxfJlKEIkaccjx5rMs5OIG6F0MBQillg+rqSP3Q6rcY4HLl2rnW43NmLG59JY0opLPr9I9bCcz+Ljl31YrgaU33e5bBCLEI6asDvtRmV9PBYm6A8QScjxbzXONzmn5NiKxC04nHYspuWQfHl7y+eJXCtdcq2U4UKRqHGuGiZynsjxgB2PS75YfOeHBP/L+xomYXXicTkwJ+U9MEDEuMaYl48Bj8NYPTop2zeuA7JaswWLvGeZ48aKyy45b0MBAtKPEmYbN2JO3E4ryWiApWDUuO4sv994cBrngT5+VgWkEEFW6pQRNFePXpL7dRlZdeLECaNybO/evWljSi2AIMMUP/rRjxqhkAQ+MgRPhjtK++S+WIompPpKgi0ppJHho0888cQNt2u1QzZ5YZkrTuYll2mWxOtrX/uaUREoI7zKysqM++aVj5VDHW+44bfwxNTwRfGSobhSySZFMeL79a9/3ZjzTqrd5CHzwMuoNJnnPJ2VbNImn2+OpQWfsRDC5NQUx44dY2lx6R3vc+X35JjY0rjFmOvMarXgdGWQX1C46vnRLZCv+q9KRtB/YoC//d9fZe+DDxj5kNx32Ozyucli3FeZRkdHl0O2+HLIJh0s///sc8/x6COPGCn1apXWrdxDOalkni6ZoFAOsHS8xmqIygkgLqmVU1Zjm+91GxLuyFBbORllFU8J2uRiIQGcOMrPZey+lO5KmHW7EnkJ8mQFWbkAyEVWvCSdl5Vd5JsWuUBIeCUlutJWORCllPgzn/mMcYF+L4/URI1yHMkfCRxXI1A8deqU8W3HxYsXr1jeOdVGeV0JFeWbGnnzu6WFOYw5SYxPmpc/8F1Z6ioTTr6lk5pM0vhJdI7B9n10LZRx747NrMlNleWkJg6/8neNl7k0zXJ4/DD7J1xUbdxIWa4LiymB7/wQ/cfnKGmoYU1hFvar7ghS7Vieqzk1veVyderlx5VPWt635R186wbjiucYNbQrnrOizWKy4nWueje8/r9dfTCl2rfidZd34aoqDuP3jDVzUlN3Lrf5Wm241F+Xt2H8PUFo+iLnRs8xE4qRtE1z7G+/zcl1T/LJX3qULaXuy5OFXu6Ia7X1crvCjB8bYMJvo7x6PUXZnuUgTypvgvPM+JYISb4QnOLk8eNMeSrZ1tzIutzlOffe+Xp6qT+usW/GS7zD3eDbtnv52E313dXH3/Lf394e+fmK37nsfsXHnit+953C7Ovt7xXnzJUH0TV28zwHv7sfX14d21rrKFpR6Wa89jXOV6NHrnEspSY1v/qfVrbnim2uaNs7/e7lC0JojoHedk7MZ7N5i1TWXWrs9fpjZdtn+/jx/rMkimqNIcVZqRBqxXl65bG98hR/+3ljMoUYeuPH9C3msallJ7X5b5UbvtVnb78erbzuvdN7wPXaYlw9LjXnemZvf42rj9NLr3zNa81b161rHl9vs75yL97t2LvqUnj5OLrecbF8Hb12+695Xl7r/H7XpGd5H64ecnF1/1z/mL/K8xrvbe90/bsiWrjOtfeqMrBLL7iyr5Z/tPK6807H4Tseo6n3hetdU439W9kn7/04vyR/afeufM+8NJ30ivent3ok9b6+vM8pwbfaIeHX0sI8i0shkuYosxNDDAwFKWrcxT21BUagde3+XB5GfMX794pz7oor9aWJrle26tr+17teXuO13tb/1z7+r/3ecq1j+Drn/jtcfK7Y9nU+k7zzNS71ueLd3gOveAN41wDwna6X+m8ffAG5p5F7z+Wb9rePG04FNHKvLvcg6XrIvdzw8LAxF5iscCojuWQeOAkBJVSTf5N7Lxm2Ks+Rn0vhgczJJvenN/pIR8gmlYB/8id/Ytwfyn2ohIQy7FIKZlbjXvFG9+3dnidfRMjQVQnPZHFAaa+EgtK3UnEnDylUkQIbKbRJ9/DgeCzG/PwcF85P0NnZyeL8ovGlgBxz8mfl5/DU3+VniXgCl9tF645WSkvW4M3OMb5QvJsfkrFI2C1rDTz66KOXz1c5Z+XfjKKssbExI2RLVbGlQrbnnnvOWCI4XSFb6oOcHEi3Kwx6L539bh8238s2b+V3UmXEMhm/TDopYZBc5KTySi5+EvzIhfDd5m27lTZc63fluJELbOrbATnIpIpI2iGGxrfHodDlJX7lQiFh1XurAlv+wJIK2FYzZJPzQNp5rbLY1H5LmyV0vR2TZF63n2KLjJ88zpA/j801a8nLlKGEN/ZIxEKE42bjWyiLMUmqVLJKwJ7AKpUnV1Uu3NhWf9afFeXCgR/z7b//Hocm5wiaElTseYZPfORDbF2bjeNykHGjTvItulS6SMWEZflibVw04wQn+nij6xQXfSH5K1ml69ncuJm1+d7lqqMbfQl93lUCcwwc6ieQWU7lpnJyZDm/O/URWWTszEnGAx7WVqxnTe7yAiA39FgcoWvgIsnscmo3FOO+6WPz6leJcOF4F2dDmazZWEO596oxvTfUKH2SCqjA6gskCC5OcfpoLwOnzhOSyjxPLmXV29i2sYgMqea8gy9zq++hW1QBFbhRAbnPkmo5udeUhRbkj9z7SAAolXZvvPGGMZWS3C/JfbwMa5VJ/GVoY2oC+ht5rXSEbKm55CSElDni3o/74hvdd1mkUIbZSmAjj6vnE5MRYhJkSvFKOu/tU1/8SbVw15EjdHYcviJYu17IltpPuf/f1txM285dWK2293x/fyNud8JzUiHbt771rTszZLsTkD6IbUh9i5GqspOTLjUx//ud0F99cbja993+/Ub7I10h242+/vv+PBl2EYsSk6FjMrxPhhS97436WW5AklgogH/RTyieMKrhbO4sMj2udx0Sd1NqxpCiyPLwx9TCBDL0TYYcp4K4m9qgPvktgQTRcJSkDBWTYPNOvvs0zv/lENZisb41JPJGulOGNRnjEK1YreZV2E8ZbhkxhrFbrNZLqybeSEP0OSqgAukVkC8jZYhnhEgkTtIY4WnBKkOPrRqwpddet64CH2yBVPWSFFHIvWWqIEZ+LgUfMgebDGuUebtklcny8nLWrVtnFFDczCMdIVuqeEjuj1Mrs95Mm27nc2X/xVP+XOshnhJuvteilPeyL7Ky/dHeHkZGzhLw+40VxmW4/9vv6c3Ge4yEmeVrK2jc2kRxSckdOzrxvVhc73c0ZFtNzTtwW1efCxrM3QAAIABJREFUcO88ROwO3IFbaFLq4i/Jufy/VM293wHjLeyO/qoKqIAKqIAKqIAKqIAKqIAK3NECct+VmmZKQqJUmPVeRqalI2S7o/Gu0bj3Mh1KuvdxaWmRsdExxkbOMjU9xbzPRzQaMV5Wqt5sNjtZ3izy8wpYu66CtRXrLg9xTXfb7oTta8h2J/SCtiEtAqmQLTVkVEO2tDDrRlVABVRABVRABVRABVRABVRg1QVSIVtq2KkETrezamvVd+gu2qCsQr64MG8MG5ZVRxeXFo0FiRx2OxmZmWRmeY2huFleWRjyZ2s8lYZsd9GBrrtypUAqZEsNG5VSValk0wuzHikqoAIqoAIqoAIqoAIqoAIqcGcLpEI2qYxL3cfpvdyd12fST6kFMmX1TFlF83avynonqWjIdif1hrZlVQVSQ2NTlWxyYb4TVoBd1Z3UjamACqiACqiACqiACqiACqjAXSaQmjstNR9ZatofDdnu7I6+ehGEO7u16WmdhmzpcdWt3iECK4eMyv/LxVlW/DRWYryTJy2/Q/y0GSqgAiqgAiqgAiqgAiqgAipwOwVWVkbJ68p9m96/3c4e0Ne6FQEN2W5FT3/3jhdIVbOlhoyu/Ls0/mdpIYg7vrO0gSqgAiqgAiqgAiqgAiqgAj/TAiuHGabmYJOALRW2/Uzj6M5/IAQ0ZPtAdJM28lYEUtVsqVDt6qDtVratv6sCKqACKqACKqACKqACKqACKrB6AtcK2nQU0ur56pbSK3DLIdtjjz3G5s2btSIovf2kW18FAa1iWwVE3YQKqIAKqIAKqIAKqIAKqIAKpElgZZimq4mmCVk3m1aBVMj2zW9+k0cffdQY6ixTVskf+Tdj6PPY2FgyNfFgatUIWeHjueef556WbVRvrDRCtmRam6obV4FbFFh5gOrBeouY+usqoAIqoAIqoAIqoAIqoAIqkCYB06Xtpv6bppfRzarAtQTksPPHkkQTcLOHoMwDf/bsWfbt28cjjzxycyHbyy8+z6GseiKF6zElNbXQw1MFVEAFVEAFVEAFVEAFVEAFVEAFVEAFVOCDKxCMJ/ntKgebsyxEbzLqkpDtzJkzvPbaazcfsr3+4vP8ha2V8zkb0Tq2D+4BpC1XARVQARVQARVQARVQARVQARVQARVQARWAZDTJt+7L4NESO6H4zaVsMiR0cHCQ73//+zc/XHTfi8/zn21tTKRCtpt7be07FVABFVABFVABFVABFVABFVABFVABFVABFbhzBKJJvnd/Jo+X2JCqtpt5SMh28uRJvvvd765CyHYzr6zPVQEVUAEVUAEVUAEVUAEVUAEVUAEVUAEVUIE7SUBCtr0ast1JXaJtUQEVUAEVUAEVUAEVUAEVUAEVUAEVUAEV+KAJvG8h24+f5z+bWpjw6pxsH7RjRturAiqgAiqgAiqgAiqgAiqgAiqgAiqgAipwlUAkyfceyuLxNfZrDheVxQ3kEY/H30Z3S8NFX37heQ6X3UtsTTXo6qJ6XKqACqiACqiACqiACqiACqiACqiACqiACnyABUJx+KNqK1uzzUQTV+6I3W7n3LlzRsBWUVFBOBy+4gm3FLI9/9xz3Pvo42ysrsVsNn+ACbXpKqACKqACKqACKqACKqACKqACKqACKqACP+sCstSBLRbCFI9hMpkuc9hsNnw+H//tv/03otEov/3bv01+fj6RSOTyc24pZHvuued48sknqa2tJVUu97PeGbr/KqACKqACKqACKqACKqACKqACKqACKqACH1yBQCBgBGmpkE0yr6WlJSNg6+rqMn7e0NDA5z73OfLy8oznykNDtg9un2vLVUAFVEAFVEAFVEAFVEAFVEAFVEAFVEAFVllgZcgmgdrCwgJ/8Rd/wfHjxy8XmcmQ0erqan7v937PCNoSiYSGbKvcD7o5FVABFVABFVABFVABFVABFVABFVABFVCBD7DA1ZVsMiT09OnTxh6lpkuTUE0eGzZswOl0kkwmNWT7APe5Nl0FVEAFVEAFVEAFVEAFVEAFVEAFVEAFVGCVBa4O2SRAe6dHalipDhdd5Y7QzamACqiACqiACqiACqiACqiACqiACqiACnxwBa4O2W50TzRku1EpfZ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K3LWSLx+PGvsh/f/CDH/D4449TU1ODxWJJ9z7q9lVABVRABVRABVRABVRABVRABVRABVRABVQgrQK3JWRLJpOMj4/T1dVFLBbjyJEj/O7v/i6NjY0asqW1e3XjKqACKqACKqACKqACKqACKqACKqACKqACt0PgtoRsJpPJCNj27dtHQ0MDr7/+Or/5m79JU1OThmy3o5f1NVRABVRABVRABVRABVRABVRABVRABVRABdIqcNtCtvb2diNoe+yxx/jRj37Exz/+cSNw0+Giae1f3bgKqIAKqIAKqIAKqIAKqIAKqIAKqIAKqMBtELhtIdvhw4fp7OzkkUce4Yc//CHPPPOMVrLdhg7Wl1ABFVABFVABFVABFVABFVABFVABFVABFUi/wG0L2WQetueee46SkhL6+vr4/Oc/z7Zt27SSLf19rK+gAiqgAiqgAiqgAiqgAiqgAiqgAiqgAiqQZoHbFrJJJZsMGd2zZw8HDx7kE5/4BJs3b9aQLc0drJtXARVQARVQARVQARVQARVQARVQARVQARVIv8BtC9kOHTpkzMn2kY98hNdee40nnniC2tpaDdnS38d35SvElqYYvTiPI6+MoiwHVrMpTfuZIDQzRHfvMNN42ViznqyQn7A9i6KiHNw2C+/4yoklRk9NkMwppjgvA7vF/M7PB8JzIwyFMlmX7zW2f0OPeJipyVmWTB5K8zJw2Mw39Gt30pMS4UUuXLxIxFFAcW4mzg/gPtyIZyIWwjc7QcCaR15WFi5ruo7dd29N3D/JyEICb1YOOW47ZtP715Z3b60+QwVuUSAeZPrCImGTk7ySTJwf4OM9EV1icmKakDWDwpJ83Ne95CeJR/zMXpwmaPKQW1RAhu1Kx2R8kakL0yyEXRSXF5FhW+3rQILw4gILcwHMmV68OR6sN9OVyeTys1ehv5KxIHOTiwQSDgrKvDhuph238NxkIszizBSzC0m8a8rJcV61sWSQuakppnwmCteWku28wff+m2hTPBJgyTdDKOkkK68A1810wir2AcQIzvvwTYVxl5fgdbzz55VEZIm5yQtMRb1UrC/AdRP7fK2nJhMRAnNzzM8n8VYU41l96lts4Wr8epzw4jwzE34868vw2lf7nL5OG2NhFn1zTASdVJZnc9WlZjV2TLehAiqgAh8IgdsSsiWTSYaGhjh79qyx2MFLL73Ek08+qSHbHXiISNAxeuIgs/n3sLnYjcOyem/MwelhOg51MTIfwWKzYQ4FCFgKqN97D1tLMrHfxGuFzh7km68dp7D5aR6oycOVpkAmOn+Wl7/7EwYWQiSyymlr20Cgp4/JrGruv6+ekkwn7/jxMH6Gb3/pRRLbHuTBbZXkOq3vGrJNHf5b/stoPZ99cAsVb/skfp2DJnyel18+xCDVfPyeKgqy7Hfg0fXOTYrNnOKlV19jrnAPD27bSFHGzdwBfHB2N754niP7v83ZrPvYuaWB8szVO8duViE6/BP+R3eMpi0t7KjMv6lz8GZfS5+vAu+7QGScN753lElrKXue3kKh5b1+GRFjfmKIoz3HGJ0JYbZZScTiWLNLqGlspLosF2eaT+vY4jCv/7idKXcl936ojdLrXi6ThBfGOPLyfs5b19L84D2sc7/VE4nAJIP9/Rw/EyRvXTVbt6wnx7HajY9y8fgxjnaM4qrbQlPrejw3cTAkwrOMnBhnIZHNxqa11/jdBItjpxmbCeBeX8867/XfOxKBcdpfOMpYqJgHPrWN/Jtox608NRGb41T7froGI9Q+/TG25q7YWmSBiZFBOvouYs1dz/aWaoo8q//+F5oZYeDIfs4li9ly74OsvZm0Kr7IxOkRJmYcbNyxkey3fbGZJDg5zvi5CyTLNrMh3831P9ItMd7dw+GXJ9jwqz9HY971o5iYf4aRgS46z4YorNpKS2M5GbfSEUA84mO4/TC93RGaPvsEG1Y7CYosMTk5ztCiBE3lFGWsSPGSMfyL05w5N0vcXUZjRdYt7s31fj3IxYFe9v3TaTb+1jM05dymJDEwSX/XAb51toJ/84vbyLylvUsS9l3kZFcHY/YmHrinjKuzaUgSWZpl6GgHXScnwenEHI+RNLkortlK85b1rLwcJONB5saPsb97isq9j1GfvbKBSaKBBc507ePIOT8gX6InScTjJC1Oyhq2s72mHM8VbxtJEtEAk2d7aR8Msvn+B9l4Mxe3W/LRX1YBFbiTBW5LyBaLxQiFQsYfq9XKs88+y1NPPaUh2x14ZMQWxnnt//xHTtf/GZ9sLiJrVT5sx5gcaOdHP2lnyuqlKM+L22HHHF5ixrfIYiyfD33iw1TnubnRL9BjvhGODk/iKa2jssCN7SYCuhtnT7I49Bz//jthPvbwFsqKc8jKsjAzNI7fkc/6dYVkON4lNEvOcfzwKZKllVSW5OKyvnsl24VXvsi/PtHKf/h4K5sKbvBTcHiE73zvBXqTzfzGhxsozX77R5Eb3+/355mJwAxDZ4YJeNazoSSXjHf5dvv9aeWtv2rMN8r+5/6awbyneHhnG5XZq31De+NtjA58m3+7L849O+/j4boinO9jVd2Nt/qD/cyof55zp86QKCymuKQY9/vX/e8NMhljcW6E7otmCvJKqS28XbVA7625V/xWeJgf/a8DnLeu48Of2U2p9T2EbIl5zhzrYv+BfqZiNvLyc8hw2kmEl5ibXyKZuYG2tu00bMgmnbe1Ejydlfciaw7rNpaT+Q6VbLHwPBNDIyyavZRuWEdOKlRIQmzpAqeGzzOf9FK5voScTCe2Va8MjzDecYSDr54io6WNPfdX39TNdyI0Te9PX+DIBSuNH/1ntOReJRudpv3l/Ry94GDPzz1Ejff6qUnCP8wr3zjIkL+Mp//1XopW4bC6kU0kEyFmxs5ybipG4eZ6Sla8tSdCPibGRhn12Slft4aiXKl6X/0LQ+DiSbre+BFDpnJ2ffhjVK0IW991HxJLnD74U147cp51P/8rPLTmqs8miQX6Ow5zoGeOxiceZXtpJtc/jBYYeuNNXvrOGbZ8/lfZVXidLwWTUgE5zeiZs0zFC6jZVII3w3nL51UsPMPxn77Owf0B7v0Pv8jm1Q7Z/Oc52nOAH456eXzvfTSVrNi/RIiLY8d48eAg4aI9/IsH1r4r/Xt7QoCxrjf54ZeOseULn2NPXjqvRita6D/HkYM/4r/31/Bff2cP3vfW+OXfivsZ6T/EV/7mRyTWVvH4r/1LduatvNBFmb84zP4fvcLxecjOzSYn0405Fsbv8zEfcVHTuptdLZWXgvkk4blxOr7zBb42UELdjk/x2Y+vX1HNmsQ/eYbXvvYF9tl3sa0sF5spQSIeJbg4x+yihfL6nTywt47sVDOSCQJTp3nj//w53xqr456HfoFffmTNLR+jt8Kmv6sCKnBnCNy2kE2CttQfDdnujM6/VivivhF+/L8/z+DWL/JrO6SM/1of9JLEY4tMn/cRSFhwZ2WT53VhMV87QApd6OG5r3+b0zm7eeTeLazJdi0P70zGiYQXmTjjo6ixjmKPA0ssgG8xhMmZSabTivnSpzT5gOqbXMSam4tHhlCGF5hZCGLLyCPLZbk0zC3A7AUfi+EYFmcWeXmZOK3vPJwzHg3hm55iIWImwytv0C6sRnVDAv/URUZ7/pE/PVLO7z7aQHlRNt7cLGKLS8StLryXnitCyUSU+alJ5kMJbB4vedkZ2CVQSwaZuriENTOTLJdjeX8SMZbmppmV/XRkkpOTjcch+7DcI8shWxv/4eMt7xCyhZmfmmE+GMfiyaXQPcUPn32R3riEbFsozb504xtbZHJynmAMnFkF5GXasV7nw3si6mfOF8Od5caSDDA7PU/Y5CA7O4cMlw2L0cAk0aU5fDEnWS4r0aV5QiYnWVlu7FYLJALMzsyzFIxiceeRn+3GcXVwI0OXfPMsBqPYMwvJy3Jit5pIRoPMLywQs3vxuh0rgtMQc5NzLAZjmN1ZFGTLcNiVHxjDLMz4mPeHSVhc5ORnk+GwXb/CML7E9NQ8/kgSR2Y+uZkO4/VTj1hg3gh/g9EEzswCci+17+rzJRaQD3FWXC4XyeAci3E73kwPLrsFoiEWfHP4AjFsmdlkZ3lwXgpYJSA+8Nz/5MRVIVsisMDM/CKBKLhz88j2OLElIiz5A0RMDjJc0s63PmDKObEwG8Dk8uB2W0mElpibXSAQs5CRnU12htM4lt/aswRRCQKm5wkmHHjzs3GffZZ/ty/G7hUhWyIWZdE3zbw/gtmRSXZOFm679Zo3TIloCL8/SNLuwW2KsLAwz2LIhCcvB6+0/6rhXbGQn/l5H0vBJK6cHLyZbuxmEyYSREIB/MEELpcNGdYUjFtxezzYokssRq04XS4SgVl8SyHj/M7xenDarRAJ4JtfYCEYx+HNJjvTjWPF3V0iEmRhfp6FQBizy0uuNwuX3bw88iwRJej3E8ZhDJ0K++fx+aNGn+VkeXBcHYpHQywuzONbCmPJ8JLtzcB16Rojw4CXjGuXAysRFucWCMRteHOyyXI7jPMnGVlkfHiAQy+1E69soK6uhlKvB2+W51LfXjqWlyLgzCDHm0mG81JFSzLK0mKAGDY8LggsLLDgj2HPyMablYE8LSq+Ph/+mJlMb7bRB8vnbeoRJxxcxDe3aBwDWcZz7BiXPLmh9S8SiFtxOGzEA3P4FiNYPJlkezNxGUPj4wTnphg69hrfHjSxaWMDe2vycWV6yXQ7kNMoIobzCwRjVjJk3zNd1x0yJIHjUtSM3eXCEl5gbt5PzOY2jjnPVedwUq6bck4thTA7PeRKmxypu+MYgfklImY5TsxEFgNEcZKRlYHjikvFpZDNso7H/vluSqxmkvEogaUFfAtLxM0usrKzyXRdMnnbm2SUqf7DvPJKF1OZVbTsqGd9nryfmY33gMDiHHOLFnKKSigt8mCRYXFLC8z7/IRNdrxyXnpSoWScUDBIKAwOl4VExI/PFwA557Kz8dhNxGMRY5/nA1EcGV7jmExdA2TY4/x8gLjFidfrwWqS8zvAonFtTWDP9JKdnYHz/2fvvaPrOs577eccAAe990Z0EB0EiN47AfYiiuqS5ZJr+1qR7Ztq56bcOLHl7sRVlq1KiZIoir2g916J3gGi93J6vWsfghQoyXayEn+f71rca/E/Yp+935nZM/PM+/u9JsI7qpBubqMVm2Ntb8u9ad2gkrGxtsLytgYzOyfc3Zzuy04NWhVyuRKNSIK5qR7F9gbbSrAQ7uto8/tllgbDR31RGAP21mwP9tFYMYR1UjJZO5DNYFAj39pkfUOBwdwaB3s7bC0/STwEqeXi7UquVoxgGl7Co8XBD0gGt8dquV7dw7Z3AY/mhWBlULC1vmmcjyXWNjja2d79LgtD3gjZ6hmT+nL8q9m4aNTG9zSYSrCytrwvY9Wr5EgVauO3zd7q7jPpNSqk2xtsCYGQ2BjHto25yYMqVp3WOI7Wt7ZRC3OjgyN2VmaI0KLc3kamNGDl7ITVvX5pBAKrLK5L0VnY4+7hiq3Zzndbr0WtVBjnBInEHJFyk1Xht4VYOTtg8wcgsUH4Pm9usCrXYWFri7l6kb66q4zeg2w7nMz43VhfQ6YxwdLWzti+n8BeBh3bky3cuFrPjFM+zz8R9wBAUcz3UFtdy5BJAqdK9uNpbYLOeF9hbjTFxsHe+L2/G8ltRmuaKPtAgGxPsc9SzuqqHCyscLC3/6gPGLQoZVusbyixcHLFwRhHAb5oUcu3WdvcRo0Fdo53YyzGgFatQCZXgqUD9hY786VBh0qYX+QGrISxotukv6ya+loZWf/nI8hm0KpRbm+wuq0CiRX2Lo7Y7p5zdTvPs7ltHBc29i44Wpsh/jjgls7S0VbF+5OOnCgsINH7Qci2MNXFxeo+VJ75vHDA37jeFMbu5toGMrXw07Y4uNrf7+PCnCzf3mBjW4ZebIWds5Nx/bX7Zw163d2YbGyhwRIHN0s2e9u49LMeYr7zEWTT67TItzZY35IjMrfBxdkei/vrKQPCd1Yp22RtTYbWxBxbJ0fjeuzTEZ0B4dlkW3fnCmF95mYhpbv5Gj8TINsL9yCbsGdQsr0urNO0mFrb4+Zkg9kfyCRWrY7TWf0+pUv+hFrOMm13jBdPBO70IQOqtRm6yt6nbNqW/Tm5xPo5YC7c0yCsJ6SsrW5hYuOKX6DH3Qw4nYLF0XbOvlGHa0Iga/2zpHz5qyTdJ4EGthdGqXrtX5lI+jqPxnhhVNka9Gjk60x01XNr3IT0oyfJD7hLqA0aGbP9jbz9bjsecb5szSnI+dxnifzPAOw/3S3hwyd7GIGHEfgvROD/U8im0WjQ6XTGKqMP5aL/hVb7I/6pbnOaW69/g+HY7/Bc8qdBNg0zTW/zWtkK9p5u2IoVzE2t4RCZw7FDcXgIvk67n0+3TW/lOV5tMufUkweJ2+OIuQDjdvZ9BoMOjVKDyFyCqUiMaK2fd+sGkARkUxTuhNWODFSrGufyv9Tg+YVTxHnaYpiupbRzHJf4k8T72KIev8kbl/tQWjriYGWCfHkRqVkwBx/LJ8zN7u5E+cClZ2O0nvc/bGDLzh1nCwPLc6tYh6RSkh+Pr70Jsy2V1NRc59UpZw5HeeHpG0hiyl7my7vYsvcjOT0YRxtzNAudvHv2FrNiJ9wczZCuriC328uBIzlEuK5w46fdOGUlEh/hgenWMFfOX6VfYY+nkwXalVkWDL7kHyxmf5ATlmYiFiq/y4sDvxuyaZc6ee/tm9wxccLZ1hyNSgFiC7aUW2w7p/Glkmg8HcyRT1bw6oVe9Na22EgMbK0uIw7O42RuDB525p+AUKrlbi69OYZ1qJbpyXVMLK0x064wvQqh6QfI3x+Mi5UJy90f8tqwCT7r48yPSjisAAAgAElEQVTo3YiITyMz2gcraS/nLzcxrzTFztoc9cYsW86JHC1OIcTVBhP0bAw3ceV6GwtY4OBgjmp9jg27JE4dSibAZJ62llrkvoUkhNz1rFHMtXLlUjPzOgtsrCUottdQWAZTWJxBuJcDku1hbl5pYHxDi7mNBWK9gq0VEbGHDrE/1JOPK07l07W8fakbmakVthYittdXEPulcyQnDl8nM+abblLeNYnM1Ma4KVNLF5G6p3MqJ5Y9zpYPSH3XO9+lfFaLYnaddY0Ep0hB5hqIvWKY6vIaBtZMsbO3RLkwh957P0V5yQR72MLmDmRzOUphipDJpmepq4yrTaNsY4WNhYHNhTWcYgsoSAtCO9JF77iWoNRYAn2d7m9+FDN1vNNmIC7KF9PZJsraFxFZO2JvJmd2Wo5vci4F6ZF42EkQaxVMtN3iSt0EOmsHHC1URn8bf8ksNza8OJaXR1GEK6qFLq5drmVGbYGTgwXK5Vm27YLJyc8j1s/FCHJ2X+qFPlp721ncEiNbl6MwSDAz1bE2s4R1ZC4l2fvY42SBCA1Lw+1U13UwrzLDxsqUrcUtbPcmk5+5D38nEYuD/bTUjbBiWDfCS9/wBNISwzAZvkDNjBrpihaNzoDIVM/m6hoSnyjifS2ZnZxkQSrC2lTJ/MI69tG5HMraT6CjiOWRdkqr25hRmOFkb4l6aZYtmygKizLZF+CAiXKN271NNI2uot/YRisyw1xiYGVuEZOgVA7npxLmZm1sd+XSEPVV1fQs6LG2t0a7sojWJYLs3DQifexRr0/SeqmFGY2cdZ0GsYkEE+0qcxsSorMLyNsfgq18gsqqKipKOzF4BOATFE5UeASxYb44aScou17PwJIaS1tLNPINFObeJGSkkbjXE0uWab/Zx/T8HdZNlShVppgLPk5rcuxC9hHqJmZ+YIw1nQlmhg3mN80IS82lICUcZ4E0aaSM9dRR0TSCXGyLvamURYU5QfGZ5OwPwdlUw0znJRonN9hcF6PTajExN2VzaRWRdwy5+elEe5mzOtBKdfkNLk/o8fbyIyE8kJCYWEK9bVnoqKambQSpiQ1WJlq2NvV4xqSQmRKF127J1E4nWuq8QMOcHLXUgGJzG6XEBjZX2MKJmIwcUqP3YCcRoV4doeZWJd0LGmydbNFtbaA09yQhK539oV5YiTfo+qCRidUVlg0KlFoLIjLSiA8Lxmk3LVCNc/2VeuZNhEy2NBw2JmmsqaFtchtrJ0fMZSusqByISsslJ94Pm49PHNtT1FRX0bpgRVJGNonBrsZDhLvTy11ZkVarR2Riili1wO3Gepp6F9Bb22EuUrAuN8M/No28lHCczGVMdg3S1zHCsliKAjFmej3y1RW0zqHERnmhGB1gfEWLpZWGlRU5jiEJFOYmE+hkiW57iqZbQyht/Ugu9EM6fJv6um7mlSJs7c1Rr68hdgkhOSebEJsNbpffZsvGk9i8GFzEGlZGOqiqbWNCKowNczTbm2is9pCYm09KgC2a1XEG+pvomdpCvmlAY2KGuVjL2qoMq+AkDhzIIMTuUw7htFuMd9Rwq26ATUs33CR61Do9BrkW3ZYFQVmppOeEYr09TXttLfX9G1i52KJXSFGauRCdnE5atPeDvlsGA8qNKRpvXqNf6kLGyUeJvSe31K3SXl5B86iO/Yfz8dkcoLKygzm9HW6OBtZXNzFxDSU3L5NIb3vYyWQbl/ly7MUMLGYm6W0eRevmz77MvffBkWK2m/LeGVTuyZyKtWf1Tj91lQ0ML+twcLVDt76IVOJBVFYRBRHumIoNqLcXGWipprp9Cq2DO/YGGRsyU/Yk5FOc5MJiezeD43qiHsvB30xvzJppq6umZVJmBNJmqk2kOnvCs0soiHLBRLXJ5Phtam6Psb2uNsrgRObmqDeX2bLwIfvgETL9P01uqGV98jbV5ZX0blkb1xoGtRIdGgw6GVYeIaQeOEmIpZK5oQ6qK5pZEDlgL9Ejk2qw9Y0mOz+VALsH6ZGQUdhTdY3qfhlxj32BLK8d9GLYZqS9gcqGGfxyD5Ib7sDaiACjW7gjdsdNomRrW4tLaCI5WfvxtpEZM9muv9qESa4/8vktbFysUG+tIhW7kpJfTKYQU4OC2dt9dNQtEPRkMRH2wpy8zHBrNeUtY2gdPXEUKdjYNOCRUMTxND9Us5103u6B6GfIC9gBtgYp0/19tDVIiT6RSoCt8i5kq5OR/U9PESG0xcoUHTXlNEwosXeyx1S1hVRjRWjuUYqjnNBuLTPcVk1Dz4yxba0NcrbVOmz35vFIRjDWuw8TpXN0tFfzwaQDxwryPwnZpru5XN2P0iOXrxS4MTvaY5wTNs0ssLE0QS2XYWLtRULJQfx1YzSUVdE9o8bJ3RET5brR1y+o6HGOxbphIhLkkssMtpRzs3kaExdvnMRqpHIN1k62bFaukvCdL5HhBLLVadqrymgYk+Ho6YpYvs66yo7kw0fJCLJHL1thsLmWW00z2O9xwVQtRy7V4JmQT35SKHa753+9hq3FURpKS2mbM+Dm5YRILUOutsTJbpuKtVh+JEA2vZrtpTEaK6rpngMnN0ujV5zCai8Hj+QS5iL5dAsVvYw7A21cvjxC2CMH8FzppKx+iZTnP0eiI6DdZnqoiXNXh/BOO8DhxEBsBeC98y026A3GxA4DYkyFQ0Iwrkm7b/6aUv1xPptpSmvZJUZcH+fFQ/73/04qQLY3v8tc5v/m2SSfjw4ktDLmxxp45fwg7mkn+VyOtxHqKtemab38axrtnubJuHWqS+tR7X2cz2R5/hF3ag9v/TACDyPw/0IE/qiQraury+hWuzuLTYBst27d4syZM0RERDwsfPAn1kv+IGQz6FgZaWNUZoOToy2WJgakY0281bLJvoIjHIx2vw/GhFfTb89w68K/0WD/LF8pDMXF6uPySuEkTIdBfDcbTbTQzPcvtWARcYpnkjyw3ZEMahS9/OqpDwh46X+SG+CEfuACb1T34JP7AvkhjugXehlc1mJhe/dkWbc2RWVtM6u+RTybF4a77YOn48qlDt78ZS2SffuJDfPGQSJGvTlB9bVuzGMzKcyKwFa1znT7e/z9bX9eKAjHz80RJyclFT++ybJrBAeP78PNbIq3//0m8oBo9kXswcXGDN3WLGPLalyDE4jwnua1F6twP11IXkoAlvp5evvWEAnZITYSUC/RfOkGq27JFJekssfRipWq3wPZNGNc+LfLzDkEE5e4Fw9bM0Tabe50VvHby4O45j3NV0/E4am5zavvdyPyCSc+zMtoLKxaGaelZxSNby5Hk/1w+pjni3Kukpf+8l0WQ5M5VLSfEA87JAYNqyP1XOw1kJKfT2a4Jxs1P+Evz90hNruI7Lgw/LzccBHNcOtmC3N4EBsZgLu9OfrtJfpvtzNhkcSxzHBctrq4VNHOps1e9kX44WJjika2xMiElJCkOHy0E5Tf+IDNvU9TFLcXd1U377zbyLZdALFRgbjYSjDIluhp72BGH0RJSTJm3VepHNfhG7+PAHc7TAwq5Ns6HHx8cbG34gGrvtVO3r7Yjco5iH3hPjgJi9nVSdp6x1B5ZlEcoeRqaRtq2wBSI3xxsDRBq9xCIXHD38MJ64/56S1X/4DvnRvEMqqInNQY/H08cWGN7oYy+lXuhO0NY4+TOTrFCgP1taz6pJCdvA9v/fzdTDaXYxSmJOG6XM+N5iE0znuJCvLBwVKEdHGC3q5+JHH5xFku0dQ6gCQsn8yYQFwshSxQBT0Xfk2r2X6ykiOx3ZpgXm6KlY0dVqZ61geqeG/InLTcHLLDXZCPVfLO9TFsA2OIj/DBzlSPbH2C5ivvc3Y1nC8+8wiHYt3Rb95hcHoDsbkN9jZCvCepudiNwT+e3EIBRFo+AGfVMy28/9rPqdsOJjW3kP1BrliZGpAuDNFUcxtJ4iEKkiOwWeqgob6NFasA9oaH4mYtNso2uqqHkMQkk5oShOb2DX7z21pk/vEU5CUQ7uuOi6MNq9Xf5ycXxrCKOUxRegQetiZI79ymquwWPVJHolNyyYj0w8lCx9pEFxW124QV5ZCT6oN2ZY6pWSkiiRV2NmboZVPUX61HF5RJXn4Ke0xXqL/8Km80rROSlEfeviAcLEQoZju5cmuePVl5HMgOw1Y2T2d9GT1btgSGRhHgYolBtcZwcz2LTlGkpSbhoRzg7W+/SbfEj9yjWUR7C6bPMobrLtOm9iMn/wBJXmbMj/fReLMRbVA0UdEReDnYYW+5ScvlGgY3rQiJD7sLdJWrjIyMMCFzIjkxnhh/FdWvv8OHLWv4Z+eQHSvI/jQsj7Rx42oHCyJv0g6ksW+vIEFVMdl2g3aZM4nZh8jws2JltJWypinErkL/98JGrGF9qpvGKRF+USlkh9szfuOHvFY+g8P+ExSlBONsIUYx08X15kXsw1M5mhOGnXqVkZ5K3h6E0JBYCsNdsbazQzHSQF3nGHhGEhnsg42plvWZcQb6lnGKjTf6TDl9LONjuvxHvHypC03wQUoyovF1tEKkXmekrYURhQMx2TkkeCppuljFkNSasMQofB0tEKlWGWy7zazKkficVKIDRTT85De817lNyMF8cmL24OHuhpOdDZLdv/kAZEvFSbXG9LSQyWyGo6MlJto1+uobuKN0IamkmBgf2wcyOGRTzVQ3NLLqlEB2Wip7bH+HBEu1TE9zA00DW7iFRBDu74LEoGRpso/OYSleAmhLc2e2+gbvnG9HExRPUV4cvrYmKBeHqLpeS+e0GdG5GaQlCu1gYHmokZapDdz3HaBoXzCWsgGuvdaGzDGMwqPOTDSW0rflSGBkMgGOIjQyOToza1w8PLBU3qH2bB1rjgFkPp6JzUQn9Y3NzEt8iYwIM44p9fYSo7c7mTF4EJ93kBjRIJUX3uD6kJiI3OOkhXtgLVazNNpJbd8WbvuKeCzP72MZTxrmuquoaOhB6ZNC6l5vrAVwszpB681yuqYtSX3yCQ6n2DFW00hTvxz/lDhCPaxAuc7Y6CgTWzbsS0gkIUjYSX906bUypnoqudayiEt0MY+k35VkyWdaKKvvYNkhjRNZYbA2x9zcGmJ7J2wsRWxP99E0MIHeL5UjaftwY9IoF70H2UxG+mm41oVmTzjZJxLue7RJx2o52zCCfE8JL2a6IN1YYnpuFSUCRLDAILtDZ3UvM0pvSj5TRIBkmzEBwvTOYROZyT5fO0z1chbmV5GLXNm3z4npsjrau7Wk/dWjBErv0NNQQeeSGP+YJEJcBRC2yZ3+DgaXRYQWnCbPU0l/01Vev9qKISCHE9kxuFmZoFkbp0WQK1vG8uTzWbh/rBvKZ/tpqKqgW+VDckIk3vZmaOVrjLdXUN7Sh3XiCZ45fRiHuS4aaxtYcogmMTIAW4mOrYU7jPTNGNcOaflxuO0aPwaDlvXxZq6Wt7PueZA/OxJszGhUrw7T3FRDjyKYkrxUHLd6qa9vYsEunvRIH6xNhG/BKMMTM0hCUsiI92GjqZzffP8KioJjnMkJxcXGHNXaJN0dLSxYR3OwpJi9DnLG6hoovzBFzN88S4K1lInOWmo7J7GOyiF+jxBjBUuLK2xonElKDkQzVk1lfQ2GjL/nsYgdwm7YYLCpidKL62R85RDRLtoHIFvg1iy9DaW0LogJiksmxMUCvXqTmaFuBubUBBU+QpRomOu1vagdojiwzxMTvQqFWoPY1hN/d7sHJdb/Ccj2+Xg1nQ1X6VCEkhIfjauFAY1KhV5kjpO3N5bqFaZnFpHqLXGxt0SkFtqxleYBe45//STBZsK4qKa8oQ+rmIOkBDoYn219boim69dpnw7guR9/lQSTRbprqmka0rHvQAp+dmYYlBtM9fXQPWZC5jNH8JP1UlN2ldXAz1AUJgGNGpWgOHD2xMvVfte3VIdiY5YOAW6PmRBXkoq/nRl61SYzfa13D1LDHuPfv5aB2cYcnVX1dM1IiC+Kw1vov1uLDAwOMKIO45mTCTg/8JG+O+ZVq1N0VVykTpvC08f3IVkforKsgjHnI/yvQ4HopHMMtF7mg2kXjhQfYZ/774B19z4hQj+ZaObca91EfOZ5sjy0jLaVUtG8ReaffY4Yo3mcsHb5dMiGVs7CWBO/ujSMd+pxns/wQKSTsTBUy9m3Rkl98c+It1jlds0NWmdsKHzmEYL/g24vf2LbwIeP8zACDyPw3xSB/wpkGxoa4uzZs+Tk5BhZmZmZmfGfYLsmFpKVent7H4BsQiabXq/n5s2bPPLIIw8h239TI/533uYPQzYhHV+JWq1ErlCi1ouRKEZ4/ectWCYW8Nih8I9S+gXAuj7O9bf/lZHof+SzSZ/MjBOqmg3XliELLSTS3QbzpSa++2ELllGPGCGb3S7I9osn3ifwey+QF+CEyeQt3qgbwC3xOQpC7JHoVWgFaYRCiUprQKzboP1GBU3zATzzuUwCPIRMqvuzLaM3/plfTSXyzNEswtwtMRFS6/RK5uvf4ufDdhwsKCTexw7FwFu80LqXvzsSQ5CLkJEzx+WXrrHsGsmhE3GIbv+U73b58cSxQqK87YwyWJFQuUqpxmBqhaVkmnN/fgv7U7lkpgZiI9GjUmpQyeUo1VowNWW67Odc3/Ch5PBJYr0cWK/53ZBto+NXfK/GlIKiQyQFuxo9tIwSrplmfvb6Rdb8TvKVI3Goan/Im9MepKRnEOpqbVwAikVS+qpqaB+yo+QLhez1tH9AxqWYLef737iEzbGnOV0Ui+cOENXLFyl77bdMe6VTlJ2IqO0XfPOGOWeeOUFepDsWJiKWms/yXtsy7jG5xAe67UhhtCwONXPrupTsz+RiMthE44SIxMPZxAa4Ymxagw65VI6JlRWmG0OUVd9kxfsERTGBaBt/xrlRe5JyC4gPdDHKnkQGDStDtVyr68Qx7RT+I5U0zEJQSgYRfi7YWlljaW6KiVEmKXpAxjN940e8M25LdFIGEZ52RpmiGBkDdfV0jtpReNiF8sZBcAklb38oXg42WBllq6ZGA2fRx6SPy5Uv8c8VCpKKn+BwQqBxg7J0u4FLF/pwSE0hPtIba5EBxAakg1f5eZc9JSV5ZLrLaL4P2fayfOMKbfNiwrP2Eyy0iXAUq9lgsLWU0q0ITmf6sd7dyrjGm6yceII8bGC+nl++O4Z/ejZZ+3yx0KlQqRQolGrUehGijdu8/psRfPKzKcpwY+Liz6k3JJOXl0Wku7nxfQwaKUPXf8K3u+w5cfQkJdGemIk0qNQqFMI4UukQmSjou3CWfnEwmSVFRHo7PuCbqL7TyJtvvcWEYwGPHCog0kuQyAngXMpE/XleG/LkaFE0ZpONVPTICd4fT2ywKxL0CBXeZhovcV3mT15OOn6LtZx7rw+33BJK8mNw3Vl4z5Z9hx80GkgqeoJjCb7G/qZTTHPrjQ+pm7cn/+QB0iPdjf1Jsz1B+Svn2QhOJ6MgFS+JFrVKhVKuRKXRokfL8M1f0iKKJa/wCAkOG9RceZdLYw4UHjxAbpSbEcwa1EvU/PZlxpyTySrKxmG+jWsXujCN3EdCfCB2YqFdQT5axm87xSRm5ZHpOsfFH73HakguR07nEWIvHCgYUIzd5Ac3VwiMz+JYoi+sTdFyowZtRDxxcVEIFjOykSu8VTWFxCeBtEghe0vI9tWxOtFDa8cIjjGZpKd40P3GeZpnbUl/pISUUBckIsFsfIAb779NjyiSoiPHSfK1NH7rlGOl/KxqAdeIbE7GmDNQeo7mdWfCE7OJcDUFgyDRnqPmvVZkzhEUHI1ls+6nnO01Ib7oGY7FuRs3VQb1PJWvlTKp9yDjZCYhLiYsjlTzeq+I8PAkjoTbgWqW0ivV9C6bE58aS7D7XTilky7R01rPgFkQWRlZJHo+6BU5VfZDflG1TFDOczyWFYS1kYrrkN9p5VzlCHrPeDIcB6jo3cA94gAH432MxXgE6d32WCOX2kbQe6dQtN+NgZd/SdWyGznPnSEjyBZTYbwKBze7J8gHIFs67mI9GrV6p7+r0YtgseMKdZNb7Ml4nOJIzwcg3fpQDXUtLagDsshMSuJ3WUlJp1qprm1mxSGWrIxk9tibIRIkR1vztFdfpl/jxf6cPMx7bnGjcgavzAIO5IbjYCpMQ2u0Xf4NV4ZF7DvyPEeiBV8g0C518V5VD4tWUZzOjsFddIeqV1vZtgkg84gDQ7VX6ZO5E52QR7iHNRYWFkjMTIwWBarNGdov1bBs70vCwSgW6xpoHFYTlZZKarg7gpJSGI/Lo52UVY4j9k3k8H4FNdc+oEHqz6Gjp0naI4xtPYr1MWo+qGNO50/x5/O4l8xkDLNsmvLrtXSsOHLodC5hjubGb7BOvUZ3WSm36pYIKj5Inv8i1dXNTJsncTAl6KP+PtlLR9cwViEp5GQl8oAfvkGPdHGI2rIapkQB5B0tItRmnd4qAWzJ2FtygLRAZ0SClFCpMH4PlVoDbE1T29zFgD6Y0yVphFnPPQjZhvuov9qFdk8E2ad2Q7Ya3qofRrbnIF/L9kSv16A2fhtVKFVaDAY543U36B6TEfbEl0g0m6S8tIUZ0V7OPJqMq7mQ5yLIANWoNQYk5iomquvoGpQT/fmj2E92UVo1giQggaO5YcaKrwaDHtnCIFW32pk2iebJ037MNJbyXt0ce9JP8mS2n/E7ZxDmh+qr1N9eI+rpF0h13d3JtxluqKeyaoY9Rw6SE+5xt4CVTsXiYCO3Lt1g2T2VE2fS2Wit5VbbNvF5qUR52RkPUARv1JHbrXRsWhGXe5TcPbvHrGAXMUd7xS2apy1Je/wMic5yprpbqa4ewz4ph4J9DoxWVFDZtEHUY0VEOEgQicQYZHN0dbfTLt3D4aL92I3W8O6va3H7wl/ydIqbcbwaVMv0dtZz5baWhOwDHAgzY0bwebs1gt//eJoIzQTVpQ2MaEJ46vE0XC3ExphpNWqUKgOWlqasDVZQUV8Nmf/I45G7IFtjI7c+XCfjzw8Tsxuy/eMp7Cd7uFk6gCQkmeO5exHOHwWVhXRxlPqyFkY0oRRnQ1l5DxrPJE6n+2MtMcfCwhwzYbNjtDzYdRkhWxXnJx04bsxk2+VbqVeyMN3NpZp+VB65fC5GRmv1B7RrY8lPTTEeZAlj11wYlMZ1qRa15t6crEGnV7M60kr1tVb8v/hP5NrMUHerio6tQJ5/Ngt3Y0wM6OTzdFy/yJvXVDz60hcJ32rnRlU10qBneTbTCwuxIA3VIZvvo7L8Brc9jvMZ/wUqb3yINOZFTkXbYWZhafRPNq6ndr2jIFVfGmvienUT2rDneDLdA0GZa5T0z/Vw5fzb3DIc5sdfSUI52sS1inrkfqc4meAEeuF31SyOtVNX1U/4s39Bgd/HfD0NMuZGO7jx/gj+xw+TtdcVg1I41KqiulNO6vNPE2WYoq/+HKXyMI4fOEKI/e/3MFRvLdBX8RY31Nl8/mg8zmZaNmZ7qbhVzaLfSb5U6PcRZHv9O0wkfJ0z8d6YiwxGOwuVdIH26hvULDhx+PHHSfOUoNqYpfPGq1RZnuaFI6FY6OQsj7dytbIfq/gTPJbk8d+5PXt4r4cReBiB/8ci8F+FbG+//Tb5+fmfDtkGBwcfgGxqtdr48b927RqnTp16CNn+BDvLH4Rs6Nma6aatZ5zZuVmWpCJMRSu0l26y78xTPHcqFsd7vhnClCWb4eb5n9Jg8zwvFgfidN+I5O7L6zVL3Pj+X7Fc/G1ORbpjs9LESx+2YBX1CM8+kMnWx6+eeJ+A733FmMlmPlvL2w0j2MeeJj/YFvHWKD29I8YKtnMbGvQGJTP9M2htMvnS14sJ9tqVkWDQ0Pnbz1Pj9xc8lhKO+65SQfr5m3ztnWVy8/IpCHdHO/wWL7Ts5ZtHYownzTDLJQGyuURx+MQ+Vi59jQ9tnuCZgmR87ITF5McbdYHzf34d6xMZpKUGYK3bZKirg5GpOe4sbaEWmSIbqWLSLZvnn3qchD2OvxeyjV/4Bu/KEjlaVECoiw337UIU47x7/gq9Jmn8j5IwZt/4F86OqbB288RWYoLAekRiA1tL65jYhXLi+SOEezg8IKNVzFbx03+8TdQXjpERvweb+yfYeiYu/SPnZTEU5xRiM/Aa/9wfzBePZRDva2uUAg5f/DVvV/Qic/TBUfCBEsIgMqCSSZHJnDj2TA6rHb2Mq3w4fCQOfw/rT8hVDevDVNVXM+d6gIIoLxY/+AU9VmGk5aTi52R9v1KZbrWPD8tvMetWwuEALYPVFbROKbB192CP+x48vX0ICfXF2dZiV3UzBe2/eolzAxuYOnthZ35XPiDEZHt5A7FNCMeezMZ8oYfyqh7WzRzw9vXBx8MVL78Qgrwcsdrx9LnXwksV3+HXEy5kZB8lNdAFM5GS8cYr/OLVFvQujrg6WyHSC4EXjvqXGJGFcfqJYjK8lbQKkM31GIVJPvSdP095xxy2nk53vWiMf6JlW7qFwiGNp04k47nRxNWuZTxj80iN8GD++q+oVYeTnp1KmAuszQzR2zfM5OwS6zI96JfoqNKR+fwZjubZ0fXL11mPOUx2VgJeu05X5T1v8r/rDGSlF1IU6Y5Ischgbx+DE9PMr0rRGQys9DagCi3g0UdPEi/IVXf1cdVUPR+U3kQaeJySxH343HNfN+jZGqvmZ6+tkHp0L9qZKt6rnsfSzhEvezPB4sQYF41snnnnZM6UZLBnpYvrN5YIKcokNcX/fkGAmdJv886MJynZJ8gI3JFGGVZoOFfJ7XkrUo+kEBHsbPRS0qmWaDj7U8Zc00nPKcBLNcfYYB9DYzMsrstR6WFrrJ71oMM8fuokqc6bVFdeo2ozkJLMFBL33JMEy+l46yXazBNIy8vHbryUV16rZ8vSBg8PW0S6nXbVrDAuDaDkxAFSPdeo+FUtpqkZZBXuw+0e1V+q5Vvnp/COTOFkWiCm69M7kC2OfXHRuIhhoe4VXi1rZ0Hnibutzd1+K79NYJsAACAASURBVAatbAOl3pSovMPkJLvR82YlU0o3Mk+lEexhY+zDgsdfS/k79IqjSMk4SIzrTgMtNfDDy2NYByRzOt6E5tdeoXRUjoVPAA4megzGb4KOtelNPONyOHgwAVXby1SseRCX9SgZe+7pLDdpfuUqAzI7Ek7nEO5uxtJozV3IFpbE0Qg7WO/j7PnrlPeu4+HiiIOFgFpBpFOzoZAhDkrnWG4mCT4PGtVMVfyY9yckRGY+wYFQ+482quopLp1tZl7sS7h9IxNaV0KTT5Pq89GG37A9yLvlncyKQjia4cPMmx8yarKHjCeKCHP6HZUZPwbZXITModEBBobGmFneMvo0Kub7WDTzJP34ZzkubLJ2ZfLIp5qoaGxk1SWFvJRUfD+1zKGB5d5m2toHMAtPJiHhI5Nswb9nvPMqVyZEBMZlE3Cng+a2LULz00lO8DZmhRm0SsZqfkv5HTFBWZ+hIGCnHYT3LetgQhvAo4Xx+JqvUPdqK1sWXqQ/FYFiqIXy6lYmNiV4+vrh4+WBj58//j7uWKiX6SmrYcnGndiMAAZa2ulec6UgZT+xXvf6vAH58iT15xtZMfEm67A9I/WlDJlGk5dTRMiO07daNkvzu5WMbTmR9eWDBO4O9XI371Z0MSLZx5cPRRszxO9eKqaaW6mtHMUhOY0YpyFuXL5AuzwAf8edAzABJMo3UOlN2ZtZQkFGAh+vqaFXrTPYVk15zxYBiYUUeS1RWd3KlHk0Bwv2420rGJdPMzjQz+D0ImvrcnTqTcYXpYj9s/j86TwibOYfgGzi4T4aPgWyycYFyDaC1LeEr+W4o9haYXxogL6RSRbWpKg1WjbvDCCTuJL7ub8iRdzHxboBpJ4FvFDo+4n5TcjEm2iqp2d0ndDTxZhOtnOtZwu/yGxOxDje7/s65RIdl2roGjGj4KvpSLvquDKgIjLlEEcjdzqcQcFE0yVq2sbwPvW3FHjtWndoFmmubKa625Tip7KJ9rwrdxcmFtn8IK0V1xg38yerIJ7p6sv8pnQOXy8XHC0E0ir8NzVSpQKtRySFBQfJDXywVKJQnXFhqInrVQMYgg7wdJIp3Q01tKy6kFGQS7T9ItUXPuSNa1P4xfnel/2KULIh1SJ2S+SRE/uxGevk1ntDRPz1F8j22oEsAjzsb+Z80wYxqQUcibFjvqeDlppePB57giBpL5drulhxP8DXD+z55BpCp2apv5yK+hrEWf/EmYh7ctENhoRMtg/XSXvh0IOQ7R+OYDbezocdG4TE5HEs2uF+vLTyFW7fqqOlQ0fO11LZbKiivGUcg7MX/n4+eHt64esXwB5XG6Mf5f1LPk9nexXvjVhxpKCI1N1lXHUK5qe6uNQwgtangC+mWnNnqIlb5W3cUdqwx88Pb09PfHx98fPzQKJeY2p4gN6hcWZXt1GrtSjX51ha3iD1qz+m2HqYq+UNjDuW8M0j/h/FRC9lsq2BD14eIvFbzxOyUEV1axN2B/6BEp9dR87SGVobr/HyWAzfftSbicbrXGtdROLsQ6CfD14envgFBeDlJPg+3n1DnWqLmdtlVLT04HHk7yjx3XW/7Wlaai/yq9FYfvBncWx0XuWtc+eYtMsh3E6P1jj3G9DKt9BoDOx/+q85HPpgypdmY4a28nd4s9ucwpwkfB3MMOjUbN4ZpLF7Eqv0z/FimpihtqucG3fj1MGDRHv8nuoVBiUrk4288e2LKLIPkbvXGTMBgCvWGGltYUwawONff5IwKyGTbYyyl/+eKpMsEoKEdZ0OjWydyfFRFs33cvT4IVLDPLERy1kcquLlf72B5aNnyDYeIAnS3QW6q1vZcEnhyc+VcH8a/RPc7z18pIcReBiBP24E/quQ7dy5cxQUFBghm0QieTCT7SFk++M23h/j7n8IshmU01z49iusZRwhU/A0QsgYWuLazxsxi83g9MlYnKx3pW3rZPRWvMsbDRJOff4YcR42D0j49Jplrn7rz5g98lOeiPHEbrWZlz5oNspFn0v1vJ/Jpt7u4IfPXCLyey+QH+CE5VwdZxtGsYs5RX6wjvaXf8ttpwiSY/2xkwigQs5wfRPt/U6c+UoBQd52H2WyGXQMvPMVzpo+zxeK9uG7q763fuBd/rJMQ1FBEZnBzqiHfhdki+TwiTiUlX/LjzZK+J9HMwkUJF6fgGxLfPDn17A+mU5aih+bHa/yRqsdmdn78BDkosLhf8erXFzyouDgo8TvcWLj92SyLZX9Mz8YC+HRgyVEewsShZ1esD7Aa2++x4hTMV86FM3GxZe4oAwlNSEWb8F/bee59DoDEktbXD2csTJ70MxeMVvBj/++Fr/nnqI4JQjH+5snNZ2v/As1lkkUF2Rj3vcbvjUWyZdKUojzFjbNeqZvvcqHg3J84lIJdXe4vzEVfDHEppa4uZvRdf4m3ZvO5J9KJ9TL/r7B9P1+vD5KdUM1sy6F5Ef5sHnzx9xShJKTl8Ved9v776qa7eJSWSnbISc4KGRxSZdZ2ZQilyvYmp2kp3sQUeJxjqeE4nnfB0rH4Nvf49KmF7HxcfgJ0rB7voA6A6aWNri6O2OhlbK0tIZUrkAh22R8qIWeKU8OP1lITIDzA9IoAbK9NeNFauYh9vsJ2SYqpjsqOX95gj0psYQFu+/6/3r0IlvcBNmpZp7Ge5AtOZCxS1fp37QgOikCb+d78NGA3iDC1MIBD1d7LPR3uPJBDRu2YWTHqqm6OoVbXBrpCX6Il/opv1iDPDCGiGBvY5VBA9N8+G+9eOZlUpDjwsBb/86g11EKc1IJ2lXua6n6F/xTswmFRYcpDrdhsvYs12c9iI0Ox1dIqzHAbMUbdIkCSCs6RIyP8wPQQT1dz9sfXmbD5wjHcpLxvwc3DDrWej/gJzdMKSqORDfTRMWAmH2xkUT47fYQ0mOwcMDd2ZL1nkZKb60RVphGUorvfWN1AbJ9sOBLUtYxUvzuUY1Vmt6tom/ekuRDyYQHO9/NnFIt0fjOvzHsmkFGUjSbneV0L9gQGhaGt5O5cQ+50vgrajTRZOWfIEWAbMLptCyY4rREEr3vQRwFHWe/Q6t5Aum5BTjONnDx0hCOUZFER3rvMn0X2tUaFzcnTLZGuPlyIxYZqaTnR+Ny71uwLEC2ybuQLTXoPmTTR8QRGxdtzGTbaHuN11tXsQtIJSHA7SOzfr0ekakZds4uONhuUv3bWmY1AmRLJtD17uZZqFbbVvkO/eIoEtMPEu2yM6KWG/nhpRGs/JM5k2BF78VzdGk8CElIZfe+2aADKwcnnGzNmKr+BTWbvsRmPkKK972NkwDZrhkh2/7T2UQYIVs1r/eJ70I2IZNNPsy7F+oZ2bInPTEM73uFVwwG9CIREhtHXBztjZ45u6+p8h/xWqee2LynORa/Kx1n6zbvXepi1SqSJNtWWhbNCUo8QeHeXZ13sZN3a7pZttnHoVQvJl+7yqSFANlyCP6dMs57nmwBlHwmHu1ANVWdC1j5xBIryBP1BuRD12mYluGW9ASHYoXMuY+eWC+doraqnNZFW1Jz8kkKcvqUog4GNoaaqG3pRuOfSkZS7H1YpFdtMdRwkaolK8LS8nAdbqGtQ0ZofiqJ8Z7GewmbyYna31J5R0RA5mfI89/ZPEqHeLe0bQey7cfXYpV6AbKZe5L+mURsBaPvlVWjoblCscH8YCc9a7ZEZB0gP1DEQHk1S9ZuxGSHMlbXRPuMFVmZKewPuAc3dWwvDFBxsZNtyzBKCkzpa6pg3DyWrMwC7vFttWxuB7I5fhKybQ1y4Woz/cpgPvtECh73gydluL6Gsoop3DPzSXcfpby2hUWXIoqj3D+ax3b6u62jC472H5P6GjmRjrXJXqrLW9l2CSDI1cBk3zweKblGWaKp/A4NVXXcXrEgPj0OdxM9es08DT2DjMh9OX0gnSi7xQcgm+lIH003WlH5RpJ1POW+XHRrqJS3aodQBJ/kxSRThjpqaBhX4RqaRJSbCXqDgcW2W/RNL+F18mukmQ1zpayLNbsUvvhI5CcKQ+h1AmRr4PbYGiGnD2Ix2c71hgU8wzM5kSb4O929tLIpGq7U0XPHg9NfjmWpu55rI1qikko4tHcHUhuUTDRdpKZ9FK+T36BwN2TTr9NdWU91wzZJzx0k0dd+Z+2jY2O6m+rrV5myEDLxE5lprOZap4jCgjj8do1Zg0iEiZUdLk5O2AvwbfdlELIZp2kuq6J/04aYJH9W2rrRBSSRnxmFg36BpuvlVHRqyHgiC8/7fy7MaWIkVg64uZiw0NJKmVBd9BvPkuq6A5IFyDYgQLZ1YlIEyGbPQm8XLbU9uJ95khD5IDdutTJjlcqLj0V9ojiDMHaWhqooa6hDl/pNnrmXyaZfpbe+liuXpRT8+VH2PSAXPYbFeAeXq2fxicnhRIrXTlsIwGSWtlvVtAy48vhf52K3vX53faBUIV2bMR5sbYijefTZXHx3HyBr1+nvbuJi9TqJBwrJi3S9374G1TZTfTVc7ZjCIeU5noy0QK2Ssra0zNq2CpVsjZnxfoYWxfilF5Eo7qa8ewmH0EzivEzR6w1sTfXTUXUdm6e/T4ndBLeuVzMgSuOvno39qN9p1hhuuMlrbyxR/C+fZ+9KHbfq6hGn/S1PRH2UOaYVpMdVH/C28gDffTQMnXSdxaU1ZCo10uUJBnqHWHLN4PFDyfjZ3W1Mg1rG3EAVV+tascn+a56I+ujwQ7M6Ru3Vt3hjLZsffWk/0r4KLlbWoYv+PCUBQnbnzmXQY2Iqwd7dB+fdsTMoWJzq4J1fX6BrBTwEKa6QeS/M72oFmxsK7CKzeOrZA9jdaeG9Dwfwyj7MsZQ9WP6OCsva7WUGbrzKL26OIXb1xOF+5RehGMkGmxoP8h79DGcyPZAtjFLxm2/R4f04xVEeSERa5KtTtLR0GoH7lx9LxVnwCd1YoPv8v/HT+i2cvF2xvtfPDRrkG6tsicN59LNPUhh1zzzyj7Fje3jPhxF4GIE/5Qg8hGx/yq3z/8Oz6TamKX3z7xiOf4ln97t9orqofruT7z93joBvfY2DIa5YmYhQztfxo29exzz7OM+c+hhkE+Ql8/1cfOccvYYoSg7nsz/Q6X7VPtVqK7/863/A7HO/5ql4T2x147zx6wuMmSfx2ceS8LYxR2zYoOPCz3npl2uc+fnfUPwJyLbGB199FVnJMY7lROJmZYZePsW1X75FzVwIn33xACG7IRsG1m6f47vn50koPkVRnI/R+02/MUXpe2/RYRnP8QOZhDhbIuv/3ZBNkIs6rJXyr6/3EZh9gmOpwThYmhp9wwYn59DbBxHkruDa/7oH2fZw5+o3+cXiQV44nUqQswUi/SYd7/wLb834c+L0GRL9nH5vJptmroofvVqPVVQxj+RG42YjQSSckNe+zfffacM6/TlePB6H7exlfnpjgeCUEgri/bAT/MQ0MpYWZ5FKfPB2svxE1U/lXAUv/cU5thMKePTMAWI87DAX61kbq+L1V1twziihOCMcRcsv+T+jUXzpYPIOZAPVnRrOXusA3wwOpEXhYW+B2KBlc2mCJb0bXi5WSDtvcL5sBIfUYgqSQ3C1NsOgWmGoewoL/2C8TJdpahQgWwH5UXuwmb/Gyx/2Yx9TxKG0cFwFjzD1Cl3lV6gdFpF8uBg/CxCZWuAoZLqhQ7m5QvP5H3HT9gSfLUpkr8tHp5vSoYu8cvMOHvsKKEwIuptxqZGxvDSPVOKJh0TOplKLua0zthIxQuXM5alyfvOjSZK+eJKMWN+dMvB3B6YA2c7OeJFyD7KJ9UavsLKLVax5J5KTHY+fk5DVp2FtYhqppSMuLg5IpHd2ebLFI7l9lesdK7gn55ARG4CjUGlQeK6peXRObjg72GEh1jBbc5lrU3JES3fYdI0nPz+NKC8r1gcb+OD1LjyPHiArOQQHsYHNsTJ+8u02vA6VcORAKFttZ3m3VU9M9iGyY7yxNRMhXxqg4s1f8vM7gXz26Uc5FG5Gx3svUScp5lB+FuGuJogU85T/9gfUacMpOnaM/XucH8hkU880ce7Vl2nWJHD4kRNkhrkZJX/K5WHK3n+PHqdMTuTHYzPdxM2acawikshLi7gLmPUKZieWMdjY4+IqYaG1ltJb64QXppH4H4JslfTNW30qZBtxzSA91o/x+usMi+IoyEwj3EOCSD5L1dkfUKaK4/Dhk6S47EA2aTDF6Z8C2ST7Sc8rIVA1RPWVKubsIkjPSybE1cpYOXJjeoYtU2ucXJ3QL/Vz/T8A2czWx6m/fIXNoFSSU5LxMQftSifvX6ln2SKSA7lJBLtZIzao2d5cZllmgr29M862S5S+UsOMxp2s/yRkeyLDk/mOa5T2KvCLKyAn1tcoT9NJF5jZ0CCxccXNUsdwxc+p2fTZgWz3KPvHIJuHhOWhKl5tkBIek8axBA/BfJPb5eVU9W8SmJ5JpnDYYSZCrZCytLCJiY0tLq4PytOFMTRV9gN+eXkY87gnePpIAv7OVog1UkYbr3Oldx2vxHxyPVa4fr2RNbs4jhWmEOBsjkG5zkD9LSpHt/FLzicr0oaOn11h0nIPGY//ByCbaSAlT0ex2XKBGyMi9qac4ECUHWLNJgMVb3CxZ4vAXEEy+yBkQ5BUDrdSVtbArKk/GfnZxAa6YmmU4ylZmZ1gfFGHnR3MDzXStWhLUna+sUCCRKRmabyditI2NN77ySuMZKO+kdYO+X8CsrUzofXn0cIHIVvKY1GYrEsxWFhia29lrG4sHSzjtbo5zMKLeCbRlpGKahat3IjJS0bf1citmiEkEYkUZt21BtDJFuhrqKR8UEdwRjEF7ndoaaxg3CKW7IwCAnf45u+FbLoNbleUc6ttmcADBynatwdrkRbpyhCl5y9QeVtE2pkzHIrW0lxRRce6N8XFeUT7WCPSq9jeXmN124CNnSsudp+emaKTL3C7pYbKpiGWdNZ4hu2nJDuFYBcJ6pUBLl2s5444jGeeycDFxIB8vocLV6u4rQ7myZN5RNou7IJsWdjOD9FUWs6w3pf0Q8VEu0rQSudpu/Emr7RsEXbwi7ywT01HzWXaN5yJLzhDipcJOtk8zZdep2JASswzf0OR8wrNZeU0T5mR/shhUv0dEOvlLM3OM7cqwifYhc3u5ruQ7dFTeC8NUX2jjkkTXwqP5xLhbAnqTaa6arjaMIt13CGeSLJksGsHsiX/ByEbGlb6Wym/3sCqfxZHi/fjYy1GK1ulv/Yy71+vx2T/EZ55tAD6mrhVMYxdci4HU/dibyZ0HTmryxtoxJa4e39UaGf3clSv2Wa6r4Gb5c2Myaxx9w8kNaOQlEAb4zvf6ailsmoI8wwhw3kPdiYCsNpifXXDWHjH2UXMTG2TEbJF/+1zpN3TXX8aZLvdRUudANmeIVa8SHtFObXDkP7YcdL97Y3FjlYX5piaM+AX6Yt4uZubpWVM2h/my6disBVp2V7o5+ob5ykd9uQL//QU+53UuzzZHsNrcYSaq1XGTNiSk/mEGwtFCNladVypHkcSe5gzyTbIhcrT9u7Ym2pRKeboqK6mskrM0W88Rozjrv5q0LI63kf5pXJmnGI5cjSTYEdhzlOzMdtP1c0yRvHn0GMn/y977wFl53Ufdv5e773Mmz7ADGYGvREA0QsL2CmJoiSrxCXxSXazSbwnTk42yZ712l6nbHw2jr1eO87asWQpKjalSCTBho5B70SbhunllXm91z33ezPAAARJ0aIIinvfOTwk533v++79/cu93//+7/3Tpc6TmEugtovK2HqlImto6BxvHr/MdGAvn3dd4PBQjXXP/F12tmioFuIMnfwR3/3RKZb9wz/kC40xrh55i7cu5dn6tZfZ0+lEXckTm7rEj77zNxy5EeDv/V//hLWlQQ69dYCr+VV840uPs8Qpqr8mGLt4mJ/09dOw/9d4vl1HIprF0daIsVZWzsi7fPJNvjfeyq9++SnWNdSDc6KScmLmBu+8+SY3axv4xhf30uHQUMklGD//Ot/664MMtX+DP/yNrdRmbnDwnUPc1mzml17cTotNhciGTMVmmcw4WNbquuc8u3JihpsnDvDqmJVNW9bRtri4SrVIIjjApWsTWFd+ni+sqXLp4Ku81V9j3Z6n2L15KU6x8lwVZ8aFGBmYoGRroMke5kd/dRTzI9vY2CECnndCfZSySYYvnmWo1MhzX3+RpuQwR7717xjf+i/4+sYW5UiGcjbG8OU+Dl1Jsvqpz/N4j4Hg8Bm+/c3zLHn+SVa67s3QLiTnuH7iFKGmjXzxxR34ahmiwTzWJg+WD6kI/BBe++QjJQFJ4OdEQAbZfk5gf1FvKw4+/8kf/Arfju1hXZNNOatF+VTLVAObeXl/O+Pf/z6nKwbMNhcWnQWPMcaJ794k8MzL/MqX19+bySZ+W8kzO3iBQ8cvE87VlAGwVKmCxoDFpCaXrLLt5a+zoVWck1Vg/MwhXj10iTmtHoM47M/qwFAZ59R/S/D5v/jXPL3Ug2nyKN88MYhj3Zd5YpmG0R//gIPjESpWN3aDCYtJQ+jCRUaya/n1f/4M3S2LMtlEk7IhLhw+wLmxlHI2WrUKOq2KsrmFzdu3saFTBAtUJN79r/z90yv47c+vo0fZLjrBD/+PVwn6VvPCyxsJWIrcOPY6fUNR0rmSsgVLnFuj8XawcftjbGjL8+o//gmWl3exY9sSSiNv8P8euI1aZ8JtM2Fxucld/xGnKmv42le/xpYON9FDv8f/eHMr//Yrj9Ljv+/k1HKaobNvcfTCNHHRbpUKndFBgyHGmYEwmuUv8E8/t55GU5pLh49wdTxMKl+on1On1mAPtLFm615WN9sw3bO/AXJTR/mDf3UM9SY/LpuWbDRNuaqhWi6gb1nDY7s30R2wMXP4D/hfB9fwT57fysaW+a0k5RSD509z/sYIcxlxLl5VRL+wOt10bn6MTZ1+rOUZLved5uLAFKlSRSSNoDaIgxwb2fX0bnrNc/T1HWbSu58n17TToE9w7cRBzg3OEs8KGdVQqbXoLDY6Vm1n29pm8qOXuXj+GmOxjLIVEI0JdSVDy47P8djqDjyLljZrxShXjx/nyu0ZEvmCck6OSqPB5m9l1dZdrHGkGLh0jgsDQRLZEuIkDrW+Atq1PPPCZmXL8eKdUbNv/y7fGm9m+94X2NThUbIxqsUk4zfOc/LSbSLJHOVKmZpanK/iZs3u7awTlRDT4xz78R9x0/sF9m/bSod2kotnLnBteJZUrkBZ9FNjxuFpZdOeTXQ3ezGKd/jUAD/+wXf5cV+ZPV/+Es/t6sVt1FCIjHDqJwe4lCiis7uwGFx4NJMc/sEsK776OT737BpsuQnlpfbd8RR5ZQurFqvdhjlxjb+OdfPLLz3Pc6uchC7/iP9+OkiuZsdtNeDy6Jm58BoT7q28+PmXeOS+IFth/BSv/uS7XMl3ErDZqYlCEaWacjZhTdfExsd2sGGZH0MuyM0rF7lwa4JEukhFZKwYjBitokrvRlZ22pg5dYQDB6KsfHoHj25rv7MiP/HG7/D9mVYe3fMS25copxOLfDT6vnOQd6fNbH1hGyu7F7aLBjnxrd+n37ebXbu2Uh04zttnxyiJw8ptJmxOG3OX/zsDjt289Pkvst2b4NDhVzmSXsazO7aypXVhRT7L+W/+Lmf0m9j5xAussueYGrjE6QsDzMayilyraj16vYeVW7ewYWUbqtA1XvvjExh272D3k2vvZrKFjvJb379Ny6rtfGl7F5ZShHcP/TVvXAlT1AXoXrGGLZu60ISuc/7KENPxvLIVrVZTY3C4aV2xiU0rOmlyzPLGnxxhotTAni9vo1ME4pRzL8c4885fcU29hkd3Pc/ahYSw0An+/Q8HMHds5Zcf70YdH+fK6XNcHw2SKVcpV2pK6rm7ay2bNq5nmbPGrbf+kMPxVtbv+QrbW+4G2U7+yY+5nrWz+SuPsarRrGypfPUnB7k+lcXVtoQV6x5hVUDF6I0r3LgdJJsvU65WlQIa7oZuNm9aRXe7+z3Zq+OH/iPfOzNJwbGWRnWWZDanvP5UKyYCvWvZunU1HQ4Yv3qSU5cHmE1XqFUqqNRqagYHbb3reXRdD03OJEd+/0eMmDrY9Xceo/t9M9mG+cmfHGNas5Tn//6jaCcu8NbRi4xGNTS4LIpNFKfOcyOuZ93Tv8YXNrbek8mmDIX5JOM3L3Puyk1mEnmqlSrlmkrxJVqjCVfzCjat68FTHOX8uYsMzWYoVUUmhgatXoejuYf1GzeyqrXKjbf7OHM+Q++T23n0keb5TLYCt4/8GW+Pq+nc/es8sXQhk+0m33njHMOlJXz1qc20myIc+7PTJI3NbPtKD7Er5zl/vZ+g8JU1FbpqiWpDNxu272SLt8DVtw8za25g3ZN7aRQBtUsXOH9jjEROVOBDqYiqN7joWL6WTZt7cUUvc+LE29w2rWff7v13MmCLmUlOfucggwkXe3/jBbru2ZlbIRca4dyZU1wYDFGraahpdFicBvLBMJFpAxs+9yxP7Gone/tdzp27zEi0SFmc11tTobd7aO3dwCOru2lZlGF+z3xKnMs5dJ5X/vI79EXdPPWrv8oL69uVc7REkZl3j53g+Nlhqg1urFYbdlVK2S4+Z1/Hr7z8OKvtM7z9zWMMpdt56Z/tw1+IM3rjNIf6rjCR1GAx6DBYDFTT41yYM7P68V/ln+20Mn7jBAdP3SRYcOG3m7DZ1SRGzjIa17HpV/43XlyiZm78JmdOX+DWdLp+vpk4M1XvpHnpBvbuaCd16SRXBqN0f/WXWEGKyYErnDx/jalYUTm/EaFDOhuBjhVs2bWeDm2cKxeP8ZOBMqsffY4Xl8+Pt7Uct0++wuFzA7S8/L+zv3kxoZrCYfDyOY6fHSJOFVVFjc5oRV9JEgsOY1y9m+df+ALthRluXD7HmVszFIoliqIyrs6Ew9/JhnVrWN3jf0CmZj2jMB0e4uD3/opXzkRZ/9W/x9cfSqRTjwAAIABJREFUW4dXyRCqUkxMc/3iWc5cD1IUZ9mVqqg1ZjxNS9mwdQM9rVrGjpzkze/fZt1v/T123Amyxbhx/RTf74uydvt+Pr/OyczVC5w+cpmGr/1dHnWIytX9nDl5lhvTGaWyZk2tBqOdhtYN7H9sJY5KlBtnjvLmsX7KFjMGvQG9QUNyeJLpuVZ+5Xe/ygZvkWtvHuL40Qx7/+0vs7ySYmrwCn1nrzGVmJeFWtirlYbWFTy6ezWe9CiXzp7h0lhKmb+KoyaqGjPewBaefWEN/sX7yhGBGaFX5zh89hbRXPVO5nwVNXpnM6u3bGPHigC1RJShS6c53z9CNFe3XVEEzOhtpXv7DlaUrvLOkQuMZzw0OI2YTRrIj/LuxVus/J/+M1/vqhGbGeTM8eNcncgoZ8ii1WN16cmGQ0yf1/LsH/1TdlizTA9c5Pipi0xlNaiqdT+qM9pwLd3Ak9uXY0xMcv7QIa7HchSLYkJVQ6M1YFu9k+e3rVTOe6tH2WqUC0mmbp3n2InLTGd1qLU1tHoLbkOemeA0lw1P8Ke/uQeL2Fraf5GTZ68RzKmolkuoVDqs3gZa1uziidXiHNSFrRY5giNXeO21c2h79/GFfSvvrRBfE9WXxzn/zmucj3rY/9Uv0JIZ5typk9yazCrzCjFzEx+1Vo/F3kzvshasc2d5c7KBF19+lhU+wz3n51VLaaZvHeevX+unYceXeK4zy+H/+jtM7v5dfm1rqzL3Us6um5vgzLFDnE75eXLPKtSnvsdPMpv49V/aRfM9RcRqVERV4Etv8J13kmz5/POsNfbzvb8aYNM/+FW2NnzAttZf1BdH2W5JQBJ4IAEZZJOKce/8tZjm9rnXOD0BapU4fHshyFal5u5l79ZlWDLjXL0+TKSoRasx429wUQ3nMDW1smyZD6NuoYz23VtXSznikWkmR0cYnUmQFW8daj12byudXc20NHgxi9+JYEI2xkj/NW6MBskWq2hsDXT1+MldiRLYt5E2hxFteoqb0zH0vm7axHkNqSluXb/BWFJMZnSYHV5cmgq5vI2e9W04REbcPfPQKoVkiNGhfm6Nh8kWahicDSzt7qVTrDYZ1MoWy0LkJodnXWzp9OEyibeJNMPnbpM1eVna5cds1FDORJka6ee6CJLkK2iNDlo7e+ha0oTTXOL2kdvoupppanSgqSS5ffMaA5NJ5aXM6GrEp4uRULtYurQbv81IYfI8h6MNbO9uxGV+79lClVyM6aFBro9MKS9IGoufrq5GKsUMeX0ja5d4lQqrhWSMqZFbDIwFlevUegtNS3vp7WpVilMsbJdcwCKCbH/82/2s/PomvPo4UxMRclU9dn8rXT1LafXZETtH0pOXOR3zsnZpI36RDjP/ESuCofFh+kcmmEsVqGoM+Jo76eldSoPdiFZdJZeKMjncz+B4iFSugsbqpnVpNz0dAeyqNNPTk6RN7bR6bVh0UEzHmR4d4JYIjIk+mFy0di2js61ROd+vmJxhpH+A4ekYmVIFldaGv72T5cva8NnqB/zf/dQopOr3GxybIZ4tgc5CY0e3wsRtEudTDXNzcIyQCJDVVBhcDXT3rGBpowujTmyNvvvJjp/lZspKU0u9f/V5YpVSPkVwYoSh4UnCySwVtQVP8xJW9HbQ4DChLqaYGrlKzNhJe1MAh6FCNjXHxNAwtyeCJPNl1AYXzUuX0dPZiMukn793gelrF7kW0bG0t5t2v9hCK1aFC8Rnhrk5NM5cTmzPddAUsJKbLuHqaqOj3YNRLSr8TTM8MMTIbJRcRYu7aSmd3jIjWTNLxfkvHhPVbITh/gFGZtMiVIzd78NejVGy+GltX4rPenebrehtfrSPA0cPkgrsptuuJxGeJZ6rYnYG6OjqoqPFg9WgRVWrkM/GmBq9zfDoDPF0AUx2Gtu66e1sxmPVkJ6dYnQsj6e9kUDj3aB4auwsQxkbgZZOGu0L54TlmO6fYC6jo3FpALezXvW0Wskq2+SipmZaWlox5UIMDQwxGU5REYFFbzMuQmRNjbS3ddJoKjA5Ocpk0UlHU4CAbcHeygRvnmVW00Bzq6joCqVCmvDUKMND4wTjGcpqE67GJfT2dCjn1dSyEUbenUHT1Ehzmw9RBFb5ZCc5M5TE6m5kWZMTPWWSonrs9SGmY2VcLV2sWL4Er6lCfHqUgeExZsRZUuhx+Fvo7O6q2542zdi7U6SqZpqXNd4pMCOCPsGJfiIqL4HmJfgW4vLZaS4Mx9HaAyxvc6GrlsnEQozdHmJ0OkKqUMVg89GxrJvOtgZsoirt+BUmC1Z8LWKr9d3ztGbeHWGurKdhWatSFVjZLjR8kxtDkyRVdtqW9dLT5kVbnGNsaJiRyTCpQgWd1UPrkm662xtwLDqrc8GKxg/9Aa+N62np3UEgP814MKlUxPQ3tdPZ2U6D26Is9JRzSUKTt+kfniCUKKA22Who7aRrSSs+uzh8PMfExdsktXaaeltxLT44cLELqMQZeXeajNpOx6omjMIWR4cYGguSK6swOfy4TEXKai2u5l6W+mzv8ZPixVNk+yQiM4yPjjIZjJMt15TghKuhhSUd7TR77RhUIutikqHhEeW8t6LKgCvQRueyJTR7xCJHkcjYNLOhEu62JgIN9TP2xAtdcuo64ylwNK+izTEvh2KU/vEgiaqDHkVeOaauz1LUWGnqdZGbHWdwcJhJcW5TRYXJ5qd9WTdd7T7MFAiPT5DVmfG1tirZPflMjInbwwyPiEWHChqLi+b2TnqWNOK0iiBTiJmZcRIaH63N7Tjmd5hVSmlm+ieIFw20rFvK/FFtdyiLQ80zsRlGBgYZmYqTQ48r0ETAbkWVrWBpFudNudEUsySCEwqfiXCKMjrs3mY6u5fR1uBQivq836ecDnO7v5+pnJmlK1bQ5hZFieoHr2ejMwz3DzEey4LRittuQaPVUNG7WbakCa8+w/itaRIlG50bWrHUKhSzUSZuD9KvLMDUMLoaaPJZKKs0GD2dbGwxUUjPMTp8m5GpGGW02NxiQa+obDF2dG1iiUNLtZwjFppkqP+2IvOy1ogz0Mqyrk5aPUaywRnC8Tyunh68GlEUIUVoaoyhwTGCiTwYbPhblirjkagkqa3kiISmuB2v4g0sYal74YyxMonZYUX3rF1buLOLfgFYrUIhG1f87eDopHJOp9Huo7HRh0OdomJyKWeNujRCD+aYGJn3y2L+YnbS2N5FzxLhl9+/YmO1kGLmdj+DMzl83evoXVSJV8ghl44wcfs2t8fqTHVmN81LuujubMRpqpGcnGZsKIlv80qaFrYLVvNE52YZnMnjbWyn02cgEwkxMxXG0rOCRoOaSjlHPDzFUP8wE6EEZY0Rh8K4SxkTtaJwSjzEsKheORGhqDbi8AZosJsop3Us2dip+Nq5sUmmpkq0bluBRymAIvz7GAP9o4SSedBb8bYsZYWYS4hq6YLnyAC3hqeVjHeEbBvbWN7TTZPbfO+ZbEIOQq/ySWYmRxganCCSLlJT6zA7G+joXMaSJnd9B0UpR2xmjFuDw8xEs5RrGow2Lx1dvXSJIyoKcSZGhhkcm6OEBrPVhttrRpUIY1q+lx6nmkolTyI8wdCtQSZCWSpaEz5xLqPTQGo0TcPOdTQZxXq36ONtbin6VkBttNLQ3k1PZyt+m6hAm2Rq6Loy907ly6i0JtyBJfQu76TRZbqnj6LgRCWXJDh2m1tD44SzZXQWD20dLdj1GUYzXvasb0E/f114coT+4XGCyQIqrRlv81K6l3fRZF+Y34gBvEgyNkP/eBpXYwedgYXzBBe9SxSzRKeHGYuXaVi2liZjXd4z42PcHpslVqiAWoPJ7qVtSRdtbh352REiugBdnW1KMP7el54K+XSYwRvT1NztdDdpmLl5jlTTo6xoFAV0FGFSLReJR8a4NVvAEwhgnh0g5uqht9V7bwVr5fISmcQsN96N4FjaQUAX5vyFIO3bttHpeJ+K1O/r7eQXkoAk8ItKQAbZflEl9/Nqt6iAls+QLdYzje7OnGvKpMJqNijBknw2S7Eizi5Xo9PrRQFFVBo1WiVQdl+lpUUTv6Ko+FUoIxLZRERNqzNiMunR3FOdqV7BVFTxUhKiNDpMFgOI4INRj1ZUc6qV66uuGl29oqeqQjEnqomJlAEVaq0OvVZNraJCKw65v7/6kzIQVpXniEqgoj1i5ctkMqITlZTunNdVJFdRY9BqlDbWgyglamKV805fa1SUaqsL7dViNJrQ60SgrkYxV0KlEwHJepCmXMyRE9XJBAKtvl7ZTaVWyvJqRBWucp5cVasEK+vPfO+nqrS7QKkisp50GE0iiFitn3kiKsopHRCrjXml4qSSHaXWoDeaMOoXvr/3vvUg2xCb/of9rOtxUSuUxBo4Wr0Rk1GvVGBVqeqTjbxgotO+p32VUoG80q4qNaEbBiMmg24R/2q9TYWSkkkjsieMJhN6rTjdr0K5XKGqqrNa6Lpgm1vUV4OovKX0sf5SJapHilV4cRY9qrt9VCrGvudT1628YCJ+IJiIjCq90BGoiCpld9pf1wmzyXhHdotvVy3nKVXVaObldvdxNSqCUU5wqCgZLIKD0aCr86pWqZQLVFT1Usz1QKB44cqTF1yErFRa9PMVxhb3o1LIUxBZKqKMs7CDhQlgpURhnlFNMNDrlKILStu0gqVKeXlfeEZlQa46FSVh2hqtYkcLOqNkd6JCo9Wh0yjG/YB+iiDbCV4/eoRi5wvsWNmFQ1OXq0Y3X3lNuygwqVSBE/qxiL0iS6FHIlm2TKl8t8134vulPKWa4Fy39fpH2G591V+8QKvnbUuZ+JeKVFQatFodGvGiUxT6Ubc3tdaAXhz6r/RHh1ZsBSmXKdeE/WkW3V/oSYGKyD4SDOfZVMp1zsWykKsa7bx+1+VaoVQsKzqtEfq5oCzVMnklk0Mz71tUVCtlCvlcPcNDYaVXdKxWLlLI1zNBRSaldtF3osJZSfEbKjTiPMV5n6b0uVyst1UjdGwBUZmCspihUexL6IqiA4JHQfgEwUOHwSCqUKqV9gq9FCzuZS38SN0X3HmuqF5Xnrd14XP0IltT6HK1bo/i/op5ieyouowf5MpEkO31aTu9W1/i0YCKvBhUFJs0YNDP24viq+t+R/iBut+v2+1dHyT8imijGo3SjvcJ0NRE/+dlJ/wgtbrNF4VO1nmIjGYxhqmVsWXRQtN9vuS9vkeMhQaMeiHL+vOFnItCnkpl2/nvlTGsbmuVUplKpYZa2MC8Dit9rSzIZ+Ha+Zd24R/nfbzIfKqIvojzs3QaapWSwr64kCWs1SvVD4Xshb1UykJ36v6q/vi79lgfR7QI3yp8Yf3rivKbqjI26e7Ir25j87YnZPQA1IKN0LN8voTia3QGRVaiwqqSrSX0UemSsCfBp1Ifa3R6jAYD2sV+40FevCrGCuEr1XVfeKcR9YqJig6WBJv5cVUxCjU64StUwneI54nxqV4A534Wwu8bxOKA+E6tVY63qFXrvOpjjfA72ro9C4vUiirUdZkuyFz4UOFndIZ6n8TX4ruK8Ms6MZ7W9bpSETYv5Fa31Ttj5ryMKpUKJfEbjfDFC7CFPQhfKzLPjPecc3t3zlalvDAOibNRNcLW9YrPW/Dt9TbU+3V3niBsdt7+3j/OqfxO+EOhO4pfvS8oWq/6WVDGQcXXLPgCMdaqhP8oUy5V0Yg2LTgHcU/ho+bHAdHfakXoYQWV7q7dKIyV8VIwVqPVGzAZxdy0LgMhK6F/wl8IOQu9EvonzogV2aTi+WK8KSuxssWyKFHI5RUfc0cWRp3iJ+ryF/OD+nxKTBiEvS/MjR44URP9qZTm5wJ1ny7OIVMq/y7wUnSgbgfiuco4palfY9DVq6cqPqog5qnCL2nQCR9Xq1DTGtErpcJrVIXNKXOrut7X/aOaarEyP2+ev05pT07Z3XB3TliXieBTLtXnjMocXemjmMOJOfoDZlPzfjmvtL0+FzUoFVerFCtqpdJ7fYoyP2+cH9tUil0YMRqF/1ikZIKFmNOVa4rPuavvi19FqorfWNA7cU2dkdC1omIrYrATY5jwZ3q16JOYs2vRCR/0gDlhXV/ErgON4v8rxQJVwfae+UudsRibxa4QdaWkZAwu+LJ7byuuFe8KZWXurxGLGvkKOjHXfZDDfKDyyD9KApLALzoBGWT7RZegbL8k8DERyE0d5z//myE2/Pp+HlnbdKcq2Md0e3mbzyCB/PhJ3jx6jELn8+xau5LAvYXoPoM9ll36OAlMHPkj3pi20bvtS+zsuG9r/Mf5IHkvSUASkAQkAUlAEpAEJAFJ4BMi8IkG2QqFgpI18MYbb/Dyyy+zYsUKpSyp/EgCksDDJ1DJzzE2nMPV6sUhtj8+/CbJFnzKCVRzMcLRKBWTH7fdhvG9u5s/5T2QzXuYBPJzo4TyOiyuwL0V5h5mo+SzJQFJQBKQBCQBSUASkAQkgZ+BwM8aZPvOd77D448/rmTsGwyGeua+2I0gdlncunVL2XCobMcpl0kkEqTTaY4ePcpXv/pVVq1aJYNsP4Pw5E8lgY+TgEi5FwUglG1o77fd6uN8oLzXLz4BsQ1EVPugrjNSbX7xRfpJ9kD4nLr63N0e/kk+Xz5LEpAEJAFJQBKQBCQBSUAS+LgJ/CxBtlu3bvGtb32LrVu3YrFYcLlcSoDtgUE2ca5EOBxWonCnTp3i2WefZfny5TLI9nFLVN5PEpAEJAFJQBKQBCQBSUASkAQkAUlAEpAEJAFJ4BMn8LME2QYGBvjxj3/Mxo0bKZVK+P3+Dw+ymc1mJci2f/9+ent7ZZDtExe5fKAkIAlIApKAJCAJSAKSgCQgCUgCkoAkIAlIApLAx03gZwmyDQ4O8tprr/HII48g7vNTB9lOnjzJU089JYNsH7c05f0kAUlAEpAEJAFJQBKQBCQBSUASkAQkAUlAEpAEHgoBGWR7KNjlQyUBSUASkAQkAUlAEpAEJAFJQBKQBCQBSUASkAQ+SwRkkO2zJE3ZF0lAEpAEJAFJQBKQBCQBSUASkAQkAUlAEpAEJIGHQkAG2R4KdvlQSUASkAQkAUlAEpAEJAFJQBKQBCQBSUASkAQkgc8SARlk+yxJU/ZFEpAEJAFJQBKQBCQBSUASkAQkAUlAEpAEJAFJ4KEQkEG2h4JdPlQSkAQkAUlAEpAEJAFJQBKQBCQBSUASkAQkAUngs0RABtk+S9KUfZEEJAFJQBKQBCQBSUASkAQkAUlAEpAEJAFJQBJ4KARkkO2hYJcPlQQkAUlAEpAEJAFJQBKQBCQBSUASkAQkAUlAEvgsEZBBts+SNGVfJAFJQBKQBCQBSUASkAQkAUlAEpAEJAFJQBKQBB4KARlkeyjY5UMlAUlAEpAEJAFJQBKQBCQBSUASkAQkAUlAEpAEPksEZJDtsyRN2RdJQBKQBCQBSUASkAQkAUlAEpAEJAFJQBKQBCSBh0JABtkeCnb5UElAEpAEJAFJQBKQBCQBSUASkAQkAUlAEpAEJIHPEgEZZPssSVP2RRKQBCQBSUASkAQkAUlAEpAEJAFJQBKQBCQBSeChEJBBtoeCXT5UEpAEJAFJQBKQBCQBSUASkAQkAUlAEpAEJAFJ4LNEQAbZPkvSlH2RBCQBSUASkAQkAUlAEpAEJAFJQBKQBCQBSUASeCgEZJDtoWCXD5UEJAFJQBKQBCQBSUASkAQkAUlAEpAEJAFJQBL4LBGQQbbPkjRlXyQBSUASkAQkAUlAEpAEJAFJQBKQBCQBSUASkAQeCgEZZHso2OVDJQFJQBKQBCQBSUASkAQkAUlAEpAEJAFJQBKQBD5LBB5KkO306dPs37+fnp4eNBrNZ4nnZ6IvtWqZSrVGrXZ/d1RotRpUKtVD6WetXKZcqynPF3rzybWjRHT0Gudv5ujaupZWhwXd+yLIM3XjCjdmNPRuWkmj3YR2Ma1ygYl3j3Ml28qWdUvwWvQ8HJoPRYSLHppg4O13KXYsY0mHD4tO/REblOH2xRHmajY6expxWvV81Dt8xAcql6fG32U0mMPW1k2j10l25BRnQ0a6u7tp91hQkyc8dJ433zrFQMbH1n172baqBYdR+rkP5l0lE5pgbCCCsb2dplYvxr+NgMRvKnmCw1e5HtKzZNkyOhosP18bq5UIDpzjWtxCZ2c3HV7T37bl8ncfG4Eq2bkZJodC4GmktSuAlMrHBvdvcaMyqZkppkaj6BpbaenwYviwu1TTjN+aZDahZ8n6NrxG7c/Xjj+sPfd8XyYenmQylMHoaaPDXiGTy1M0B/B9mhWtlCEYHGM4USPQvIylTv1H6vXDu7hGOZdkcnCSmZSN1dvbsP5UjamQiQSZvDUFjR10dPo+XO9+qvt+Ci6qVSmkwwyNDhKyrmbvEscHN6pSJBUe59rAJJrAOjZ3O3+GTlQpZKKM3rzFdMHN+m0rcP7/cyL7MzD8WX4q7CHO2LUzXCus4Jkdbeg+5HY1If/ICP1Ts9g7dtHj/ugCq1VLpGeHOXW6zIYvrML7s3Th0/TbSolsZJATk3m6Olf9AvnFTxNE2ZYHEfhEg2xzc3Pk83n6+vr40pe+xMqVK2WQ7VOml7V8nCsH/pRXB42Y9epFk9oq1eoynvjaTpb7rOjUH+Sgy+TzNfR6LeoPvO6n63xm+jIHfnSIG3ENVrOKSiFPXuXikSeeZOeqFiw6zc958l1k+toRXjse55EvPMkKvxPD+3Y/Q3/fO5wY0rLtuZ10eex3B79qjpFTr9EXMtLeu4H1nQ1Y9D/vtv90jD/5q2Y58FuvkNu5j13bluE1fdQgVIQTf3WUkUoju59eS4tfBLh+/p/Zc69woj9Kw6YnWdfZRu7S9/jBiIPtW7eypsVGavIWfa+fIWiwYPW30NvdRWebB7P+o/bv4+1LrVahVFWhUanRfBKgPnLzK4RvXaLvjSFc2zexflMn9o98j/kflDOMXHibY6MW1m/azOqljp+vf6iWGD39Cu8E3Wx8ZBvrWy1/25bL331sBCrMDV3n3MFbqLtWsOmxVbg+tnvLG310AiVmrlzhwsnbmNdsZPP2zg8PklRCnH39HDcnzez42jaW2g0/Xzv+CJ3KzU4yMXabUDlHLp0hEtPh8bewcsd6mj/NcatchOvXz3J4HNZs2Muujk9zRHCxQKoUEtNceucs16cb+Pw/2o77p5JXichgP2cPXEa9Zgs79iz7cL37qe77KbioViEVHOBw32FueL7Av9gT+OBGlfPMjV/j+OlbaDqf4PktDT9DJypk49NcOXWKwWwT+7+wg4aPHrN5n+fXqFarlMs1NBq18o/83E+gRjEV5MbRH3IovYt/9JWVHxpkqxYzhAeP886Fd/Ht/k2ebP/oAquVc4RuHObP/jjLN/7ki7R/VgRTyhEdPMQfnMmwb+8L7O74Wy/xflaIyH58TAQ+sSBbuVxGPKxQKPD222/z5S9/WQbZPiYhfpy3qSQneeu//CZHbb/MMyvd6NVQT2gTmW1ulq7uwGfRoVGy2cRgWAOVqj75FX8TF2ev893/nmLnM2sJ2A3z16qUr+v3qWfJiUy0D8tGm+77Ad88MYa1sYtlrX5sIhhTK5OcHGAoZ2PdrifY1GrHoKkPGLVqtd5epU0Lz5x/7jwo8XcxiNcvW9QGpV01avP9udu2Ktl4kOlwCU9rALtRjxIyqVaZv4vSt/r1ZZLhWUIpFb5mPzaD7k7wp1xMERoZJqoP0NrowWbQop7PCqzNUxZtu6cPC2w/UMgiALrw/Lv/vvcn75VVXRwL6YqiA/f/ov7dvHTrX9aqCJErf73T5/mv7u/DPTJYkPuCTGZ55Te+Te7Jp3hy33L8SpDtXt1YkM+Dux7i4J++wXC5hSe+sIn2Rts85zqL98j2zk3mOSzoyIfyXbi+3u7pU9/mnethmra/yObupRgSY4yn9fi8XpzmChPvnuLNw0lW7trAimVeTDotOl092FzX+3l7Wfzce2RwN4N0Qf/u+d0d3Z7v0KJ0U6FDC3a1IB/lqmqJ2OQFfjLmYHPPEnp88zkkd9rwITa5YBcPkHldJxa0d8Hu7tOjxf2bl/F77bPM7LvnOPjDW3j3bePRHT3cXZf/gPbVFvyT6PECuzKZ6CzhjA6Xx4PToq2zX9ysRfzrnH86v7QgiwXZKP+uVclExpnJG3B7fLjNd3NX75XdYn90r08SjRPXKvd7oE5+WPs+gu0sMFMpD6VWe68t37HoD/LV9+le3YGIe31YWx9s0XfHhQfo0YfpYF0R521MtKFKpP8qx1+9iqZ3DTufWz//Uv5R2nZXZxS/PN+G9x0zHiC3O/JXuNwvf6XFC6iV/3rPmPUB/N/Xn3zgWLHI5deVjtp72la3o7tj9INu+NNwXCyPMlPnL3Dy0ACWTVvYta8H28JtlTY8YE5QmaHvb/p4d8TMY39/H11OY32IWrDlB7b9zk0XZeK/l/uCrtT19b0vmx/GtphMkM5kqGpq5NNxImk1NpefphYPpntut8DyAX7/Q+RU7+r87OtDxo26Hi3Y8oP6O/+wbIjLl07w+m0VGx99iie7jHf8zvtxqFvW/Fzp/jbPy6Lezgfp+E+jJ4tuuvh+83OzOs4q+dgEZ189xpWxJr76rx/D87787tW70M0bHH/lLOpNO3hi//IP17s7Q+v72ce8yb7feL5oWqWMSfP/v9j+F+T6QF8/b/PKd2J4WaQD9/qeCsmZGxx4500u+b7Gv3lKBNnEGPLeoJRyj2qFYi5BOJJEZW2k2Wu4MyYu9m+id2r1/D0W25pavWghs0a5mCMWCZOumGls9d3JPFeetfA7lZq76+wP9qfKlEa9aEG/licSGuPi5SRLV/XS2WRT2nnnPvfbv/qeGer7DS7zclDuxEL37lx8n94tzMvvjIN33cr8lKc+Vt+xmTvj0319uUe15+d/dcB3Wb5n/le34zsJCov7e8cmalRLeRKhSYJlP93tjvn7zc8VfUmBAAAgAElEQVSB5n3j4iSHajFN8PrbvHbyAg1P/S7Pd76PAX0A31o5y+yVA/zH30vxD/76l+lY8Mf32Ord+97VhQ/2Dffo3LzDuftmsjA+KFqqsLvfYy88Z+G7D/Pfd3zr/PueupwjcuMAv3M0wzPPfIn9XQtBto/uvz/YZ999n76jW8r86wN89k8xTshLPr0EPtEgW7FYVIIbBw4c4KWXXmLFihUyk+1TphuVxDhv/eW/5Naaf8uvbWnEes+qrAqVMqCJVZQI0zNzxLN50Ogw2jw0BvwYstNMDLzDf/xmnMdf3kKb14GnqYtWl55qIUE4HCaayFKqVNDoHPiaW2hw6NE8IOOtOn6M//AXfZjX7+DJLWtpd5vRiutUUE6FmYzmMXsa8Vv1aGp54pEgwVCSbLmGymDG62/A77Ki06hR1VJMDMXROfSoKhnmImkK5Qo6i5+WNj+mWobIbJhYMkO+qsbuaaQl4MYksuRUFTKxELNh8Ld5sRg15ONRwqEQiVyRSlWH2eXE6/PjNEEqHCKW0dHQ7MZkEFtcSiSjIWZmwiSzZdQGK54GH36PE5PYfkuJyO1pCkYjGvLEo0lypQo1nYmGpmYaHGa0D1jNq1UKJKJhwnMJMvkiVbRYXY00BlxKhtwC0lIqyuxMkEi2ACoNJpsXv9+Dw6xDlZphKK7G63HjtOjmg35VcvEokbkC1kYvdrNBCSoWknPMhoLEM0WqNT0Wt5dAgxuryFhUlYiOB8lptGjURZKxFHpfGwG3FX2tSCIyS3AuSbZYQ2ey42upcvRfvUJpPsjm1RaJi76IvhdK1FQGRQaNfvu8DO43lBCH5oNsj4sgW4ORXDJKKBIlmSlQqaowWr00NPpxmnVK9pZYyYuGQoRiKQrlKhqTFafbr+iIQffegbuUFjKOEE7lqKLD3uCndOs1Tg9FaRZBtmVLMcRuM12w4HG70CaHOHPyOIevqlmzuZeuzlaaAgE8lhrpaJhgOEGuWK3L3+/H57Sg16ohE2EsXkCr0aLKpYgX9TQ0+XHZ9FRycUKzYeaSOSpoMTu8NPrdWE0ieFsjNzfFZE6PXVMhm4qTyBSo6sy4GgIE3DaM2iqJidtcP3+A/zroYO+aHtYubcDb2IjHYkJdSBMJBQknMhSroLe68Df4cVkMaNU1Cpkkc6EgsVSOYkWNwWrH4/fhtprQzQe2qWQIzsYoawQHO8Y7WXtVCrk5poMl7C47RlWeaGSOeCqvZNXpLS4CjT5cVhGIrzwwyFbOppgLh4gkMxQrKgxWJx6feL4RnQZKySChtNBrwSpJCiuNPhe6QoRQwYjb5cZcThCcnSUm9GL+RbBaKYGtkY7mBpy6IvFYhEg0SbZQApURhzdAg89xN5u3WiGXiBIKRYjl8tTUBqwOL36fC6tRSz4ySrhkxun24TSJlYkyhUyMcHCOmOivWofF4Sbg92Azia3NZVLRGPFkCZ2hSi6TIpnOU8GgPLvR78A0n+VaK5fIxOcIRuZI5cqo9Cac3gZ8bmEbKlTVMrnkHKHwnGKbNbUOs8ODz+vCbtbPL3LU7adaSBOLR8nVDOiqZdLJGKlc3RbcPj9ehwWDFiqlPMlYRLHHbL4IKgM2dwMNficWgwZVpUQ6HiacAz01CtkcarMDp01DNhkjGs9QKlfRGmy4/QG8LguG90nmrJazJOdCBMNJMqUaWqMFt8eL12XDoKmSTSWIROZIpnOUq0IHHfiEjtpMaOdn28VsUtGTuaQYW7SYnVZq0SnePTSIoXcN259bgy2XJjoXIRpPUyhV0egtuLwBfB5hJ+8diGvlNKGZBMWaGoOhSCySIFOsYbR5CQQ8mNR5YuEwsUSGQk34XmGbXmxGLbVKiXwmwVwkSlzYTk2F3uTEH/DhcZjQUKWQShGPpihrVFRKGQoYcfsbcZm1lDNJxS7nUlnKNS0mqwOvz4vTZkRVypGIzhGJJckIfdUasLt9BLwuRTYf9BE+MBGfI13WoK5VySbjpPJV9DYn/gYfTuEvIsJHpilUVBgdHhoCXlzmhe34NUrZNFFhk4k0xZoG47xNCjuu7/qvUVTsNkgkkVPab3VZKUyOcu3EGPZNm9m5VwTZ5q8LzRJJzvfT5sLX4MVpMaB5QJBNjHnpxByhUFSxBbXejNPrxedxzI+ld9+GS9kk0WicssGK2yPktRA9qZKeCxPPlLEEGnEZ7gYlquUCaTG2R+Kk80Uqag1mu5tGv08ZL6FEKpYgHs+jMYj2p4mLtqNTxt7mRje2+aMBhA7kknFCQkeyRVQaPTanH7/XVV8s/MCPeInOkYyFmQ0lyJbq46aYY/icYj4A5WyCcDROVmXBJnxcPE1JyMPhISBkab67wHfnUSLIdrmPA0NV1qzewgZnhmAij0pjwOb04PN5sBnViCNDFN8fniOaylKqgc5sx+9vwOcwo1bVEKxSsQihUIxMsar4JYfTrfgds0FNJZ8lHp4lGEtTVOzWiVeMHTbjHbu9G+SoKkEb0d/wXIpsoQI6Ew63j6YGp2KfSpDttWNcGX2/IFuNUiFLLDRLKJZRWJgdVmqJIFd/chXdpu08rgTZapTyWaKhaULxNOWqVmmbL1AfVzQ1EYxKEQmG6nNVlRaDwt6Dy2lBR4ViPkkkGCYSz1JRaTHZ3DQ0+HBZdErwI5OIEMtX0Kh15BLCb1dQ6cw4AgGaPBbIp4jOpcAgdGtR5nM1TyIRJRzT0tzuRVfMEg0HlXYWxZzGJMbfAF6HURkzkzM3OXDwTS55f4nf2mUgFMljcgXw2Rf0S8hJ+PIQkayVJi9E5tJoHM0022tk03GC03msXtHOOLFEjprWgMPTRMBvppSMEApGSRfK1PQW/IEmAi4LGlVdXrFQjGzNQnOrCy1VSoUM0eAs4WiGokqj+OoGfwMem8hCLZPPJglNZ9BZtVTySaLxHGXEnNRHc5MPm75KPj7B1QvHee1Eip5Na1nVFcDhb6XNbRCTOGWsC87MkcxXwCB0xEvAV59LP8CLUykXyCTmmJmdIyv0VGfG7vbS4Hdh0YrYY5FsPMzsbJRUoarc0+X10+h1KIv31XKRVDRCJK7C6a0yNxMlU6igMblobG3CaSgwNxMiGk+Rq6ox2ty0NAVwmOYHFbGLIJ8gOB1kLlmgqtZitov3JR92k5ZauUguHmQ8q8Orr5KMJykZ/XR2uFBXiuQSYWZm5kgVamAw4nT6aPC5MKoKxESQTdPMioAJMafJJGKEwhHSufr7gNDLxpZGHAY1C0G2109ewP/AIFutbvepOWZnIiSyJSpaA1anh+aAB4tetDXL7NUD/KffS/Kr334B41iQWFrMOfX1RYYGD2admlqtSqVQ73M0kaes0qAX/qPBj9thQl2tUEhEmJoNkyxUFN9o9wQI+F2INUrhO7ORMabLFpyaKrF4nLIpQIM6SkzTSlfTokyzWpliJsjwtIqWDjckowTDMVL5EjXhvx1eWhr9WOfHRqVtuRjTMyHiiQIVnQG73YU+dILfP53n6ae/qATZatUK+XiYqWCYRL6CVqvH5m4k4HdifuB5QXV++WSYyakIqUIFtc6E09dIi9+u+DyhS9HJW8TMS3AWgszE0pTKKrQ2Dy1tjbg/VUcifMqCE7+gzfnEg2wiyvv666/LINunVGGUINs3/xUD6/89v7IpgOMB+yLL6SkO/uAVrpR9tLuNaMtJJmIW1uzaw1rzCFfOvcN/+VGSzY+vosnrpmPNTta2qJm+eIjXz46jc3hxWyA2fJMpw2b+zlf3KPdZeGevo8lz9c//Az/MrealLz1Gr8dSD7A98FNg9OJB3jl2m6pLTNC1ZOMhwmUfW3fvY2OXG5N2jFd+/wgRe5ac1ozHakVXjDE+GsG4dC0t6ijBWBmb104tOUH/ZJlHXvwi+1a0YNWXmDx3jDcPV9n7je20m6d5+9U+RjI6nC4LenWZxHSUxt2fZ2evmfEjR7kwbGXPFzfR7DORHDjHgbdOMWf24rWbqGXmmIpqWLnzCXatbsZqyND3x69wrVggC1g9TuyGKpHJYWKGLp774tOs8DvQ39f9SmqQAz98h4GCnSa3iWpimpFZNSt37WffxnZsJi2V1BDHXzvMuYka/lY3plqKyWCBpnV7eGpzJ7bJt/j353Xs27qJjW3O+cBJmakLpznZF6HrxR0sF5O9xBDH3jjE9YQOp8OGtpQmGCrTumE7ex7pxGUtcv4vX+PKXIy0Wo3Z7WDFtn2sa7WR6j/C60dvkDQ00Og1kQ/HwKti4geDNH/jazy3rxdL4iZvvXmS8ZKVBreJSmSM2zEnW594nEdXNt0ZIO+KP8Sh//wGw6UWlCCbJ8PpA29xdraKx2lDX00yNRbF3rObZ/esIuBScfv4W7x1M4zeYsNuUCsvERnzSp7cu4p2r/me7aaVzDgnD7zOqSkVPr8Hi6pArlAgHR4gqnax+ekvsbV7Cdm+/5sD8S4e3bQVX+ICbx86wYl+NV0r2+jo7mF17zL0c1c4eKKfgs6Gy6YjH5shbmxn044drBNbSUNn+Ivj10mG06i0FpzNq9n16AoCpjSXjh/m3FAam9eNtRpjOlbGt3o7uzf00GhRMX3+b/jzCwnc1Qp6iwObWUNqepQpVQf7ntzLpmVOEjfP0nfsLb4/ZmbzsjaWd3XQvWoVbc4yI6cOcuRGHK3Fic1YJTYdQt+6hl27NtJhSXLpaB+XRjIYnTbMBhXpYBj7ql1sX99Ng3V+ElnNcPPtQ9xIW1ixYyOdDQ6U2Hwlx/iVN3lrqpFtK70Uxi5ybiCB1urEqskydTuCccU2nty9nqUuDcH7Mtls6WnePXWUE4NJ9DYXDkOFeChCzdvDtl2b6Wl0Uuw/wJvnbzId1aAx2HF0PcKOVU3kR4/xdqiBres3sNwQpP/GTcbmxIuXFlUxxLVrw9DzJC8//ShN+QGOHr/IZFaH22WmEplgMu3mkT172LqmBauuSmrmJn2Hz9EfrGAPuDBWokzGjCx/dAc71rQQP/Xn9GU7WffIHlb6taSCg5w9forBYBGT24WRDDORPN6uzezespJmd5nRM2c5fvwmc3ow2WzYLXqK4QnGkw4273+CnWvbsaqLRMeucOLkJcZTBlweK5VoiCROVm/fySM9TRAb4tSRPoaiNWweD4ZSjEjFRteaTWzpbcEm0pHnP6W5IS6ceZurU+Kl34nBoMegV5OanSGtb2bTnl1sXOahMHOTE30XGImrcLmtEJ9iMmFl1bY97NrYgY0MA1cO8uqFCSolLU5nE92rlmHPjnLp1jQloeumKrGZWfKmTnbs28G6Tnc9A3jRp1bKMPLuSfrOXCehceNxGcmE5ijb2tm8awsrGwpcPtrHxdsJTC4npmqSUDCBqW0Te3ZtostvoJqe5HLfEU70J+pji0lFPpshHUuQCetYtnMHu5/qJHn9PMfPDpJSW/FYVKTCQVI0sWnPHh5d4bv37EwRkMyMcOSvT/LudAzTUjv6shF9KcpMpIjF34RTWyadLmBwmKikwwQTNZZu3sO+R1fhzE9z7fwpzvbPobK4sGvyzE5E0bSvZd8T21nuVhMZuMHpt04zlCqg8VhpWrqcjRvXEmCWqyePc2Y4gd7tx6nOEYmWcHduYOfWVVjmbtB34iLjeT1uj5F8PMhczkD3o7vZuWEZzg+I35Rio1w98wanB5NUDY04bSKYlWJmNora1Ui7z0R0Nk7VbMdSijA5V8a3fBv7d66l2a6llJzixtnj9N2MonY24NHllGCB1r+MLTs209toh9Qk104f5ei1ObSeRnwiiJzPkgxGySUsrHzyMXbtXoYpNc31s8c5dXMOncePtZYjFithb13O9u3raHfG781ks0Jo6ConT15gvGDA53NQTswRK1no3biNbWvbF+l6jVJ8kmuXzzBU8LPmkR30eOp2UCvMcvHoJUZTLra9sIXGRS9MmdlhLvSd5tpsEbvPjjofIxjN4V2xjSf2bCSgTzF07jInj15jziACT1acVgOVZITZuRptW/bx7N7l2Kt5YlP9nO67SP8ceHw2tMUEsVQFd+92dm9bTuOi4N7905pqKcPkwCWO9V0hiotGl5pULEre2s4jO7azvtVBcfoqbx47wrlZCytsVfJmF5ZihPFwEc/ynTy/Zy0B633KkA1z9dIR/ub0bXTGBlptOrRGI7W0CNqWaNy4i8e2r8ZZnGP48llOXRqjZPfgMBYIz4aouHp54rl99NpqRIau0Nd3iamKkwa/gUIiDVova3bvoMdbYuxqH0fPjlJwNOPX5YlFUxgauti681G6/NZ7xttaJU90/BonTpxhJOuk0WMgJ4K9WTOrn3qWfcs91OIfHGQrZ8IMXTrM26cnqHrbaLLUyGYzZOIJUuMqup5+iicf78GUjTB86RhHzk+g8jXjVBWIR3Po/d3s2ruJVm2Mm6eOcKw/j7vZgVZZMCnjaOrh0X0bsedmeffsCU5dj2D1ebGo8sTjSTTtW3hi1waaa2FuX3qTQ5dHyatbsFn0mE1aUqEZwjU/W557ka2OGNdOnWeq2sDW57fROO+iS7ERLl04zeXqI/zSVhtjl05z/NIMNZcHn7FEMhYlZ+5k2+O7WBswkZkPsl32foV/vj7H6UPvUm1dzb6dXfUzKEWWdeg2F/sOM97+LI97pnjrwgimnmf44koVUwOX+MlfXkS1wkSlbMFjVpONip0YOho6OzEnp4mWDTgdKqLTkyQNHTzzpRdZ49aSiU5x+eAFJgsdPPv1dRgyMYbPHeXgxRlMDT4s2jLJZJKScwWP79tGt6dEaPQGb/+3M8zZa9Q0ZjwuM+TiTE+l8Kx7nC8+2YNq6hrHjrzNa2dzdKzupqezmdbeR1jXpCM6cYMTh04ynrXS0GSnkooSyuro2riXvRvasN53MFmlkGFW2NGx80zhoMlvh2yU6YSOdS98hX0tEB65ypFDpwhWXPgDViqpOWaSelZu38/edQ1o8nPcOn6QH785TcMuEcQxYddlmR2bJONdw4ZAgYGBGM5WD6pclOmZOJ41e/jc/k141FXy6RBXjr3J4et55SxKXSlDLJ5E37WTp3evJVCLM3X1Df7odIxl2jIZSwsrVm1ix1qfcgbw0XeOMJZ3EBAR0rTwMwY2vvgiW3w5rhx/hde1L/Lb+wNkE1OcP3yYC+MF/E1etIUYsxNhTGtf4utPLcNYrmeyvX7yIv6nfuc9mWwisJUMDtH3zkH650w0tHnQ5ONMhvMEVu3hmR29OLUiyPYq/+5f3mLDb3STHizgbbVTiU0zNlehdevzvLC5A1M5ztChH/Cja1qWdLvQVIqk57K4l21i955e9PF+jv74TS5m/XQ1mCgri2QFlu55hsc2tKHLJRg/9qd8b9CAu6qj4mli6YoNdGWvcuCygZf/4RMsbHYWi6vjx7/HD0uP8I1tDQy+/iOOhyx0dNippSOMTSVo2vIUL+xehUMlFrdmOXvgFQ4OaejsDmAU444IFKaDnMo3842XXuaxJWJOdI13ftxHf8VFZ6OJSiZKKF6hedOTPLF5KY77EkYFv/jMTQ69cZDBjJvODifVuTFGMg42PPU8+7pcyoL6qb/6TQ5UnqG3FqboacFZizJ4cwLNxs/xa0+vxfuhh5V+SoMHslkPJCCDbFIx7iFQSUzyxp/9Yw5af5mne70YNPWkXZGB6O9cTWejg9Ltd/jt/3SbJ//OXpY1WtFUCyQyKpwNjXgNWRLB4/yf/0+cz31jG61eK1anyO4oEwtOMBEuY7ZaMevFyuQU73zr25he+l94aX0j1ntWByb4zv/83yg99jTPP9aLy6ib3276XoHlh1/lz34yjrtrDWt66ofMl8XAeOEsQ2kvj33ucbo9Ib79T/+QU6YVPPfMNpa3ONHX8kxdO8x3v3sO3aq9PL9vHW2NdlTFFCP/H3tvGWVHdp5tX32amZm71czMTGq1WBoNSONhcAxjiBPHThwzxI5jJ/aMPTzWgDQzYuhWMzMzMzN3H35XnW5pJHmcb2W9748sfz5/dVRdp2rvqr2v537uu/Q9bqln8PKRWNzM1BiryOPyZTGHv5GF2dwlPmrcxDE4BX87M3TU5eyubaFt44KNiYyuK7eo6DQg56UkXHRHeP9PVchs3QnyP4ClgTZKySajXY20jcoJO3qEMEcNKn/0I96fNCPzRBrBXtYYasP2TC8l5dVIgs/yRKw7lnoPLpgVkjkGBhcQq+tjrK8J4k16S27RiyOph7PwstKg9+Ib3F53IiLIC1c7IzSUEhamF5AbWODl4YTe4Cd8rVSLE+kpJHiY77fdShkpKyL/zhwBT2cR7KlHz/UrtG0a4ubjg5O5ARoKCQtDg/QMLWOflEq4uz6tv/13zndDVE4akQEO2NjYoLk+wJ3LuSzbBxPs44G9oSbSrS0Wegv405udeL74dzye7oupYp7h8RWk6noqxYBiZ43W21eYsokkMy0ON3Ohenr/vX8IslnJmBidYVWqtae8U0qY7qijsX8J35wTRDpJuPSHUsQ2rkSFumCmr4FM5e1nvKc+0L3fVFtM/9U/cX1KB++gILwdTdFChnhlnIorf6Jp15Gsc0+T4uvCevGP+WjBh9TETHyN1ulqq6WsRY3wCG/c3W3Q2+ymoHYUhYEzvp4OKgAs25pjsK+PcbEbyfGBuMkb+NXrN5gy8CUtKRJfRztsTTSY7yygoEcNR1dPPF1M0VLusL7QRWmrAu/wSKL8LJkv+wM/vjKNd1IaKSEeqrZbycYwBVea0PKJISs1GHPWGWrP44+95mQFexPuYoqBsQFrrWWU9y+h6+SFl6MlBppKtuem6O/pZNsjhXCDUZoaW9i1iSbEwxVTbZBsbKo219YWQjXv7ipDznpnHhdrl7ENSiQhwBFjHRHitXEKL11n3S2OpGBXNFYFNaUSLT19tNWkrI/UcKlZRGhyEukhVqx23t8u6shMUS6VwxuYegTg6yQs2hVsz4/T0dbNhlUoSTHBWE1f5tUPilm1jiEtMRp3B0HZCsNNN/h4wpb02Bji7GFjXVBHyFAgY7ShiIJeCb6JGWSFOaEtwITpVSRqOhjqaaEUxt6dW8xZBpKcloyb1hINebm0bJji7ueHh60+Good5qaW0bG2x9XRipnSX3Nn3YeY+BzCjGaoLSuldUabAz6+uDuYqObd6kwvNY3jWIclkxjhxELFFc5/2oFuQALJ8b7YG2ug2FmiNf8mw5ZRZKUnc0AxRVNVDcNyY1y8vHEy0Ua5s8lMVy292BIYHo7lUj0XahexcQ0kydcCdcUuW1IRBqaWWAlqyfsmjmyhm9yLr5M/pk9gymFifWwx1BAhXp+lu66OMQNvEpLj8dZbY2pmhV25Fgb62oKMlc7ifCZ1XYjLzMLfVEJn0Ye8VTiOZUgiWdH+OJrrqq7d4pqgztNFVxM2ZoZoqW9DwzOK+IRYHB6wgFKwNlTG9ZJ+pCYehAW6YKKrgXRlgSWxOiaOLjiZqLE8O8vythp6+rpoCs/s3nY6utdxiYsnJtKBmYo7lPXMY3AgmCBXGww0lIjX5+gsK6aqaxe/o6c4nnUA5dIcMws7KvWTvpYa24sTtNc1smvjR0JGOq4PWekpNnq5+ocLlEwYEPtINhEOhmgqNxlsrCC/tBc1x2Ay0iNwFQbc7gqDreV0SmwISzxMgrWUxdlZFrfkKhCjIxRixpoobN/GOiCJU0kOrLRX8sm7txnXPUDy0QT8nC2xMBKKAYXUjGxhERiJv50hOkhZWlhHqmGIi5s9erJNldJAqqmNvp4mso0ZutubGcSJ6PgUoh+8yA+8MGWLfRRdeZfcQREBScdJ8LVGGynzXaUUljQyqhtA2sEUgu0M0Fau0tPQzuC0OsGZyUR66TNaU0J52zSGQXEEO5igJ5KxPjVAR98EYqsgkuO9kfSWUVo/gp5fLGFCqI0wb5cnaCksoWFURMSjj3EkzoaZxkrqOqcw9InE184YLaWghh5naHQBHQ9/IkNN6L9eRcewHukvpWC9O0xZUS3ju5ZExPliZaCjUiQMtrUzvKaBf0o6Ua7m90KJFJJV+lpqqelcwzUsnvhgezRRsN5fQ0H9IGK3VE7GOKJz33tld11Q9syxqRChZ6CDSLrBRHc9jQsauAkbSB81uktz+eRSM0qvWLKSArAR5u32Ev1NtfRu6BF2/BzhjNNUWUb7mgHeIcG4WWgjku8wP9JJx8A6Jt5pHE5y3CtG/BlhE65pB9U1LUyqeREbZI+hrhri9Qm6+ydYVLiTkRaEyXITFz66SPmuP0+dScTZUA8txQrdTS10jyqJOJJDjLflg15Nu4t0VN3kvdx2tLzTORHvjaWg0JNsMtXdTOfkNnYxp8n202Flbo6FlW00DQ3RUZexMdpCVc8UMt+jPBOiQ39pAY1DGzhmZeNtKCiTxMiVmphYmyEZb6OmppvdA9GEOpugry5jc3qUgdEJtu2CSAwPxE7vswsvKEB2VgXFzjy7GsYY6qsjWx2jqaWLXok/zz4eibl4+i8r2RQ7THbVcSe/HgLTiHGzUqmidlZm6a4qobRhnaCzz3AmxYHV3kbKytrRCkwkyF5QBElZnZpmaGACpZsP/hYSem8VshyYQbyPDVqCEkksRV3HCEtzdeZ66ijrWMPCxR8fFxM01SRszA/TPbSIzDSa4zGa9BS8z59KRnBKPMfBUAf0tUTsLgzRUNfJlHY0zz/mynxLOeX9EryTjpPkrivQX6Z6Gigpbccs+Ti+212UVvag9Esh1t0YPU0FO4vj9HZ0MqwI5rFHwtFb6ye3MI9Wy7P8a5SMtrI86rbtyMzJwdsElNI1xtqruVm0QNSzx7BfauOTqn50/B/hpQgRo+3FvP5vdxClHuN0vCdmAmRbGqexOJ+SNjEhOUdIC3FAT0fE5kQXjU21zPs9z9dT7dmdH6P2agUjW+48+pUgtvobyS2ewMLPH19XS1XxeWN5iu7BCcS63hzN8Warr4b3f3OFKfXNFvEAACAASURBVKc4TmWH42CmBeI1RtobaBndxP/My6SaLdPX28SdsjUCooLxc7dAz9AYre1R6opzqV/x4GCSN6aG2ih3VxgZ7KSjf4ewoyeJcjH5rFii2GVpsoeigjrm1R2Ji/bGTF8LpWSdheUl5GbB+BtMUZF/mw6xP9nxHhgbaKHYWWF0sJ2Grh2SvnCWYL01mm+d57ULCyR+4xkS7PXR1RAzO9DEtQ8LmLeM5swj8bhZGiISrzLZU0fVpJjAg8+RZbfDRPsdrjSLCA4NwMXWQPUcWJkborN/GR3HJI5H6TBW+QHf+XCEqGOnSA1wxsbUBH35DLUFN2jc8OZggicmRnqwvcrS3DIKlyB8Ddapy/8Tf1I+wbuPOqnUcjNT0yyLNVXfFck3mOxtoaJwhdTvvEyYwc5fhmxCiMb6NK3Fn5A35kpOuj+WJrqoSTeZneqhqnIMryNnSPcyYqntEt/5ehGuX36J0/7WGBjroNxeYmK4kTvNcOjR4wQYzZH309+zdPIVsl31VGp7yZZYpdgyN4a+Gxepxp3wIE/sjTRR7G6yMNhD1+wa9mlnSTXfoP/a9/mXXCXZ554k9oAdpibGqM82c+laCaanv8ujHprCAGdzqZtP/1CC/uFT5HibMd8/yJq6AaYmOrCzwmRHObemjck+dopYSwnjded5rUyPjJwY3IXih9AFtTRG3a1PuLDox3e+9iJxZotUn3+LSoNYDke5YWEgnOMac0OtVHVJCUw/Slrgfa6QSgWS9Smaiq9SuujHoTgXzIS12tYSM5PN5LXZ8eTTyTiqL3Pjx0f5w/ZLfP/lGKwMjNFRbjE7WM57txSc+erjxLsa/q/xHv0bHvm/vwJ/g2z/99fwr+oIivVJbr/6d1zaziTW1Rihm00F2eQyXCOyiPa2QW2mhl//thzzYB/cXZ1wcHDE3s4MA839FsWNSr7/70uc+1I6rhZ6++1KCuSKHVZnJhkenmVlW4xCTY3+G79mKu3X/GOWJ2YPtFAM8PYXb2NwPIuDSQdULTifr2NT0PvBj7m1G0RmTgreVob7oQwy1vvL+bioDr3opznku8XlfzrPanAmjx4Nw9ZYR9XysD1ez/k332Al4qs8k+KHlcFeEIG4812ev2nIV86mE+qgy0xDObkXVkn+WjrW60VcLOth18AbL3cXnOwccXQQzO01ELFN180i6pvVSX0hHsPx87zabEhSZjYRzhZoa+y12+4utHPpZiHz9kc5G2tF67/9nAqDSB7/Qjqe1gZoqKmh3J2j9NZFbq5F8sqxYJzMHzTjVCJFsrXM+NA4U3NriNFgpeMWDWI7Dp95kmjrGd74lzuYnz5BToQLJvttfHKJGKlcaOXSRtl9ga+Xa3EiNVkF2fY25FJGyosouDNPwFOZBFvP8Pp/5bJkYEfAAVsMhTY2NRHK9UnqOnsRhT7KU0mujLz+W0p33Mg5l02gswCmJIw1XuePJXJyjqcT4WGh8vgTPruL9fzu2zcwOH6GE2m+WOnI2VlfZHx4gpnFdSRoMl93gVajWB47flS1oXswgPQhyGari0KywczoOGNTS2zLYHuqk5bhCdwPvcShQD2qP8plYF2Jg4c7rg4O2Lk4YGWkg9bDCklxP+/+JBd5dBI5SX5YC221qsuyReuV17jTLyfg6Bni/VyRNf2B85OuJEbFE2wnYrS7lpJGEXHxgXi6GzGe/wYf1M1h6BSAq7URmiIlaiIZ8/099A7qkPrUYaLNBvmvD5rR8k7hdEoADsZayDfHKXn3vyjbcsHbywMrPWHUqCFSW6Dy0y4sk3I4nhOEuPE9fl2lS87xbNIDrPfVjrs0v/9b6vEkLj0dHyttFnpv8ZsOa45FBxHrrA+KeQrf+oTqCRmOAe7YmOggEuwuZFsM9TTRox3P41GazPXVMrhti5ubJ26Owji3wvihFsS9GzrJnU/zmTbwIDEhFBczHZZaL3OhXoPIlASVmlRtZ5PFmVFGZxZY21HA1iB5uVsEH8/hWLYHu/dDtlARty/VsqrnQVZyEC5muqr2Z6V0k57qMsqaxASlxeBDKW/l92IUfJxjcYFY6amjJtukrzmfC6PmJIeHk+R2l54oWOiqJr9qFB2PEOIjPLAy0ESplLC9tsDkyBQzixuq9sDZpqv0GYZx5MgxfBR9fHqxA+PQWFKTfTDfl5TKdneQq4nQ0BAxVfsOuUtuhIUn4bXTTHFpPRK3WOIig7ATelKEZ+juEs2571Ih9ycpIQrdjnxuly7glZVFUswBDFVfkzNV+S6vDpiRFJ+A/04HVz+tYd3MAS9fe/RULpAipLPN5A3rEZGSRbLVBFeLetjVtiHEzwUnBwfsrc3QFzwfH3o7See7yLv+Ea0yH9KzjxHhbLC3KVEKoKWQD0pWcQ6NJyfWGtn6IlOjk0wvrCNWqLHQnkevhhspR54g1VFJR+kVPm5XEpKczZEwW7TUFMjl26zMTTM2OsvypgTx1hJD3Q3I3FPIyjyE/wOJZlt0X3+P8llTAjKPEu2iv6d0k0tVrfxKkcZeq79kjZnpSUYml1TtkRszAwwMzOCYnEN6hDlVN2uYUnPmYHokByz2x4lsm6G6Mm7fGcBMmMeHAjCW76gsBcZHp1lc20Wys85YTz3rVkGkHn6UCKsHr5Zio48bb+QyqHaAI88fxFN1gxQsd+RxubCOHbcMTqbHYK+vrkq0neou5kLjKva+aTwaYYlsZ4Ol2XHGZ4R2QRmyjXHqqlexDk7h7JPB7LZVknulBrlnDAdPJOCgK0K+0MbF600sGQWq3lNW+0pymVSKTGhxF/wd1WBrdZ7p8VFmljaRSraYGOmnV+JAStpBDt2/+H/o/ssWeinOv0zDjjMpmSeJdtJVjRHJbBPXPiilU+LNk1/L5oCqt1LGTEsl1TUdaIemk+ijTnl+HT07bpx7JAbb/f5Lxe4irWV1NPQrCIqzZ3G0m641e86cisfVaE9aopCs0VVaQmHFFI5pGRwMFVF+LY/CPjmhUd5YCqouNRGK9Tl6RkZYsw7jRFYAW+W1KsiW9kI8uqOFFLRNYRhylmNBpvvwSM7mWC03qrtYtojnbJI3JveUm3LWx7uprm5mwciHpIRwnHQWaSgtp2VGh7gjmfiZPoi5hGLi7uYKs5OjTM2usC2Rsj7bT+OMOgeij/F8ihHdJUUUFE/hnJ5NZvwBhNsvGIJPdpdxvWkMrcBTZOuOUFbci453BJnJ3ntzW6lkZ2WMxvxiBlbNSXnmGK6fo1pQyDcZqbnO9dx6dr2yCLcRGvEEz55tJrsHGJsyJP2FRwjQ6OPyjWIGjLP5p3Mh7HUIyphpr6CyvA71iFNkhnvwgJhtZ4G22gIuNyzjmXCC01H2qAR1guJpoY+y2zWMS705/XwMRuIdloXC6MQ0y9sylOvjNPfPsO6cw3dOODFTU0hp/SBK70j8ne1xtLfHxtwIbfkc9bduc61oGtesKBxVyxYRauJFBoaGGRb58uiJDCId9e6NTpWHkkzK9so8kxMjTK3sIJVuMNY9SN+MC8/98zHclcJxP79dVLk1SX15CVd7zXj++YO4G+4VJBXSTYYbqrhxtQOLjMOciDWgq/Am75SsE5sRgrUwPIVxt73C6FAvI0a+HA1zZrc6jxZNV3w8XHFysMfe2hYzI0125wapy7tA0ZgmB4LCsNNTqjxq5eIVRjqGWJF7cu4rkaxWXuJKr5yYoy+R6bmn2pPvLtBRWExZlYKD3z+J2XQPFeUtiO1COZgehNH6CM1VxVQteXE624WJqkrqBw04/NIh3A32VZjSTSZaq8m91o33888SrDVOngqyneOnGfpMDNRxu3wMl8hs0kJskc0NU3/nJg0mh/hSjgNr4+1cqRtC5HaIlyLUGW0v58NX2/F+8WmOhtqioaZEtrVEb9UVrtSM43vmnzjpo6daE8vXxqgvv8Y7szH8x/OhsDxD661axpZsyH7GmaHi9/mgVURgcDD2hoKZBcjEG0wPdDInMefw3z2L1XQ9l14vRy/5BI9m+yOI4YUW8IWRRm6UVLHi+wJ/H6vF5HgXdwqWCE0SCnymCErH+b46im4Vo3nom5z0M9p7VygFeNtJRf41uhzO8HKyzz01m3xniZHWfHLblnFJepJDPnv/RwiBkst32dpWsjVWS35uFabHv8mR/fukOuZsDyVX/0Sn91f5ZoQmrbmXuVyixblfPIu/oXAvFGzN9VH49s8otn2ZH5yLwURDDaV8h6XxZj7Kb0Pkc4pnfcVUv/9Lbmz7kRRyAD1BtKCmRLqzwkBDH7tGkTz35Qg2az7mhwXqPPXiEyS5Ggi94Mz1VpJ3pQzDU9/mpO++57BCjlwqZgcttCQLNFVe5o31HN4+46z6XZLdFabHxxmeWkEqk7G1NEpbcSN+//QHHnHc/YuQTamUsjbRQeH7H7CR9c88GSa0/+49FySbUzRdfY2bukf4RnYg0r5r/OR73Rx6/Ttk2+3PYaWc7cUh8t95nZmwpzkTrEvd7/+LRodEwt3scHCwx1FozddXsj7Xxpv/+hEbgVGEe5qjofLwUyBdm6C6fQSdiBf5boY+Azd/wk97Pfn6y88RbCUANTni9Smq8y9RtxXJl56Ow2B3Q6Vie3fQgbOPpeJuooF4e43ZkQHGZlfZlcmRzHVwqVeHo48/SY7TJmW//wmtIf/AK9luewUWpRL57iJ9xe/x0wZdnvrCs0TotfLaD2oI+cfnyHLZC84Sru/u4hjF719m1jaW44/GYr6/KRWSW1fG6rj4n7+j3/cZDruqI1PpU5QoJKNc+/0g2b/+Lgcddsn79eNccvodf3zGd19tKvyuPt768sdYfPlFTkTZ/X+GWPxVQYe/8h/zN8j2V36D/6c/T746Qf67/0Cj87c4GWCBIJBSfZQK9EytVX4aapJVumtKaBhZR1PXAC1NOZsKU/zDwgl2NkFru4of/HqJJ76UgftdyKbYoL+5ka7RZdQ0NJAKmyjUmCl/jdH4X/PPh30wf0Cptcqd7/87/f6HOZ0dgrXgCfO5lE1G3X/+iD7XdFKTI7AVPDXuPvgW2vgo/w5LTo/xWNgu179zB8OsVDKSPFV+JcLXJLMd3L7yBouB3+BEqAvmd5UWY5c4+66Ev3vqIJHOhsy31FLwwSwxr6Thai6ht6WelsFl1LT10RMUPttKHKNSCXXRZ6KwnIZGGUnPx6PR8is+3QwhPTkDDwshlXX/eu6Ocy03lwZZDF/McKDjV+8w7h3DoSOh2AkAULVeXqKq4DIfT3jxDaEl0uLBJDDpcj9FJR1ItDSRSoRNqRZbfXdoljtx5MzTxJn28KPvDpD6ymHivC3R/ZwLKO34gK9XaD8E2WSMqiDbHP4CZDPs4cdv1yHVMsXLxhBt1XEEL6hdlmVqWPgkkRFgSsfvzzNo6kPq8WhcLPVRl2/TX/kRv+1y4aUjUQQ6Gtw3HCf48JWPkGYeIjvVC52Vfmrq+9lBhFyuUPlKrbdfps0wgSdOHifUyfS/h2zGa9SUt7IkliOTC4EU6kjme+ienMP94Bc5HOaM2mQbNS19LO6qoauri0ypQMvMm7jwA9gKkOnu2W008m8/7MDjWDJpUU4YCeZf+5/x4ncp7FzGIfU40T5uiNrP8964A7HhkXuQrauGYgGyJQTh5a5P98U/crN7EU1bNywMtVU+asLAk2ztgLoFYenReCnb+Y/8Sex9EzgsqOwENdraALn/+RotGo7YOthhINoL9FATKVmf3sQ+Ip7YUFfWGs/zuwEXHkmPJVZYnO1NVnov/ZxSsTvRKVn4Weuy2CNANiuOxQTvQTbpKJ++cYvWKTF2boI3iLCIEWaknO1dMUrTIDKiHGGph8bOCTblWujraSDfkWLuE0mYj/ND81XGUstNLjRJ8IpKIPqAiMYPP2XaIZrEuGCspFP0d3cxtLCNTCGEe4BSMklN7iZBjxzhyBEfJPdDNv8tzucPomMZxNEId6zutqYiZaqlgdKbozimReGtW8v11kWsgo6Q7O+GkbBnlm8x2FnMh4OmJIWE3INsGyP1FJY0sWEeQHxcKM7mgjeWlMWJPtrah1kT/FjUQK5UZ637Nv2GkRw7ehyv3XY+uDyPd3I0yfFO/Nm+WCFjtukiN+cdCQ6JxmWlkeraTgzDEgkJ9Mbk7sBSSBmve4c/jdsRHxWF1UAdVY27BGXHEhxsd0/VstT8Ib9s1SMhJgrf7TY+vtSC2MgMV1cT1GQCZBPMPTZZlFgTHBlOuDMMtbbSObyATFsPPXU5Yk1TDvgFEuhqdZ/iEKSzHRSW3GRYP5yU+DR8ze4ZVbEz1cSfPhrE1DeIuEA1hjr6VUos4cErV6qx3l/MoJYHqUfOke4M7TW3uD5uRHR0MhmehiBdobe9k6GJRZUHmVyhRL69wsRwG/IDGWRn5hBoef9DfIXG8+/QjRvhR47ha/LnD3jFxjhNbf2MLWypNidC0M7uwgijU7M4Jh8ly1+f20XdbBsFcDrRF7s9UqmCDbPdLZTe6kTTN4SUg26s9nTTOziD+O657W4wO9LKlk04qTmPEX23Z2v/CAJku/lWDcsGnuQ8F8vdU98aKKSgoZVthzQyIkKwFB7LSglzA5V8UDmHtUc8ZwJEDPR2Mji7ofKRE85btjNLV+0GdqEpnHkuDHFrA5X53egGRRCfGYip4DU6WcnrBSPIHeJ4KcPtc5ROUpYGu2nvH2FRKkJdeI/Kt5meHmNI5kRGehY5wZZ/8bUvne+hpjKXfnVvYhOy8d2HnsJvLbxQz/CWEye/loTV/hEWu0qpqm9A7pNFiruC3MpuJrQj+MZBj/uexzsMlTVQXzuPQ7gJYytzjIkC+fJhP4zvAS8xY/UNVBQPYhwVQ3LALrduFHJnUIN4b8v73ili1uWg5xRMYqgl04XVdAzrk/ZCHJq9V6kZXcMm6cuk2N03Vta6+aSshV6ZDy9nB2F5X7FOIV6go66GhgEp/nGJ+OkMUVLfzYZdMidiXNF7QB4tV7Xad3d1M74lR12hVBUXN5fHaFvUxifqCC+km9BVXENd3To+h5KIDLLZ24zKxcwM1HClfhj5gSwOGU1QUTmPc2gkSZE2n4Uf7SzRV5pH28g2vudeIPhzIpQVslV6i65y83Yj8pAknDUFBe7etJds7qKuY0VYehIOki6uljUxZXOM72bZ37vnSz0VVFaVIfY/zcEI7334tv/PgidbUwW3+2WExB0i2/tu/ITgtTdDw7UKukcNSP1yNIreDrqEuSzSQk0mQ7kzR/voIrtOB/mXc0Eo50boaGmjb16Mjp4uGjI1tE1s8fc1Z7ymjCvlSwQmuqC772AueM9u7SpRN/MmOT4Id8vPioaC/9zKZB/tHT3My3TRRkjD3mG2f4yJGWee/OEpPJj/y5BtdZDS8lKuLIXwky+EYnjvvkqY6eqg5HIjmpGJHIzSpDH/Kr+rVScnzOaz+aWUsSOTorTxJzXEFc3ZTmrbxtgS6aCvqYlIqY2lmweedmp0Xf2QyjkNrL29MVaT7oeEKJBsKzC2diU2yZnluuuULRgQnfEFwvZjN4X72lNURnnBCnE/fgofySxdDRXUTOkSmZqCw2Y3lUUt6CSfINluh4aSejrn3Xjm5TA+E9nKWepvpfzCFUSnvkGyyTR5RXuQ7WfZlmwvjtBUXEizRgAn0oNBCDy6PUzEuceJtFQwN9PNtfphlPYZvBSpzmhbDZffmiTuW6eIdNqDCYKSa7wtj4KOMZwyv03W3QjJrSmaanL5fbcnv/5KPFor87Tn1jMxb0bqOVt6b7/G5TFD3J19MNaU710XhRyZeAc9SwfC05PQmWjh1jvdOJ04SHq04/7cEXyqOrheWsGEw1n+JVWPyfFO8vKXCEmOIczDFIV8h5nOasrzGnB5+dvEfJaKhHx1mObqT/lkN43v5oTes7iRbswxUH+NskkZgYf+jriHHotyyRZT7RWUFXfi+6W/J+w+JbNsfYLW4td5W/EEv8k0oy0vj6I6c5775WHuHka8NEzztZ9TaPN1vpXlg8qKUSH4s3VwIbcJiVM2LwTIKHr1l9To+eLpZIXWflSayu9rU465ix/JyS6sNlzhp+12fPOxTHwsNJELytL2IvKvNuH99z8k3uThR7oAQ+doqb/Ba/MZvP2IA9trkzQ3dzC+IkdLQ4lcJvieTdPfXIfHV9/jSdf/BrIpJCyPtpL/7jWsv/oTUi0++3tKoWW05g/8aCyC75+IRn3oNr/66SLPfvJFfO57DEs3Fmj/+J+5Y/4sL2X6Ie6vprBpEpmuPgYaGigkGth4++FnOcNvfpiHboAbLtZCwXc/3EXoiBLr4OCfzJEATQZzf8o728l86eQR9rYOgk/lNrOdZVwuHcLl5MukmIxz/b18RCEZHI1xRbQzQ3NBKcNa5hiIt5EoQbbSx41+PU48cY5Djmvk/uSniJ/9D54IMLon3BC6ixbbr/CDil2OHnmCMJ1qfvmLNZ792TE87/UgK5FsrtH56Rs0qXlz8IkjOO7vjxVyMYv9pZz/2VssJz+Ov84u8nvJDQpWRrcJO/cEYSYblLz2LDXRH/ODpLvrdQWSrUkuvvQmai+/wCPxjn++xvyfbuT/9v3/NVfgb5Dtf82t+N9xIvLVcQrOf5e+4H/j6cjP92QT3p7S7RWV6atUMKgUetzvFLLpmMDR7BhsFfX88FcrPP6VNA5Y6KlUWbK5Ri7dKGTLPovkAFv0hKoP0P/RS+Q6/5hvHXwYsilYrHiTX+dKSDp3hiRPQQX25+b0QkVp4OIP+GQ7nOMHU/ZUYPv7xo3Bci7l1qCXdI4s700++YcijLOTyUj0wFh3D7JJ5zq5ffl1FgO+wfGwByHbuXfFfPGpbBVkW2itI//9Pcjm5mSEfHOdVcGMXSJlZ3OOwZoiSkRpvHLCj+36GhoapCQ8H4/5xHl+Xm9EdvYhwl3M7qWgyuY7uXz9JlMuZzgbY0rzz84z5RvFwcPB2BoJMEY4OQGyXeLjSe/PhWyTpb/knV4PDqUIYE5bpS7baHmfy4MQkXmOaIdF/vTNTzB48gscDne6r8L/2VhT9F3iq3kyjqQnk+RlhY7KSXyHnvxb3CjdIOaZbMLtZnjtN5Xo+gSRGOyC8b6BqBBOqFAXTLlNMNbbpfLfLzBs4U3KUQEI6qGuFDPRdJ3Xrks4dC6DSE9hkbH/Wa7mF/94C4Pjj3M6wYnFmre4M+tBYmQgDkJfopoaS5X/xZVlDzIzDhPsaMY9P33VIT5TsgnpoiZzl3i7RggciMbLzghNNRHiqUaKayrQDHmGrBBPLDS3Vd4p22IJu7ubTI900Nw0hc+R08R4Oe0riYTrPswH3/sUcUIWh5IFJdtdFeUWLZde5WaXnJBjj5Lk74qo/X3eG7dXQbagP4NsRkwVvs0nA+AeHIu/gylaglxsb72AupYORiZG6E6X8YviGRx9EsgJdsJUV4Rsc5rKi6/TpBdNTEgAzoZ3U4kEOZcaukbGGOmqM179Hr8bduOR1Jg9eLZ/8J5Lv6BM4kZ08l3IdpP/6LTkeHQIsc4GoFik5N2r9IiNCYoLwtFc/95GUIkILW0DTASDa/kOa2sbKvN7sWAW21JG3ooHx7LjiXDdrybfvafbI1w9f4cdxzCCrIcpalAnJDGRCB9j5uoqqWyYxCjAH18ve/QEaeBuHxd/J6jyEsg+7I34fsgWKSL3g2pW9T04mB6Ck6BkU21mN+mvLSG/XkpYSgzeimKudSxjFXyYBF9XDIVFj3yLoa5iPhwwJXEfsklnuygurmZMzYGouCi87U33TI23ZmipvEnTkhX+gSGqti5h7C1U/YG8VWfiUo7hJ+rnyvkmDGISSE72x+JhzyuFjLmmj7kx76CCbN7iVvLLapG4JJEYEYid/t5KVClfo/XK21QRQHxSOFqtVVQ3SQjKjiY4yPZe9XKx6UN+pYJs8YQqe8nP7UDL04/Q8APo35foqSbSwdDYEAMddaRbG6xtbLIjPI82hLaaXuTmvqRkR6pg4l2UJjx3bl/9mHaFHwcPHSHc6W4lWsFSz03OV2zh4hOAs6KZ5mldDvgK3nc6qsG32HCeojkD/BIfJc1Zjfba21yfNCE6KomMA/rsjpdzq7KHXZNAIvxdMNISodiao7PmGkM6wcQmHibI6n6QtkvfrTcomDEjKO0kCa4PFhGEP7rQeJlbnasYecURrmrNUmNrsp3GmjrwSyI+0pbay5VMKV3IzonaU7IJF1uxxWh9MdfzBjGJTOVQqJSmqiam1b2ICvLCTFek2kwONFynW2pPcMoTxNwPboRDbPRx6606lg0FyBbN3X3H9kAhhQ2tbDmkkf4QZPuwah6rA1Ek689SXTuAloc3gf5OqsRJmdDG/XEXcttATj4bxm5rE1UF/egFhxKX4Yewj1KutPPRxXoWjQJ5/Ewklg8HMuxOUlRQTc+KHpExQTgZagknymBPEyVDIoIjEjkSctet5s/XFAJkq63KY1jDm6i4bLz3O14Um/0UfyRANkeO3w/ZukuprK9H7n2QVF9dqm7X0LvlyrkvxGNz195BukBzeS11PUpCExxZ6O+kc9GWx76QjMu+ihPZKt3lReSWTeGQkk1OhBpl18tpmjXl8IlwrO5Wn4SNuUgdbT0jjPXXaLy6ny76YgIGo0Xcbp7EIPgJHg39rFVne6SKG9XtLFin8GSiF8YPmJfKWB1soaKhl20bd6zFi4zOKwjOyiTISu9BCwrpMi31tVT3buIZEoKfnREipZSVqTZuN89h4JrCixmmdBXXUV+/gU9OAhEB1p9Btv49yKbwOMwJk1EqirvQ9oshLcWbPZamRLw2QX1+OT1LpmQ/l3Nvk3b/nRKg6VhDHgW1fWjHnCXNQf2zZGSlGhraOhgZGyObbuRyRTPTdsf5TprtvUMs9lRSWVWKJOA0B8MfgmyCkq2qgMt1i3ilneSRaIf9544Ar3sovF3DkMSLo5kG1Fd01SpZOQAAIABJREFUsGV0gJRId3SFM9gYorC2jU5lON85F46BQsr25jprQrCHeJfl0W4ah2YQHQjGa2OYprZtws5m4/bAtBahqWOAsZE+OvcqjoLZ/SztJRW0jkPY6SQcBHWgcp2++mbKy+H4d4/hofaXIRs7U9SVFnGlyYQXv5mD213QKt9guKmcK5c7MU89ziMJ+nSWFPJJrTaPPZ+Azf2QVVAl6xpiYqi7995b2Qth2l1dZLivg95tHbyDQ7EYyqN83ZqouERc9PfT7FXhsepo6+uhzyqDdTeoWTIiIuNJQvapjAqyFZdTVrBC/I+fIlBjh+mBdsoqetBzPYCFaJyWCVuOnIjHVm2BlpJS6gf0yP7KcQ7cXTgpthjvrOPax72EvPQkgepj++2iAmSzQSldZbSjmmtFa/gn+6A5WUoTabx0xB99kZi5mS6u1w2jeACyzZDwjycId9iDDoqdVSba8yhsH8Ux89tkPgDZbvP7Lk9+/dWEPciW18DEnCkZzzipFEUXJhw5khyPk/He+l5VU1QTQl/0MDTWYmmglVvv9uF6MpOUSPvPINvEPmRzOsu/pOgxOSZAtmWCk2MI9zRRqd3mB+opzC1ALeOfeML/7qBSsDnVR/XtT+lxP8PziZ7o76fhKHaWGWm9w9XWJdySnuaE7/1FXkHluMNcXzW5dyowPvxdTnndVRQIKrVBKi68SWfY1/hqsDpteXcorrPg+V8eupdqexeyFVt/nW8KkE0ldBazNNvBxduNiB2z+WKYGvWXXqXYIINH43ww0txPWFVVTNXRNTDAWHOX8Yar/LTXkW+dTsPLXAOFbIeF/ipuXctH++iPOev3cGO5ANnmaW24watz6bxxzIypjnzyGmewjj1FpI0wgeRszvRR+eE7qD//Nuf+O8imFFrUu8n/8B2WU3/ES+GfFWyFkLu2T35LrslRvpTth7TnCj/6XisHX/8VR+zuPnbkbC+PkvebV5lLfJ4vCIVz2TZLi4KaTIF4bYmRthpqdy1IiztA75s3Uc86TLKfUKS4L/ddpIW+gTFGog0Gc3/GR+I0Xjiejf3+0lbVVr48TOGVAoZ1o8nyGeBmg4jMo0cItFKqbGj+7eICJ58/iru2kAwqYX22idfyZonKOsUJNwmVb/wz5T7f53s5zvcEGfKdNfoK3uQnNRo8/eKLROi28eb3SvD73tfJdrhbDJCzvT5O4TvXmbOJ4pFHou8VUAU/trWJZq6++y5zSd/lnOf++FddHqF7SR0jCwu0d+cp+eNzNMVd4jtxn41hydYEH730FqKXX+DM3yDb/w4Y8v/oLP4G2f4fXci/lsPcTRftD/4lT0d9HmRTIpnron7eFF9Pa0y0hPSdee785g26TcM5/WgqTupt/PxLNUR9+yniD5jstQjO1fLHiwVIfc/ydIILRjrq7EzV8fpPvsdI4r/zL0cfhmyg3Jqi5NJH3O7TJDL7EKlhrqr0FSGZb76zguLeNVyjMvBWr+eD9ytRemZwLC0EO0MtZCuDFN28RffuAQ4fS8bdaop3v16IcXbK50C2P7IQ8E1OPAzZ3pHwxaf3lGx3IVvcK2mYyFdY2lbDxsVOlSSmkG7Qefk/+N1qKt89E4q0oZb6fcjmYDDFxXcvMWEYwYkj8bib6yHanaP+9lUKJnRJPXaUMCc1Sv71XaZ9Y/5HkG0i/4f8pCuMV55IxstaH5F4keqPfsmHw5Yce+Jp4g/oMX79dc53GpNyOodYTwt0RUJIRCPD67p4R/hhpdbPa78qAN84jmeFYG+sxdZkKxdefYf6dU/Ofu1Rot116b9+iRsjIqJS04jxtkVfS8Hq5ASDkzvYeTtjZSKj/BcXGLH02odsQuuXgp25Hq59cJNx81AVgD1gaYDaxgjlxZc5/4c+Ar/0FR5PdmKm5FUuzIXz1OFYvG31YXOCgrd+xg1xBE88cpxw589Rsv0xj0GZA5knI7CY/oAflOiTffQgcQcs0FbuMlj2Pu/md+Ny6O84HmjA3OwmWmY2OJrpo6kmZam/nAtv1+J09glSAt3vMzLdZSz/A96vlRJwMJvkIAeMNGXM9jXw6Vt/oF3djcNPPkuKj4tKyfbuQ0q2ogYR8YmCks0UyUIzV69Vs2zsR1pSBG6WBoikq0yMDLKk7oirvSWmc8X8rGgaR9/Ee5BNaD8abbnF9ZoVnCNSSApxxVRHne1ZYQOria2dE7ZGIsYqBcjmyiOpscS6PAjZSsVuxAhKNhs9Vrpu85tCCamZiSQKPj1qcpbbCrlaPoauTyypUV5YG2khW59juHcSdRdXTAQfsYUtDO1sVYlQagoxE8Vv8ds+W04dSlPN7Qe1R1Lmqi7zYd8a4r45TGMPkpUcjLOxgtHyAoqrZrBNTiY20gMTthlvuMyrrw7hcfokJ4/43INs5qmxxMQ5slSex/WGOWwiU0gP98BCV8HCYD137rSwbR9BRlIIZqMfc7ljBeugwyT4PQjZPhjYV7LZrVNXVk3rvDb+EeEEu++pu1QtAFtTVBddpXLNjYykREKd9JGtjVB4/rcU7ARw/ORpom22aL51naoZA0IyMojyskZPvkJ3XSsr2tZ4+Lih6L3MzX3IFmK6TEPJLapHRPjFpRPr54Ch2iajLYXcrJjFMTqd5AgbJkvL9iDbwRhCgh+CbC16JMQmkW69Ql1xCV0bZipgGeJmjrZyi+meAZbUjbF1tkN7ZZQZiRbGVvYqFY98a4Db71cwre5K+olY3C0/C/WQLnRTdOkNbg7oEZD6GEfjPbE21mBzqpvCawWMmgSQlujFbucdKuatiI1PI9bNAPn6OGUfv0reogPpJ86S4aJGW+1tbkzsQzYPfaSjhZwv6kfumMDxBF8sdZQsD1Rx5fJVpq3TOHYkh0CL+0eMkvWxSq7eqmPDPJzsjGhczbTYnu6nfXQedZsDWM4UkNu1hX3kcbIC7dBWrNNfeYXLRW2Yxp7kaFoo4oZCbtZOYBKYQFaML1Z6SlZmO8m7dJWKVoh55DQ5gZsUFzczbRjJydQQHAxErI03c/vyRXq1Qjh08nGibB8czXtKtjpWBCXb8w9CtrtKtoch2weV81h7RJOgMUpZpaDaiiMp3gdjYXPcnMv59zoxCM3myefuQrY+9ILD7kE2AUZ1Fd8hr20Fp/gsssJcMBJtMdY3wMiCGs4HdOiraKBvxZKsM8l4WWghWR6i8OYNCieMST98lCx3ETOLayh0zFQJeVp3I1iF+oEKsuUypOFD9EOQreijekb+AmSTeR0kNcyNlYYScqtGMYrK4kisJ6aibaZ76iks70ViH0ZWijeynipyy/rQDk7jWIIvFlpSFiZbuXnxGg2DeiQ/+TiH4myYb6gkv3oIg5AUcqK9MNVWsDY/z+TUKjpWNjjaiWn4dA+yCZ5stpIRiguK6d20JzMnk0AHPSTLY9SVFNK4pE9EehYxLmb3imx312SKnVlaqxqpqGplVUcf94hsjsR73qey2/+mYpH64gqq2iREHE4n2sscte152kqv82HNCp5Jj+wr2eqoq9/ANyeeiID7lGwqyDaEwuM4z3uu0VRcTP2MLmEHM4n2tES0vUh/QxllbatYRR8iw1ebtdlVlPpm2NiZ3CtACW1JGzNdlJdUMCT3IjsnHk9zHaSb80xMT7GmYa/y0JRN1XO5ookp2xN8N/1+yFZBVWUpuwGPkP2wkm1nkY6am7x9qwUtl0yeO5WIm50hio0ZOspzKeqS4pl1gki9UQrvdKB0DOfksSAM5dvMdpXw3uVaFl0O850nfNmZmmdjRxcHD1t0RXKW+2vIL6tiweUgR+w2aapoYsUpmaOp/tjow/bSHNMT8ygs7HF0sNxrldqHjzsrkzTnFdEyoUfaV8/goyNna76H/A+vUNLvwHM/eQwvQcl2s5y2sc9JF1XsMtNdz80bNez4ZfJ4RhCWWlJW5nq4c/kKxbVS4p59htPJDqz1NJKb24DUP4MzSf6Y6cjZXFlifGQRDQtLrAyUzI6vY+zkiLWZFrLNJfoa8ynsXMI5/UlCxLXcqRrFLCCFjBgvTDXkbK9OMzo5h8wiCF9dwd/yBtVLhkRlfOE+yLZCT5EA2VaJ/8lTBGorES9P0FZXzJ32ebSkhnhlHyYz2AEdxRZTndUUFLQi9zvEyUx/zNV2WJ3souhOBaMGcZw9EYze6p4nW4vFOX5+yEal4N2YHaL29k1q1zTR3NUn5uwZEh0NUVPuqiDbtX3I9nKkugp8XH5zmoRvnyTifsgmKNnaR3HK+nPI9rsuT/7jLmTLbWB8zpSsrwaz3V/L1Ttt6PhkcTjZF0ttJTubC4yMT7Kj40WYuzpTva3cfKcXl1NZpD0M2UoqGHc6y/dSDZgeauPWhz3YZ2aSHmWHhlzGzto4tUVXqZp24Mhjxwix0VL5iLWVF1DaLyLppLBONP7Mu1cuKOS6KLhTyIDCm5OnsvC11ECytUh/azW9WlEcdNmgIu8yDatenHw8B39zdcSbM7QU36SgV5+jzzyCj96aCrIV7UO2u8UWFWS7+nOKbPYgmypMdB+yXbjdhMTxIK+kmDDeUcDFgjl8Mo+SEeyo8tjcXp1kcHwRLbtQfAxWGBaUbD1OfOuRPcgmPAO2l0aozv+Uynl3Tj1xjEArDSSbCww01zFiGkqKiyY9jTf4/Vw6bx43YaL5BpfrZ/E58grZ7prIdlborbjAmx9VEPzt83zBZU/JdqumCeuH00WVSsSbs7SWXuB6uzGHn3yUGCc9ZIJfXn0en5TMEX7yCVK89Fhsv8x3XinC8UuP8mhWBn5mIqQ7i7Tmf8zHDeqceP5xQqx36GtcwjbYBysDEdKtVYYqP+KDbkg7eQrblo+5OGJF9qlDKssKIWF1bWqI4WkxDpEhWOwuqZRsH+2m8/yJbBzuqQyVqhbk0foCblZ2sCi3xCsiniOpQRirbTPXeYsf/ec8L/7nlwgyUKq8uTsLP+AXuVucfOElTvlqM9F8kT9cXSTu3LMc9LdAJN1lvqeSyx++z8XdOL7/taeIs1ii8aM3uboUwBeeP4S/uSbSnSW6ym5xu11B5LHTpHh/VmQWEkslG7M0FF7kdr8NjzxznBBrXZRyGcsjNbRsuxPnY4vGzixFrz1LY9xl/jn+b5Dtr4Wb/He/42+Q7f8Pd/l/8BvlG9Pc+f2LvD3kiaOp7n2m2QoUcnuynn+UKIMJ8nPr6BqfYlOI0dbVwtDIjbjUVCL8bDEQrVPzzptcGVhH29AY24AcziVZMt5RzM2KIVVbo462NhZunkjqfs9g+M/4h4NemD1k7C+c9vbCAI2C+fLgGMOzK0gUQvuSFsZmNrgHhRIdHoSDsYzp9jrqmrvoGVtkUyxHQ9cYB09fwsIjCXQxR1dzkHe+VYJRZhJp8e73KdkEj6K3WPR7haMhzp+1i45f4ZnzEl44l0mEkyELbQ0UfTRHzJeTsWKG6rJSmgZnVPHTiLQxNbPHM/0g6T5mzJZW09QoI+aZWBxtdVgeaqG+oYVW4ftbUlXUvaWzD8EREUR42mGovUnB999n2ieKzOxAbO5TstUUXeXTKS9eORaG00Ptojuz9Xx6vYbh+V30dXUwsLTHYL2VLrElmUfPEu1qgcbmMLVl9bQPDDG5vIVciA83cyIiKoGYUDdMdKVM1pRxp7qJ4aVtZGhibGeL3voaG2uWZLx4mBB3K0TLYzQ3N9PRNcDEvkeTjrkTgSGxJEYcwMJQTMW/f8yIhSdJh8NxMtfb87+Q7TA71EpFdT0DI0IUthI9czvcAyyYutiNzWNnyEk6gPpcA1fvNDC5KEFPRxtjO1d0povo0o3k1OEcgh3/HLKVvlnAkMyetOPhOOhOcedOuaqFV1tLG10jM4w1N5iYmcQx5TmyA4yYaqqjsqGT6eVNpErQMjHHyTGM1PQwnC0N7hlmqwRTGxM0V9ZR1zvA9NImMqUeli4eWO50sYAhwZmnifZwQdT5Iecn7IkJjSDQVo2x7npKm9WIiQvE080ENeUOM/2dtDS30jUyrfKpUqrrYOPmS2RiAoFOlhhMl/DL0lkcvOI4GOSoUrIJCk3x5gJ9TfU0d/QyOrfGlkQNfRMLPKOTSQz1xs5AjdGq87w26sqppCii71Oy9V75FRUSNyKTMvCzNkC2OMCtyzdoHF5Gw9KF8EQBkhmyNNxFU0snQ1OLqrks0rHA1SeYlJQQbEUbtFeXUdM5xMKGGLmaJkaGFjjHpZAW6oGdwZ/bdis3Brjy3p8oGLPhxJMnSPS3RUckBCoM01pZRs3wHNsiXXS1LXEy26W7dAOvY5kcPOSNpLuRkmt9mCdHExnrid76LD0dLTQ0dzM+t8quXIS2iQ0HvIOIjPDHxcYISfsFrnauYBWYTZyPy2dKtu4yPh4yJT4oAK+1Ws6//en/Ye89w+u67jvd9/TeABz0TnSAJHojAXZSVO+SYyt2bEfjOLaVm8lMfJPcmXhiJxOlOIoTdymy1QvFJlaxF4BEYS8AAaL3eg5O7/fZB6wSJdKSbCvOPs/DL8Tea6/1rrLX+u1/oWUyRExSLAaVYBkiQ5dZy0Ory4kPd/PegXb6x32o1UrMyRkoxg7ToynlrrsepDZDQzTr4PE2Tl3qZdzmJqRQY7ZmU7tkKZWFKXgvvMO2yRQWL66hPEnK3Hgf59pbaT/fy+isiyBqYhJTyFlcTe3iHJLNATr3HqH5pJ9Fa2tYvCjxmiXb9Mk3+P4pDUtqG1mfp2Zm5DIn209xtqOPSbuLoFSLJTGX2mV1VBQkwdg5jh4RknyM4vAEQKXAaC2gtn4JVSUp0fZelY/84+c4sncDJ2xmDCozrrF+xh1+VFoLiRnFVNZXUJJpwDFwir2HWukedqNRqTAlpqKaOUG/PIMla59gZTqcbdnFtmEz1VVLWbVAR0QQM1qbONjajSsoQ6czYDKqcU92EkxbysqVd7HwJpFNsCYQAsufoLX9DB0DU8x5wsi1ZlKLF7GkvoIFygnamppoPj8TfW8YzXr0Cgcz09MkVN7Fivp6rP4JLp5tobX1PAPjDryosKQkEquW4OoPkbmkjmXLkhk7fZy9zReweSTodHqMJj2B2S7cMUUsXfM41R8Q2S6x48VWZvW5rP+D6msWDO7ufextP4MnZQUrKxYTXZYjfia6m3i9SbBkq+OBvFB07jRdGsIp1aJVx5KgDzJ63kFMcT0PfbEM3+mTNO+7hGZRGfWripj3gArjnRnm3Kk2Wk5eisbD8wvWwrFplJTVsbQsnfDQOQ7vO85lZwC5Xo/FoCPknWU4mMiSxpU0GLrZevAk7oRq7l1WSsJVazJBZJvsoKVpNz3yfKrr15Fvmd8chJ1dHHizjV5XKvd9s+Gau+j0xUM0tbURzFvD8ooStK4xOs+2c6y9g6HxWTwo0JmTyC0qpbqykIwEAzgnuXS2hebWcwyNOfFKVcSlJ2ES4n6NSslfvZyGhgWoHJN0nz9Jy6kOBkamcAZBZUokt7iKhupi0uMctGxs4lyfjpVfXUaWLsJk/wXaW1s53T3GrMOPXGvAmllAaUUl5bnJGG8Y69e3PQGmO4+z8bUtXFAU8OhTj1KTZnxfIh3haj/TfZc4vu8IZ0YE8UuHwWBCJ4icNilppXfx5ZVmLhxoobXNScFd9VSWXLdkG+s6zua2y4RzHuCPKrXMRpN+tHPqUh+TDi9huY7Y5EwWlZZTtjALRk+xf28rntRq7l1Xc4PVYoRQwM147wXajrVxcWA8+t6QqvSk5C6kZukSFqdZ8A21senoSUaS7uPPV1wX2aY7jtLUfBhf8UOsq8jnSniyeRyeSc6ePMTG9iH0mjhiPYN0jjoIKTSYEzNYtLiamrIc9L4JLjQf5UhbJ3aVGq0xBqsuwvjkLLaE5fzPx3KZ7Wjn6P7jdE44cYcECzUDKXn51DY0sjA2wvCl0zS3nKNvZAK7J4JcG8uCojKWNpSxINF4QzbfCILr3lhHO4cOHKHDo0CtNhNr1CIXxK/hBB4TYrJJJmnbfoSzA0k8/u0V1+bjVaEu4LbRd76FQ8dOMTjiwC1REJOcFA1a7uhwkblmLWtW5aJyz9J/8SRN7RcYGJ7E7g+jNFrJKqhked0i4mXTnDm8n5bz/Yy7A0SkKnSxiRSVlVFfXU5MaJLLZ07QfvoCveN23EHBsjyWvNJqauuqyWCEjpZtHJsxULny81z13o66AR84wpG9Nur/+guUCHEHgm6GO5p48609jOlr+cqX15MTq0IajYU1yeWz7TS1nGdgehZXUI7WbCU7r4Sq2iryEzS4xzrYvf89hOyi310niGxC/MNZek5u55evtiIt+wLf+Fw5cULgvbCXidELvNvWRzh5JV+tlNF3toXNL46y5L8/QEXKfMB1wZJt6Oxu9p4bIG31n7E6/cpMco9w4tgufnIxl7//ej1K2yTndrUxOGFh9bdq0QhcL7TTcuIi3cNTuP2g0lnIXFhFTa2QKTrISOcZtr/USeaDq1leeYMl29A5th1sYijtSf7fFZZoUprW7e+y89wwcksSaQtX89i6bIIjHbQebuJM3yTTdh8yjZHEzBxKKmqpLRCy0N8YV1MQZFyM956lva2dU90TOLwh5Go9yRm5LF5xF0tSZUwNXOD44WbO9k9hc/qRacykZAtl1lNXEI9USBby3nvsb43lD/72ruuWbDO9nNr6j+xP+CZ/sqbgmrvozNg53tp5El/6Wr61KgWfc4KLLcdpP99J34QQ31SK1hRPQWU9S+rKSJPM0tu2hWc7UvnTh1eQGxsN4Eg4KCRu6KDlUBOn+6aYFdYAtYmEjCyqVq+iOi7I+bZt/GRiBT9+OBnHxCWOHNhLc6cfrVaNwaAjJjbMUGsTKX/4Uz6X6WXiwl52HD9J/Jq/5p7sGw+GEaLZRSd7aD14iJOXx5m0uYkodFhT0ikor6NhUTZmpY/xszv4h//dRfWf5jJz4hK9o3OgMmJJSKGkbinLF6WjDIxwbMt2WrrGmHAHkAhzKMZKYe0SVlYUoXf20HS0lXOdvYzZPAQlSoyx2VQuraOhKge1d4bLu57lTe8Kvnz/OpJvcOUVrNlcE+d596Wfs2uslKefeZKadB0SweV7upc9r27hpM2PwmzEoDURr7Rx4LKE1Q8/wcOLLPidY5w+uIfmsyOM2hzRNiakZJCmHWf7ZBJPPfwwKzJkOEcvcGBfCx2DQ0zMBZCqdcSlLKC8qobyovlEYNd/QmiBAPbxy5w83MSp3mEmZj2EhHdfUgZla+9jea7w0WacAz/7Gu21r/Ht+htFtiHe/MaLSP/wyzxan3rrhDi/wjlevPSzQ0AU2T47ffGZqEkk6GX8cjud40JMBSHY7tVqRYiE9WQtLiRZG2RycJChiRk8gTARuRJLYjpZKQnoVULygwjuictc6JnAF1GgtWZTlGFB4p2it3cQuzeMRCpDb03DFOjFritkQbz+pix412GECbjtjA8NMzhhwy/E65LI0cckkp6eTIxehUyIERZwMz06SK8Q9N4viAUmkjPSSYkzXnEzdTJwfgq5NRZrrA65EFA7+uFpjonRAfzGbBJN2usuie5RTg6FyUgVMqPK8c/ZmBz2YcmKQyuY3Y8MMDg2G20/EjkmazqZmQkYVRLckzPYbBFi0mPQCAkbBJPliSEuD4wz5wkikauJS80iI8mCViEcgANMdAziNViIjzeiiv5fdLfEzNQoIx492UlmtDf7SxKJZk/qo2/MQUQiQaGzYNEE8QmbS2sqFo0SmVTIGjTFYH8/YzYvQUFciE0iM1VgJ/xdQsRnZ7i/f148C0nQxFix6tTglWBJj8eoUyHIEj7nNMMDg4zNuPCHhQORlbTUVBLMWhSyIFPdI7iVeuISTWiU1xNVCJuFWSEA+LBwiA6h0MeSlmUlPGxHlpCAVYhVF3YxMTTI0JSTcESC2hSPReHALTORYE2Ixgy7OaScj6n+SVwRNdZEMxo1OCYG6R2cjtZNptRiFDIsRTwoLWlYjSr8M+MMDY0y7fRGg5IqDDGkpmaQZNHdZO1xddPud0wzODTA2LSLQESBKSGVBF2AQDCCNiYRs16LZG6IIY8ai9kc7XuPY5Ypu4SYGCM63bxLsjCn7BMjDIxMYHMHQKbCEi98zY/HqFYg9UzRPeVFbYghwahBcS2ooBDnxcbY0BAjU3N4gxFU+lhS0lNJiNFHLUSFrH19bi1JsRZitFd9yyLRrI4zYS3mWCsGlSJqhTYz0kvf0AxemY6EtIzo3FAK3EcGGR634fKFkKqMJKSkkZZgimZdm5kYZnB0kjm3PxrnTi9seDOSiTWoom7gH/z5merpYshvIC0tMZrN6+pYdkyPRcty+CJI5HriYrWE7GF08bHExeuJOGxMjTlRxFmwxOhRIAQItjM6MMjIlD06NlWmeNLSUog3a6IJTgL2Ycbm/KiMQrxI7bwVSySIyzHNsEtBrMmIxj1BX88Ak24fEekVCzYkKIzJ5GYlE6MOMDEyxJggpoaFsWfFpHDhlxuIjUvEEo1XF8Q1O8Hw8DCTdg9BmQqzNZn0pHjMWiWBuRHG/WqMRgtmtTR6vcc+FQ0aPmlzEUCJyZpEWmoCFmE+SYI4JqeZtYcxxlswGq/HBPTbhrk8JyPGEkuCQYEQVNcxM87w8BjTc0KyBRWGuCTSUxOiczgirGEjI1HRw+0PgkJNTEIKaUnxH5g3QgzKI4d3MKheSGF2HirXBDZPCKXOTGJKKolxRjQKSfTQOzk6zKiQ1VJgYozFqPQRlGswxyZHP0bMzU4w7lVgMQsH8PmkAN65SQaHRrE5A0jkSnRGExqZD4najCUmPjpHbv4JB2w3M2PCOJtizhuOfiBJSEkmOd6MVh7CMTXGwLCQ9CCMQq3BYFBFLTGVxrjoszWyCH73LOPCPJmcwxuWobPEEm8xIBUOVXoDMQkGIs4ZRoZGmJrzIZEp0AgCilLgpcUUm4zlxjST0WHkZGLAhl+uIyFdSOQy/wuc68HMAAAgAElEQVS6ppiy2Qmp44gzm4h6zwvZ2VwzDM/4UOpiSLXIcArrzehE9MOCVK7DbNYh8wmPM5CQbiJstzMz5UJmNBFjNVwPdhwRgu/PMDo4NJ+IQyJHZ7GSkpKMVXDh9juYGB6KfiwISuVotHp0GkV0Q28yxRDjOcO7LR3YTeXcUyVkj7zu3xz2OZidmcQt1WOxxHNVJxfaOjViwx3UkChYS15pq+AqNGOzE9Fbo3NJSG7hFwJLDw0yMmHHixytyUqqMCdNmivzL4LfY4uu58PCNREFxtg4Yo06JN4QKrOZmDh9NOB1wCuM3SGGhbEbBKXeTGJSKslxRtRyPzOjszjcMuIyYtEppISDPuamxxgYmk+sIVcbiEtOJVVI9CEk5PmQXZSzp4kdB5oZi13Ko6srSRKyFdziF40NNi7MpRm8kXnXRqNeTUQiRamNJd2qwDllY9YWxBAfg+nqB7Fon80yZncR0SWSZVFG561TCOQfHXNeIsLciU8mPSUek0bKTG8nLYdO4EsuZNmqCiw35d0QhDYv9slRBofHo+8NIStubEIKqcnWqAV9yG1jdMaOV51Ibtz1+GZ+xwwzs9OEDUnEm4UkSjc0NORjzj7LuDMQHbf+mTFGZ71EBJEtYX49MwkmOdFsn1MMD48y4wkiVWkxGnQI4Ul9MjM5yXqCjmlGh4ej+wFhbVZoTSQkp5CaYEYjkxD0OZkaG2ZodBqnP4JcyM6ZJKxLwr7nfSlZhMDnXgdTo4MMTQsfAzXzQrhKTsAjJyEnAa3Eh218hjmPmhQhidL7+08YTz4HU8NCHDcb7ogcvTmW+DgTUqcPudlCXDSboCC+CHUbYnBkGld0CTAQn5RGavx81nnbhFDvSWzukLCZiIpbwn7TKqzTQoB59xzjw0MMT9oRvjOrtCYSU9NJjjehCHlw2saZ9csxx6ViujKZImEhE+I005MBYvLTrsTKEz6mCe/4UZwqK9lpVjRXOkywjgl4hPkxOC9oh+XRPUJqWmp0zyJcJrR3cmoSuzKFwvirYyCIxzHJQM8EkvgFLEjUzwvKQuB4IQ6lzQ1qKxlmCe65WcYGvcQsSIr2+/xlATxzE0w5PGjicrBezU8R9GKbnaDPqaM4MwZpwM/cpA2PT4E1OwZFJEzQ72JqZJCB0Rk8AleVgfiUNFISY9DIhThkdsYHXWiT4og1X3HtFwRFzxzj0zN4NKnkxSmJCPN8apjL/WO4IyoM8ZkUZMWgEN6FwvwfFPZxAWQqfXT+pyXPrw8fnP/z88gxPUJP/1j0/SLsDeOS0khPtUaTlgjxtOamRukfEBKyBZEJdU5NIy0pBmFLFQ4K7ZxkalZJetH1kCdhvxv7eDdTyiyy4w3XGPuFZA8TdsIaK9lWbdQqTTjDjA4OMDTpIBCRotKZSEnPIElY90N+XLYxup1qFiTFob8axzIiCDdCe4W6jTLjEuahntjEZDJS49BKgszZxun3x7E4WRNdG22TgkXlNP6IDJVKgznOiMw5iTRlESnaMD7HJBOzdlTWAoRwaO9/FwuWV26hzP5hJoT3pFyNOSGVzHThbBOFhc8xQW+Xj/g8DZOX+xi3+5AohA9/qWSmWTEIYSJCXmZH5/f88+c9BRpLAllZKcTphBAHITz2CQb6B5iY80fPdBpjAhlZKSQYVVHLNtdkN8OhODIShTA2NwtawkeIif4exnwmsnPTMUUXg3mha26snx7hHKBQoVRqiTGrcfkkWKwJ0bA60f5wzjDYM8CwzUVEpsIUl0xqrIQxJyTEJ2HVSYmKedOj9PYPMu0KI1WosSQJ51zr9T66qVrCGVnY903Q1zfIpGO+XYbYZLKyU6OeKMK4nho4jd1SSW7M1XfQvKA6cnYAMtJJvhoa5TOhCIiV+KQERJHtkxL8nb1f8Ge/deOEGAvRn5AR6oZLrv3/1f+78e8SwS9duOXmQj9wz0fwfP+9ggL4gSPbTeXfKBJ+2h31QT63a8snaftH1f7Oyn1ffW/H7hZ/v9LpN4+LD73uFjW+YTx8GKsb23I7nrdiclsW7xuztxpDH9h43DzIP3Z67dvW7Q7H/sfhcq3oW/bB+8fy+8T1960Dn+T5NzG407HzK/fZrUF+YP2IXna9rXc29m5gdQf1v/mZn2Q9+qg+uroc39BRH1I3/+hpDh7czpCxhqX1K8kxXb/nVv16Z0zeN2M+5hr/UazuiOPt3kef8P3zq79Bbr/mfmSZH9Wej5gTvtEznB4UXNcWsjg94VqMol+9/h+5IN307r/lOnoH/fFx3ym3HZeRYFT0mpi24/V6Ge+4SNeEhLzljVTnxF/Lcn3LFn5K681Hty3AzNgQHefGUVsFC7KkGyy7Pnw+fZK194Ntvf34vP16fWMZt1rfbr9ufej79g7W1zvpvw9n9lHtv329P8n7/Febi7/aO+dXK/vXcPUdz/vbPPsW54frR4trUeVvjqv4IUXeSV9dv+aTvKc/vE13UocPu/tO63ZH78k76PLbrq9Xyvjo6243h2739zuo6K0PAbd/N31gL/BhfX77NfJ255BPd83+mEzE235rBESR7beGXnywSEAkIBIQCYgEfnMEAtPdnDrZzISuiEUlFaRdTS74m6uC+KRfKwEhuP40c24fcsH6UHs92/av9bGftcIFy92hDo43tXGhfw6Z3kpuWRW1ZdnEXEl69FutsmDp6ppj1h6MutTFmq8GXf+t1kp8uEhAJCASEAmIBEQCnxIBUWT7lECKxYgERAIiAZGASOCzTCAccOOYs+OX6TDoBZe8z3Jtxbr96gQEl5lw1NpYIpUivdnH/lcv7j/rHYJrnGuOyYlJZp0BFDoT1gQrZiG8xGehTYIrWCREOCyJhs6Qvc978rNQRbEOIgGRgEhAJCASEAl8fAKiyPbx2Yl3igREAiIBkYBIQCQgEhAJiAREAiIBkYBIQCQgEhAJiASiBESRTRwIIgGRgEhAJCASEAmIBEQCIgGRgEhAJCASEAmIBEQCIoFPSEAU2T4hQPF2kYBIQCQgEhAJiAREAiIBkYBIQCQgEhAJiAREAiIBkYAosoljQCQgEhAJiAREAiIBkYBIQCQgEhAJiAREAiIBkYBIQCTwCQkIIlswGGRoaIhQKHRHpUmlUrKysujq6mLbtm1UVlZG3U7j4+ORy+XRf8I1ko6OjmieZeEBwj+/34+Q8nf79u088sgjFBUVIZN9JsLQ3lHDxYtEAiIBkYBIQCQgEhAJiAREAiIBkYBIQCQgEhAJiAREArciIIhjgrh29uxZAoEAEonktqAEXay8vJxLly6JItttaYkXiAREAiIBkYBIQCQgEhAJiAREAiIBkYBIQCQgEhAJ/M4TuFFkEwzN7lRkq6ioEEW23/nR8Sk30OeYwumToDWZUctl3IGge1MNwgEns2MuVAmxaBVywu5pxucC6EyxGNRyZNLbK8SfcpPE4j5LBLwOhu0hTGY9WpUc6Wepbr+BuoT8TuxuD1KlAb1ajfzjAAgHcbtszIXVmLRaNIpbFxIJ+XHYpnGhw2zUf+h1v4Fm/9oeEXRNMzEXRmMwYdIrP9l48ruYsAdQarUYdZ+wrF9biz87BUcCLmbdXiIyLSatMJbFtf2z0ztiTUQCIgGRgEhAJCASEAmIBD6KgCiyiePjN0ZgrHUjzYNSipevIdus/RVFgAiemfPs+uFJMp5+kGKrgUDXHl5rm6GoZi2l6Ua0HyII/MYaKD7ot0ogMtzEv+zzs3xFGQtTTch/q7X5zT/cM3KCo+c6kafVU5qdgVn1Mergn+Piqf00uTJoXFRIbuytCwm7pzh5dBcXJYUsLS8hM0b5MR722b7F2bWHjS0esstqqC6KR/FJqjtxmpcOT5FcUMLSogRUomb0kTQjU+fYcXaQoDmfxsIMzGoxrMQnGX7ivSIBkYBIQCQgEhAJiAREAr85AqLI9ptj/V/+SX27/5Ut3TLqH/l9FlkNKH8lS5sIzrEWXnhmH8X/9DWWpFiQjp3mQJeT9LwysuI0qOTiyfWzO8g8DA9O4AnoSEk2o1F/+hJYpGcjX3vDz5OPrmJpbtwnE0U+LZARG5cu2dEaLSRY9Sg+lnnZnVXG3b2HLUfbkOc/wLLFhVg1d3bfTVf5ZmjZ/xYbZ4t4rLGS8hQNtt4ebFIlloR4DOp5K6yIz0FvxwkGSKNoQTrx+k+/Pz9G7T/VW7yjZzje5SchK5fcNBOfSOYZ3sd3No6SW7mUh2syUItL1UeLbMPNPH+oi0B8JY/U5hOv+0T0P9VxIRYmEhAJiAREAiIBkYBIQCQgEvgoAqLIJo6PWxII+X047LO4QwoMJgM6tQLpVf/OSBif08as0wdyNQaTKeou9n6PnrDHzpTdS0SuwmwxMrb339h0WRoV2RbHGaMiWyToZmbGiT8sQak3YtYqP8TtM4JDENm+tY+Sf54X2RQeG5POEDqjGa1KCl4Hc0ElBo0CPHamXQEkag1Ggw6VTMZN59pIGO/cDDZPCKlCi8mkQymX3nSNzzmD3RUgLFGgNwuWcvIPtPEmeJEwfvccsw4PKDQYDAbUCtlH3BPG53bimHPjR4HBbEQnuDle5RwO4XfamXEFkAluZnodStnNdYyEA7hsszj8oNIYMOnleD1+JHIlaqWQgSSEy+ZCItyLn7lpB36pCr3RgFY5X7eAy47d5SUk1WAROCjef6AN4p5z4nR7CSl0xBi10WvmeYbwuj0EI3LUailelxOX249UY8asV6GQSYiEQgQcl9m75wQjvgRqahYQFxuDWa9FJTCXRAgFfThm53CHpWh1BvRa5W1dxIJeFw6HEw9KTEYDmpEtfO11P5+LimyxRLwevAEpao0qKm5d7f+AW3iOEq3w/0L9vR4CUg0aWRCPy4dEpUajViKLeLHZnHgCEeQaw5X2XFGGIwFcTh8ShRKVMoTT7sLjC6PUmTBohXZD2O/DazvLW5u60KXlsLg4BZPJgkmnviIIh/B5XMw53ISkOgwGLZorffKhy5LfzZzThdsfQW02oVcpkV8ZL57u99hyuA1Z4YO3ENkiBP3e+Tqq1Tf0H4Q8TlwhGWq1CmXIRsu+t3hntpjHlpVTEufjzNZtdAYM5JQuIjXWQoxJh0YOrjkbbokOo16DKuLF5QsjU6hQhb3YXW78IWHe6NGoFEgJ4RP6a85DWK7BoNehev/ciITwe5zYnR7CUjV6gx6NMIZvKUgJ7LwEwlJUKjlBjxuX20tYocNo0KJ+v1VrwIvT5cLpDaE0GDBo1SiucIsEA3h9fsIyJQr8uH0hFCoNypATmwfUwnjUyK+MnzB+jxunw4UPJQaDHq36hjl7peOCfg8uhxN3SIrOYEA3e5i/2ThKXkXDDSJbmIDXg0MoKyKPtlcnsLplg8P4vV78IVCo5IS9HpwuL6gMGHRCeyEc9ONxOnD6wqi0+mgbZbIb4UUIBXw45xy4AxLUej0GjQp59JoIIZ8HTwDkCiWyoAu7U5jvagwGHWph7bs6KCMRQsI4dLjwhCSorzxLmOthnxt3IIJMqY6uffOIwwR8PnzCPFIK82WepXCtQxjLgUi0vnqdFuXVpWe4mZ8d7MIfX8ljdaLIJm5TRAIiAZGASEAkIBIQCYgE/vMQEEW2/zx99RuqaYDpS81s3XUWnzEWizrE+JiDuPKVrK3KxhIaZd+W7Zxz6Yg3Kgk5ppkOxFGzah3lWYYr4oGXS++9wfauMDEWHbKgh7DagMp+gcGAhWWCJVucmsmWHWxumUQbp0clCTA7Y0O/YCn3LSvGrFHcLIpxRWR7Zh8lVyzZwpf3sb/XT/biZWTHaghe2s4LfQaK5i7R5VZhVEtxzkziNueyclUjBfH6eeu58AwtW7Zw2iZDp1ESmHMS0KVRu6KevAQ9St8Q+7fu5ZI9gk6vQeJ3YHNJyVt5P/ULYtEpPnjqDwdsXNy/m4N9XvRGNTLfLLZwPGVLGijLivlgzKrgHN2tR2g6O43UIIgyIebGPGQ2rKG2KBkdNs68t4WmMQUmg5KAbZqAKYely+vIidcjaAiuoeO8+24bNo0Fo1qC0+7HlGxFipGsBbkUZcehUU5x8MeH8edqGRuyIdPICMxNMxuMp2ZZKYqxc3SOzhGWKgnOjWMPp9J49wqK02IQdEv8Y7QdbOb8gAOpRo0kaGc2ksLSlfUUpZhRSefoPHqBvpEJZkJzuPwSNEpwjE7hT6rm3tWLSdcFGD6zk9e2nmDQF0tJcTJJeeXUFC8g3qhgrreJvfsv4VBoUCtCzM4FseaWs7QyjwSj+oOxsEJOek8c5uCJAYJaE3qln2mXkYUJY/y03cxXPreapbl6xs+c5uwlCcUNhaQkGK5ZIo0ff4mmYCm1CwtIUsxx+lwrZ0eDKO3j2BXpVNUtIm72HPtbBvCr1WiUERw2G4rExaxpLCU5RocsPEbTlkt45NMMzzoIIkcp8TM77cOUV8vqugKsoTE6Tu3ml5u6kMSnUZCTQEp+FRX56cQpnVw6eZSmsxOg1qIKzjJFAhX1tZRmxaO9hcXb3OVWDrReYNInR6OW4p62YyxcQmNFAYlGBVGR7UgbsoJbiWwBpnsv0NbqJKuqkKysmGuWfjOnN9JkT6K4eDGZeg+tUUu2Eh5rLCTW08GOVzbT6VSTnp9DYnI+NZWFpBmC9JzYw5CujJLcBcS7L7Kjcwz/5CxBtxe/REbQZWc2aKasrgSdo4eL/XZCEglB+zRufQ5LltZSkmFBKZMQ8kzT2dpMS9c0YbUaVWgOB3EUVdRQlpuI4QNmrw66jncyMjGDI+iMisTIZITdM9hlSVQsqad0QTya6Dw5T3PrSfpsEdQaBf5ZG6qMcpbWLiY9RkVwpp+OznZ6xv24bD585kwqK8rICJxnV7+c3NxCSlP1ELBx+XQrrWeH8Mg0qGR+Zl0KcsprqCnJxKyWQtjDyMVWjrR0YkODXgtzHg1ZZhvbuxTUNCybF9lCDvrPtdJysh+HVBCkAsw6ZWQurqZ2YRYx2qui3tVl389g23l6+4eYCvlwC1mKBAF9xokyPp+SPAuOwYv0zwSRSQLYZ/zEF1SxpHYhySYlkkiAuZELNB09y5BDglYbYc4VIS57EXUVBSQblTj6W9lzaRq/zUHE68YrVRJyzuLRp1JZV0dppsAzwPiF4xw+04stpMKgCDLnlmFMLaSuPI+YmeO0jgSwZFdRkmK6EhLAy2hHJ53dHhILcsnJVjN4+hhHT/fhkmgwKMM4bR60aWXU1y4iO04JV0Q2wZLtUVFk+w29+8XHiAREAiIBkYBIQCQgEhAJfBoERJHt06D4O1NGGMdQO2/9sglJwUIKshIwKUPYBi/QKytgeXURieoxjh/pwaszE29UIQ1M0r7vKDZzJfc+0kC6Qc108y/4eZObrIWLyU82oYj4cIx1c3Dr6/QkruDpP/wSpVYtoyeb6Z6RYo43oZZHmOlp51DHDIV3fYF1+XFobxKzPiiy+Vp+xgunPFSu+xIVqUYCLT/g6V/0UV5dS2nhApKMKsKzl9izrwfT4pU8sKoYqyFC944X2DlkJLewgNQYDRHvDJfauvDG5LJ0TTkpihnaT/TikWqxGDXIQ3a6Wlq4NJfD/U8ti4pcNznHhf30HnqFDecUZBfmkZ2gRxZ2MiyIN940Vq5spCTNhOoGqxLnwAn2bjyAI7uWoixL9PBqn3Rhzi4gM17NcPPrbOtWkZ1fQGashrB3lu4T7ThSKlheX0ZqpJ83f7yNqYQcSkqysGql+F12hjqa2NoaZNnDj3J/bRZG9QDPP/X3HM8oY83yReQkmZEHJjh9qImTHTMYcwtZXF5CeqweiXOMM23NDCXfxedXLCIzxsf5fQdpujhHfEEOGQkG5IE5+i5foMufy/2ryshK8NP2xmu8tn+EhJpqqovSidPL8Ex2cuS9syTd/RRry9JQzZ5m6/Z2hrzxUUu2xOQUUqwW5NMneWNTO+HYLPJzkzEqJbgmu2g5O0tKaR3LKhYQo1PeILj6GTvfzM7t5yArn/wFSRgVAexTw1w4sIu3Jov482ceoSFPS/d777G3GZZ/vpH8BddFpZ53/jtvBtfz6MoGcjTT7Hn7J7x8Rkp1TQ0L83LJy04kONRB75gHlcWIViXDMXyBYxcGsVbfz8pFWSRpBtjw7MscmlZSUFXGogWJGFVBxjpPcOayh6K191KbE0t4ooWX3upEk5pDaXEKcYmpJFmUzHYfZ1fzMNqkDHIz4tCEXIxePsMZfyYrllRSkmK4yZLPN3KOA00tDIXjWZCZhlUvwzk5QFdHP6aKNdQtzEE3+FEim5/hEwfZsmmGsoeWUlaWwtVoayO7v8cbU/ksX7aOxXEB2qIiWzGPNZaSo5/l2FubuOjTRy3Z0uKTSEuOQx+a5Pi2H3Mx5l5W1VST7WriuZe20uNPpr66PDrOBKH5Yst+Dg96MaUWUVmUQ3a8HolnkNa9nahya1ixpoIUbYC+tl3sOefAkJpLXqoZZdjJaOdpOjxWyuuWULkgDvVNVlmztG/ewobd3WgKS6gpzyHRqI4mQ+nuOEsPC1i7rI5i/RQtzUfpcOhIy8gm2azEOztK98UuFPlLqKsoweo4x/Y3nufQSCyFVQ2UFGaTnZqIomcz/3RCSX1tI3fnq+g/d4wDxweQWzPIzUpAK/UzNXiBUz1SihsaqFuYgH/gNPt2tGPTJ5NbnEmsOoxrdpyu5v1s7I3loS88yqO1icx2HmfPkctgSSd3QRJ6eZDZ4Yuc6AqRV7eEJaXpGG8SWr10bN3Cm9tPEcpfyJKafBINMpzjXbQcPMmQS0VmeSnF+ZnEqiLMdB2naVxNce0q1i5MAnsvR3cdo9+nZ8HCBcRrwTnRy8k+L4n5ZSwryyRwcRM/2HAMt6WEVdXFJJq1SOZ6aW7uQ5Jcyrp1FaQrxtm1uZkBjJQsziJGGsTpCSHXW8lMSyBy4RW2XvKRXP4gKwoSoh8DwEXXkWaajtnJaayhqsrIWHcPPaOeeWs6VZiZgYuc7ZgltbKRpbXFxEzMW7KJItvvzOZCbIhIQCQgEhAJiAREAiKB/zIERJHtv0xX30FDg25ObXuWl0eW8vQjdWRaVFFXrYjPxpRHgdkouD/6cTpDEAkTDoeRKqQMHHiRzV0hGh75MtUpdjb9z58xsfJhHl2aT6xGcDONEHSNsudHf8tuRzFf+NaXKIvXE3K5CUfCBMNhIhIZkpmLvLFlL8NpD/LMuhws2hulrFtYsp17hZ+2uylb9iRVqQb8x77PV1708eQ3fo81hYno5FKkIRdtb71AizuJlQ+uJ0/ezb8+d4ik5StpKE7DILjnScF2dj8bzk6T03APyxeYkYRC0faFQ+Goy+X4mX3s3HmRgt//KvULkrgxRFDY2cnL33mb4N0Psb5qAXFqwU0qgnf6HBt/chRlxTJWLcuPikVXXa5mL+5n65tH0a77HI2FCeijbnESZHIFuDp45btbkK2/m+WL0jAopEikErwd2/nBsRANa9ZRMP4SPz6dwkP3rqQk1YQy2lEB5rr28nevdZK34j4eq8vGrO7jZ7/3V/Su/hZffaiMNKPguhdg/Pir/M1bHeQse4RHly0myaBAEvbS37KF/zik55EnGyjSdbNxRzPOmGqWV+ZFhR2h353j59mx8QhJax+nYaGFC2+8yOYTUhq/8CBLipPRCW5jATsnN/0bG1jNl9dUUmCZYd/OFka8KaxoLCAhRotUGuTSpr/nnaky1q1ZSnGyPiosRfx2zu15laOOBOobV1OcbEF1xY0s7BrlyK5XaHYsZv3KGvITtQjaS9g/x7l3/4W/bUnm608LIpuGrl27eO+IhJVfXEZBTuw1y63Lb32L10L38vjqZeRpJtnx6s/ZNJbDU4+voyIrBpVCSsDjIRQKERLGgESKZK6P3Xv2clZVx+PLF1KcMM6b33ues4pF3PvYKhalGaOCgm/iAtvf28twwjLuq11MtqabV1/twJJdRG1FBkatgrBjkOZtr3NeXk59TTmZFjlEJIQcF9jw/GnilixjeUMeMVFTwnmR4uLO3RzpcJHVWEtJlhW1NEIk4KTn+Fa2TObywMpaCv3NH2HJ5mOo7QCbNkxT/ugyKiqui2zDO/+a1yYLWbnibkqtV0S2mSIeW1ZFWYqcjs3vcCFipqiuiqxYU9TyDNc4rft/wWn1alZWlpPjOsQ/vngId8YSHl9TFbUslUT8DJ/axgsvtGNd+xD3rFpMmk6OJOLl4tafccSZTPXK9RRqRtn9y73YshbTsLKC9KgVVwSv7SI7X2khmL6YxtWl82P02jI2S+vbr7O52UHRPfewpjYXs2DtFg4yO3iC3TvaMS5eQqbEzum2PszllZSVpGOQRQiHfIye2s6G3lgaGxqpN/Ty9psvcVZWyX133015ugGFTIq3YwvfOy6ltmoJa5NmaNr9Ll3SImqX1JMfr0YmrGvuSY5vfYUOXRmNNYvwnd/M/gELFXXLqcoxI3wnEDJlXj74C75/MEDj/Q/zQImcM7s2cNqfR/XSRkqShLIEt90Z2ra9zFlFAQ2NKym2qm9YtL2c3/gam46Mkr7uPu5amo9FKSHkGufI1pfYfFnFkrse496ypKgFamD6NK+9c4Fw8iLuX5OH98JW3j3pJqWkkSWFsfOusiEbJ/bspjdgpXrlSuKGd/BvG7uIqbyHp+4qwiysOyEX53a8Q/uEjKJV6ykzjfPWq624E/JZu2Yh8YJ7u0yGTCZFLpMx0/ICmzq9pFY+wqrCxCsim5NLh5o40mQnd3ktNbVJRHwB/P4QEWHtR0hq08vx/duZiKukcdla8p2iyHYHb2zxEpGASEAkIBIQCYgERAIigc8gAVFk+wx2ym+rSmHvJHt+9Axnyv6Or9alYb52yI8QiczXShLyMHjxNB2X++kZnsEnkePubaZLmcOTX/kGjbHn+F//4xwr/p+HWZ4XF7Xemj8YB7m08fts6tGw4qkvsjhOR2jyMqc7u3TL5RUAACAASURBVOnpHmDKHUYemKL98jQxNV/kLx4uwaK7MZ/fB0U2RfcWfnrCTXH1fVSk6ggc/z5PH87hL7+0goVJ+muCVs+O59gxpKXm/kdYOLeHr/1TO7HJcSQJrohC5QSBzznEaY+FFfc+yQOlsTj7L3Gxq4uuwWkCoTDu8R4Gprys/ONvsy4/FcMN+l9o4iDfe3aYtV+/K+oaej1zoJfWH/8jJ801rFm3hHTzvCAk/Pxzg7Tv2Mx7HQ40iclkp2WRnpZOVmYS+un9fPvPt6MuSsNqvuIuKZEh9w3SPJjEo1+6n6TWv+VA0h/yxRXvEx/cF/nRL09hKahifXUGJk0/zz/1M1R/9MfcW52O+QrSUPe7/OW2IQqr1nFfWToxGkHFCjJ1fi/P/3yKFV9dTQ6tvPz2ZrpCmaRaTKgEYQdBQHMy1T9A3qPf4t4aK5fe3EL7WCyrn2wkL81MNP9EOEjv/n/j//Yt5o/W11Ca7OTgzuMMe1JZJYhssUJU/jkOff+fGVj0MKvrSkjUXs+E4b3wFv983E1p9VoacxPRK+fB+SYvsHvji0zmP8X6ymKSdNfv8Vx4iW+8I+ELT6xjaa6Grp272NMkYeXvz4tsV7usZ8MzvBa8l8dXNZKrnmD71rc5Eq7lS2vLyLWqowKPb2qAi5e76LrUz8Scn4jfRufgBOTex9P3VbMweZw3vrsTT045q+8pJ8Wkmh/nc/1s37uDE1Tw8JLFFMX0RUW22Oxi6iozMKrluMfPsPnff8QxnxVrYgJ6qSA0SJBIvQycmKTggce5b00pSVeV3NAEB954h62H+9CmxGExqpFEJ2QYt32EQUkVX3piJYuk7Wz9UHdRH0PtB9i8YYbyRxopv0FkG9n1najItmL5+g+IbOUpSi5t3cj5iJni+iqy44xRjhH3JGeaNtImrWVZWQk5joM8u72H2IIG7q9agDVa9zCzva1s/OFx4h5YR319PnFXumvswHO8M2hkUf19LFT28ObbA6TXVNFYn8H1fA1uTr38PGfIoHLNagritTfEZ5vh+Js7aR1QUX1vA6X58VwZIgQcIxx79z/oM5ZgcrtoPXiaQEws8VYtkrDALYLfNUqPr4CHH1xHY/wwu/e8y6h1BWvql7DAPK/oBvp28d0mqFpczTLjMEd3HiRUWE9VdRnx15KpRhhvfp6f98ZSU5SHqmMjnYY6GupXkG+5Pjb9vdv4m80TFNWuYP2CAG2bduLKraW6roqkGxK4Tre+yI87tNTUrmF1ruWGV4GHsxu2cbzbR/69q6gqSpxPnuB3cK5pI2/36qiuW8PdBcb5ewI9bPpxE7OmBax5qICpfT/mtaODhMwFpOklCBgE4d4x0EkkpZy1DzxExuw+fnrMQ17VGh6vir/iXh2h/8ArHOx1krbkfmrTtXQd2cPe4514dAlkZGSQlplORnoyiSY9jrbn2dzpI6XyUVYV3mDJdriJo83zlmzVtUl4x4fovdRBZ88Ikw4ffo+N8dF+jOUPcP/69ZR4RZHtt7UPEJ8rEhAJiAREAiIBkYBIQCTwyQiIItsn4/c7dbdgsXbg53/M/qz/w5+syCJGCGj0vt/c+df54c4A1UsXzlvaSAQLq63sGoD6h/6YhuRunv3aAcq+/XlW58ejkV0tw8fpN/6BTT1m7v7KF1lsnmbTjzfjzKugNMmAEJZeEhxjz9F2xmPW8e2HFhJzG5FNdXlbVGQrrLr7ush2ciF/84RgaaK9VvPenc+xbUhDzX2Pssh7iK//oJ/GlWUUJhnmBQPh2YTwyw0kp6RiGNrOL1uCLMjPjVrPRA13hs7ScqyNjCf/lNX5aRhvFNmmj/Ls/7nIkj95kOqsOK7bnzg5/O8/pMsqiGzVJBs110Q2IkEck8P0DU3i9Afw26boOn0eb/Fd3J87yc/+qY28h+rJSxLcbQWRU4JEEsIfMZKenYRzz1/yH457+G8PNJARo7lu4TPWxN/98hSJVat5qFawZOvnhd9/DdMzf8Ca0pTr9e7dyV/uGKWwfBX3LE7FEu3rENMX9vLij8ZoeHot+fI2Xt/djC95GaUZCegVQj0EWkT/WdJzSLL4aX1lJ+enrax6rJasVOP84TwcpO/AD/nbnkV8/e5qSpMdHNjZykhUZMu/IrI5Ofrvf8eFnMdZv2Qhqfrr48158nV+dMZPae066rPjr8XBC0xfYvem5+lN/z0erF1IquH6PY7Wn/HMNiVPff5uluZq6d61iz2HIyz/0vKbLNkuvfoMb3IvT6wVRLZxtu3YzHHZUr64rJgFsUoIjLDz9R0M69MoyohHK5MSCU3TdvIEnVTw1NoKFqWM8/p3DxIpLmXluoXE66+4tM71s2PvLtoiZTyydDFFll5efe0SMQuKqa9Ij4psnokL7H75VXqtZRTn5xCrCEf7V7BkDAXBkppOitWM+mq23PA0hzfsoLnbT35FHqmCy6UwJqK9EEGqspKZHo9q7OBHimzDJw6w+c0pSgVLtsrUa+6iA1u/wxvThaxafSuRTUHn1k1cvCKyZV0R2fBMca55Cy2SahpLi8iZO8izewdJzF/KPWWZxEYF0zC2/lNs/eFxYh5cRU1tHnFXROaJQ//K2316Ftbfz2JNHxte6yShpobGhhz012buHMd+8Spdikxq1i4jJ1bzPpHtXZp7FVTev4LKwsRr885vH+DIhpcYTSwjJhTg0tkxEorzWJBhQXYDNxQW0lITMbrOs+/ATqYTV9NYVUPGFZ0qOLib7x6FyoVVrDAPc2jXPtwLllBXU0HytUkeYejgz3htLIGahUXIzr/JSUU1y5eupCTuegIR94UNfPfdaRY2ruXunBCtW7Yyk1FHXV0NadeXKsaPPM8vBkzU1K1hWZbphtXXzdkN73GiL0jBFVExqs35HVxs2cZbvXqqqpezPv8KvVAvW//9CDP6bFY+WoLj6M/Z2i0hMX85i6zS6DyOZiUIBVCa4klOTiJw6V1+cipEYflqHlt8XeAbOPgyB3odpNY9QF1uIhLHBIODo9HEN17PLJe7B/BoUqlvqCV5YgubOwR30YdYU5hwJYO0g4sHD3Oo2UHB8npq8+wcOnCK0VAcuVlJ0bAAIdcE3af3MxlXT+Pye1joF0W236nNhdgYkYBIQCQgEhAJiAREAv+FCIgi23+hzr5tU8M+Lu39Ac+1WPn87z1IZbpxPii5rY8LUzJSkpNw7v0zvtN1D//flxpIj7qT+rm84zl+fiLIise/TmNWkKPP/gtHrcv43CMNZFsEV6gwntHzvP7c/+Wospanv/klyhQn+B9/0cKqr/8eqwuSUMulBCZP8JMXNjOY/ADffvjXILLd8yiLzBO8/Oy7eEuX8eCqRSRGXTjDOGdtOH0SYuJMjG75K34+Vc2j9wiuinoUkgADzW/y6uZWcp76M9YW3CyyRXz9vPuPz3Mpew0P3V1FhpD4QBLE1nWYX77RSVLDalZXZ2K+IUOhz+1gbi6MIcaAXBLC47Bx+d1/4UfOpXxjfSaXX32H0ZL13LtqEck6wcUT3JNjOCRqTBYjkYHt/OurF7EurKOuopAUowKffZL+Y5v413126h/9Ak/WL8ASFdlexfTMlz8gsv3FjlGKPkRkW/L0WhanTrH93b0MKkq5e0Ul2VbBEi9CyDPBsF2FVYhXprZx5Jd3IrK5OLDhID2uJFavKyU1QRfNOCkIcS+eMLB03d3U51mjB+6gc4DD72ykQ5rD8tUN5MTPu2IKv4hvitY9r/Fuj5V1d62hIjsmGqvLP3WZw2/8gOc6cvmTbz5OQ56Z8ebdbNl6mQWPPki94HYrl+AdP8/bz32P9vQv8kePLCdPI4hsW24Q2RTgaOPv/qGJtJWrWF+bT4xaTtDWwVtvbOGktJKn7qq6IrIdIFJc9tEiW2w/r/ywDU3BIpYtySNGcBd1j9G2522a7ek0NDayMM0UdSsMuyYYc8sxGEwY1PIrmRmjSgoDR3ezp22chJrl1C3OxKIWhJIA9tEJgnpzNINuuGfPR7iLhpjuPMaWl49jXHEXy5YUEqeSEJi9zI6f/gP7FY18/rH7KI+/2V20PEXFpa2/pMVjYXFDI/mJ5nmLsTsW2U6y5YctxH6IyFZSfz/V8Q6OvLaFTmUuDesbKUoUYh4GsF0+xoatXWgLq1nVUID1pmQAs7S98yZv7x8hY+393Ldyfp5Iwm76Tu1l245+MpetnI/JdqQDWUEtS2sLSdAJ6ngQx/gkPqUeg9mAZPQEew/sYiZxVVRkS79JZItERbb1GW6O7d1My3Q8NY0rqciORSUN45q4yHsbdjKbUseKpUW4z21ly5kAxbVrWLE4Fb1CQsA2xMltL/BvLUrWPfEED5XpOL9/A4eGTVQIiU5yrahlETzTl9i3YRujceWsWFHPAss1czlh9n+oyHahZRtvf4TIturxcuS9e3mneQRL/gruql6AWTCDCzmZsnuIyHRYDGpmz27ixyfDHy2ypetxe8LI1ToMygget52Lh/fQ0jlD9oq1VJm62LD3MorsVTy4tACLSoLf1sN7r2/mYLeeNY/fwxLLKV4/2IM8axX31Rdg0YB75Azvvfs2PYY6Vq+5h4W+m0W2GJkHlx+Uak00A6/4EwmIBEQCIgGRgEhAJCASEAl8VgmIIttntWd+K/UK457o5L13d9EXisWkFmLtyJB7J5mJLeeexgosw+/wjzvmyEyxEm/UoNSqsZ/ZzHtjZh7+8p+wYoEBf89+Xt/cSdBqQi+TIZHKUcgiDDa9Q39iDU995auUmabY+C9bmbTEYk00o1MqUQfH2LW3Df+iL/C/HyslRv8+d9HRY/zka++x6AffpDHNgqprCz9sc1FUex/VaXoCTc/yxfbF/P3nGyhIuG4ecnnbP7FlUEPdfU9QmqRjpm0PW05PotbMx0KSCDGMQhpSF5RQU5pBpGsDvzw6g1yXSJJZg0olxT1ynEPtQ9T9t7/i7kIhKPkNHRTxMX5mD5v3DyGJ0aEWrPckEvz2GULWEhoaKsix6lBEfVOFXxjH1GXaD55kzBsiIHiwyRUERs9hz72Hx5fmI+07zLvHJ5Br1fMCk0RK2CMhtayCsuJ0TBIXnUd2sef8HLpEK1adkoDbh9zZwzvnoXb9fTxRl41F3ctPn3gJ0589zV3lqZiu1vvyNv7s3RGKK9fwgOAuGrU8EtxF3+Pnz43Q8Md3U1liYvxcM0dP9eFGjVIetTdErggjT65i2eJMrAY7h17YxpkpK+s+t4TsNNM1S7aevc/xne5SnrmvjvJUKV37drPzaDeyxDiMCXlUVhWRqhrj0Pa99Hk1aNQq5IJ1TcDBbMBAcWU9lYXJUeuva7G4IkFsg2c5sP8Yg24NOp0ShUKJGi/uoXZe6i/g2998iGX5VkITnRzasYPTsxqMZiMapQJV2MPFg68yUvot/vSxVRRoxtiy7R2apMv4ysoScoXMhoFhdry4ix6fFHNKLAa1CnVkluNNbYwlruEP76+jNHWMl//XXiILK1h99yISDVfdRfvYumsbLVTyRGMZJfFOml/ZQvOwE0OyFXNiAdWlmWic3TQdOcN0UIZSJYxzCfKwD0V6OTWL8qLup9eGiyCz2XtpbWqjY8SNXKEUEmkikciRoqOgvpL89Hjo3sXGg8eRFT/CytLiaHD7678IAfsQre9t5dhgGLXRgl6tjGb17T32Nt0pD/L05x6iMt5Py57XeGtmIU+urKYqVcPMqc1sOtyJQ5VAnDGBwqoK8uPh8rF3OCapY0V5Cblz+/je7oH/n707j47yOtNF/3xDzZPmCSQhMRnJgA3YODaJhzhJp+2428gGGzI4ne4MjjunO/d0r15917r/3HVX33NPnz6nTzpTx1M8JLET23FsC4jtDI4Tx/EANmDEIAQI0Fylmqu+8a79VRUIDEggVIB4ai3FsVX1Db+9q0CP3r1fNCy5EX+xsg01xUq22IF38Ny//xE1d32ysFy0OJBDv/5X/GR/CMs+2oU17X6M7vojfv3GPsQlDwIiLHOKtBKwqxfimtUrsWROcd/BYzcUxVvPbsaW13rhXjwXTbUhyHkDtmUiHo9CblyOm25YifZgHDvffgvv9cZgq264VFERqkCyvGhftQIdC+fCM/AWfvlqN8YaP4Gbrrse80oh28FN+L9+Z2P18tX4i84ghnq34fdvvIfBvAs+n9eZq3Y+jqQ6B6uuW42r5ldBH92LN177A/YMW3AHAvB4VHhgwBjajmf7avCZu+/EPdfPRbr/fbz++js4klbh8/vg7EKnx5GQGrDi2tW4elE9fKVKRueeM3jvqc14u0/Hkr+4CSuX1BcqEbUkdv7xefykN4jV192K25eUKtn24+f/67cYC83HJzesRr01im1/fB3bD6UgeQJwy7bziwAj2ITFHcuxdF4lEu89g2+9Y6Lzmk/h3qurjkkf+NWj+NX+BJrXrMWaBh07t+3G7iNx2LAA2UYmmoDkn4NVH1uNjqY8/vTL3+KtPePwV1cg4HVDRRb73+rBUK4Zd9x3B9YsGMerr72NXUMSmmqrEPF7IOWGsHPbm8i3fQp33PYZLMu/ju/+ag+0+mtxzw2LYfT+Gq/1mViw7CO4pr3igvzpyJNSgAIUoAAFKEABClBgKgIM2aaidBk9xzY1JAZ6sX3nLuw5HINmSghWNmDBsqvROa8OAXsc29/5E3YeTEB1q/CG61HrTSGqK1iwbI2z4bnLTuHI3t14r2c3jo5mYcp+NCzoRIt8GFGEsfCqVZgTUBDftx1/3LoXMRHCqV7U1FTDyCeQi3Tg1qWNTlfHiSFBLnEIbz63F41/cT3aIn6oozvxxmEd9S0daK5wwzz4Gzx1uAl/fvU81IWOV4GM7fotPoi70bpkOZrCfshaDP379+KDD3pxNJaBIbsQaZyP5Us70N4QgcuIYvd72/De/jgkVYbHF0RNjRv52Bhqr74Zi2or4T2pmMLS4ujftxs7d+3F0WgWpupHbXM7rrxyMVpqRWdREVCVHjb07Ch639uKHb0DiGZ0WJIPFU2tWH7VUrSLLp5mAv29e7Drg14MxDLQ4Uakfj6uWtGBtgZRYSjDTI2gf2AYo7FxZHUJrmAN5rr24bu/7Mf8Fbei65pWVHhjePPJd+H92GosnlsBb2l15dguvLgrgfq5i9A5p6LYydVCWnQrfD2OtuuvwNzGMKRsHMOH9mJHz34cHktBNxWE61qwePkyLJ5TCb9L/AC9C4PpIBZdNQ9VpT3kbBPRva/j5bEmrOloxZyIC7nRPrz79jbsG4xDCyzAR65fhoUNAWSH+tCzqwd7+keR1iT4qxowf0knrpjXgAp/YbnuCXGRkUW0vxc7duxB33AMOduL2uYFuKIhj7cHArh+5WK01wahmDmM9e/Gu1t7cGg0CV3yoW7eFWgwdiJavRqrl8xHrZrEBz07cEBuw7XzG1Hj7CVmIH5IvG43BjQLqupFRVUVFCuDlG8erhGhTkUK7/5yH9AwBwuvaETQUwwCc1F8sKcH/ZiL5W1NaAhJSBzcgTfe3YWBpAa1uhPXX3sFmiMyYv292LV7Dw4OjSNrAMHKJixavhxXtNQh6BbNMybetY5kbAj7d+3C3r5BxDI6JHcETe1XYPnSdtRHfLBHd2NH3yFIdUuxoEnsY3fSB5elIT7Uh/e37sS+o8LNhaq5CzFHOYTx4EIs7+jA3ICFQ/u2YnumAcsXtKA54oKZHsD2t97FB4ejyFsRdF63Gp3NQST6t+OQ1Ir5cxpQk9+HV/fEEKqbj845lQiIJgRiQ/vYYex4/RACSxehtbUWgeI9pXp/i21jHjS2LcW8Gj9sLYGBA/uwq2cfDo8mocl+1M6dhyVLFmFeQyV8qjLh/SPuawxv/vS3eL/PQMuKWljZMQwOJWAqQdS2zMcVnQvQUhuGTzGRTozi4J7d2NN7GGPJHCw1hPqWhVi2dCHm1AQhJfqxd18P0qFFmN/SisriUlAz1oNf9tloaWpFZ4MfZj6N0cO9+KBnLw4OxZEzXahsbMGiJUuwYG41guLzyswjMXgIPTt7sPfIKFKmisqGeVg0R8a+MRfaFyzAstYqyGIOH9mPXbv2oG8ghqypIlLfjIVLlmBRcy1CnpPHX8PR93bjcNRCfed8zCl1ODbzGDq4E9uiHjS3LEBHXXGDN2sMO17fj4ynGouubkVEFWMxiL69PdjddxRjSR2qN4LGBUtw5RXtaKzwIHN0O/5wxEZ98yJc1XQ8oY3texv7ojlUzFuKeRELA3t34/1dfRiKp2FKKgLV4j3QgcWt9Qh7geTwQezYtgN7D48hBxfCtQ2odnug2AG0dc5H6xwPxvr34r0dvRhNGXB7/QhXio6yMUiV7ViwoANN5gG8sW8EZqgZy1trkDnwJt45aqF54XJcOTd80ly4jP6A5q1SgAIUoAAFKEABClz0AgzZLvohugAXaBnIJMcRT+Vh2oDqDaIiEoRHVDKJQqNMHLFEXjREhKx64XMSJxuqJ1AIk0RHPfHD5vg4UjnD6RzqC1Ug5DKhm4DL64NLlp0ug+PRBHLiJJICj9cHtyoiDrezXE6eWMoj6r9MDZl4Hq6IqMQQne9ySGs2VLfH6QYILYVxXUXIJ/79eEJh5FLImZKz1Mg5r7g+I4v4eAKZvAELMtyBECJBvxNeFe4xgXHxA7nTF8EFn98DxdQheQPwqKIT6MnjYsMyckiMJ5AWFTWSCl8ojHDAA1Wc86Sn27YBLZNCIpWFZoiN7xV4ghFEgp7iNR4/3rFr9IcRCfkK12iN4d03DqBy0QInGLItG4pbwvCbz+CRdw1c98nbceNCsZeZiXQ0AzkYgMelHL9uca0507HzOv+9sL+XpeeRSYsqHA9crkKwYes5JJMJpHM6TFs4hhAO++ERwYdkIZ/JwbBEGCkqrIr3atsw8mkkTReCXldhfGwd6WQSqXQOhuxDpCIEvwiTYCGXSjgWYn6IpWjhcLB4Xaee/7ahI5NMIJktnlvY+SWk84Df54a7GMrYhoZUIo5UVoMpjMU8VHLQZS98blE5ZyKXz0GDG36Py+lu6jwsDUkxP3QTtiTD7fHBLfaOggq/W9yPhUwyD7hc8HhcUI69zkAun4cGl1M558xDM4dEIomMeC+4AqgIB+B1KxDXlkklkMpoMKzC+8e5b9Hx9sSErYhgIp9OIZnKIG+IKiI3/KEwQn53oSurkUMur4s3GNyuD4eT4iC2aTjnTKazzpi5A2GE3AZMyQ23R8w9QM9nkbVU+DzuQidRMT7JJJKZLHRLQSAcQdCnwtKy0CQ3PC4VqvDKm1BU94TrF3NYRy6tQ/Z54BYddEt3kk8ha0pwuYvzWSxDNvJIJ5LOWFni/RMMIRTwOnPnQ283jOGPT/8GHwz4sfJTyzC31oV8ToctTIJhBEWF44TKUS2bRjKZRk5MMMkFbzCEsHNsCeIXC/l8HpYsrlFYFi7SNnMQQ+wWlZLF9cqWuMZUEqmM+GxU4PEHEQ4d/9woGefSSSTSYj5LcPlDiAQUaIbtVCH63IVA1vk8E++HTA66eP8EQggHxfuq8Bl04sOCns1DE5+fHlG9WQwdbQu6lnMs3eK9fOziDWTTmvPZ67wvhYVlQculig4WJEXMnxCCfvEZBZhaDmkxfdwe+Errs0XknM9AMy0oLvH5LMHIZZBKpZHVCp+dLp8foaCY08XxtcV7M+XMMd2S4PL6nYo2WfxZIt4T4kNezyGVSiGTNwFZgdvrhVuxnc9al8sLF7TC56gs3kcKzHyquFzUD38p0L4AfzTylBSgAAUoQAEKUIACFJhMgCHbZEL8PgUuRgErhR2/3oLX3+vFYN6LCl8hCMlJIVxx/U342KolqA95PlQFdjHeCq+JAmcvIEK2X2PngB+rb1uNJQuqi90wz/5IfAUFKEABClCAAhSgAAUoQIHzJcCQ7XxJ8jgUKKuAhczYYfTu78dIUgNsUTUE+GrnYMH8FtSEvMerq8p6XTwZBcohkMNQ3yDiWRW1c2tRES7uiVeOU/McFKAABShAAQpQgAIUoAAFTiMwnZBt9+7d6O7uxqpVqyCOU1dXB1VVnS9ZrJDr6ekRW7rDMAznS9M02LbtvKirqwsdHR3Oxvp8UIAC5yBgW7AsC5ZpOst6ARmKqhTCNUm0KOCDArNVwIZpWiJbdv6wOXlp+Wy9a94XBShAAQpQgAIUoAAFKHBxC0w3ZHvhhRewcuVKJz9jyHZxjzWvjgIUoAAFKEABClCAAhSgAAUoQAEKUGCGBKYTsu3atQtPPPEEPvKRj8Dn86GqqoqVbDM0TjwsBShAAQpQgAIUoAAFKEABClCAAhSgwEUsMN2Q7Uc/+hFuueUWpymbCNpcLheXi17E481LowAFKEABClCAAhSgAAUoQAEKUIACFJgBgemEbD09PXjqqadw6623OluriaCNIdsMDBIPSQEKUIACFKAABShAAQpQgAIUoAAFKHBxCzBku7jHh1dHAQpQgAIUoAAFKEABClCAAhSgAAUocAkIMGS7BAaJl0gBClCAAhSgAAUoQAEKUIACFKAABShwcQswZLu4x4dXRwEKUIACFKAABShAAQpQgAIUoAAFKHAJCDBkuwQGiZdIAQpQgAIUoAAFKEABClCAAhSgAAUocHELMGS7uMeHV0cBClCAAhSgAAUoQAEKUIACFKAABShwCQgwZLsEBomXSAEKUIACFKAABShAAQpQgAIUoAAFKHBxCzBku7jHh1dHAQpQgAIUoAAFKEABClCAAhSgAAUocAkITDdke/rpp3HrrbdCURS43W6oqup8ybIMqaenxxYGhmE4X5qmwbZtdHd3o6urCx0dHc4L+aAABShAAQpQgAIUoAAFKEABClCAAhSgwKUsMJ2Q7YMPPsAjjzyCNWvWOKGaCNnq6urg9XoZsl3Kk4LXTgEKUIACFKAABShAAQpQgAIUoAAFKHB2AtMJ2Xbt2oXHHnsMN954o1O9Njo6LL4B7AAAIABJREFUitbWVlRWVkKSJFaynd1Q8NkUoAAFKEABClCAAhSgAAUoQAEKUIACl6rAdEK23bt34/nnn8enP/1peDwebN++3alkq62tZch2qU4IXjcFKEABClCAAhSgAAUoQAEKUIACFKDA2QtMJ2Tbs2cPXnzxRdx+++3OEtGtW7eiqqqKIdvZDwNfQQEKUIACFKAABShAAQpQgAIUoAAFKHApC5yvkE1Usm3bto0h26U8GXjtFKAABShAAQpQgAIUoAAFKEABClCAAucmwJDt3Nz4KgpQgAIUoAAFKEABClCAAhSgAAUoQAEKHBM415BtxYoV2Lt3L1566SXcdtttzp5srGTjxKIABShAAQpQgAIUoAAFKEABClCAAhS4LAWmE7KJ7qLPPfcc7r77boZsl+Xs4U1TgAIUoAAFKEABClCAAhSgAAUoQAEKOALnGrKtXLnS6Sb605/+FJ/73OfgdrtZycY5RQEKUIACFKAABShAAQpQgAIUoAAFKHB5CpxryCaWi+7evRvPP/887rzzTlayXZ7Th3dNAQpQgAIUoAAFKEABClCAAhSgAAUoIASmE7JxTzbOIQpQgAIUoAAFKEABClCAAhSgAAUoQAEKTCNkE8tF9+zZgxdffBG33347K9k4myhAAQpQgAIUoAAFKEABClCAAhSgAAUuX4FzrWQTIZtYLvqLX/ziWHfR999/HzU1NaitrYUkSZB6enpsQWsYhvOl6zosy0J3dze6urrQ0dEBRVEuX33eOQUoQAEKUIACFKAABShAAQpQgAIUoMCsEJhOyPbBBx/g4Ycfxg033ABVVZFIJNDW1oaqqqpCyLZz507btu1jAZumaU7ItmXLFqclaWdnJ0O2WTGNeBMUoAAFKEABClCAAhSgAAUoQAEKUODyFphuyPbII49gzZo1kGXZCdrq6urg9/udf5e2bt3qhGyigk0EbOKfoqLtlVdewcaNGxmyXd5zj3dPAQpQgAIUoAAFKEABClCAAhSgAAVmjcB0Qraenh488cQTuPnmm51QzeVyIRQKwe12F0K2HTt2HFsuKgI28WWaplPJtm7dOi4XnTXTiDdCAQpQgAIUoAAFKEABClCAAhSgAAUub4HzEbLddNNNzqrPD4Vsp9uTbdOmTVi7di1Dtst77vHuKUABClCAAhSgAAUoQAEKUIACFKDArBEoa8gmloyK5aNsfDBr5g9vhAIUoAAFKEABClCAAhSgAAUoQAEKUAAAQzZOAwpQgAIUoAAFKEABClCAAhSgAAUoQAEKTFOg/CEbbDz/44ewbsMXceXVq6Ao6jRvgS+nAAUoQAEKUIACFKAABShAAQpQgAIUoMCFFShzyGYCGMEPH3wSn//iA1i5aiUUVbmwAjw7BShAAQpQgAIUoAAFKEABClCAAhSgAAWmKVDmkE2HbafwzDMv4Z57Podlyzqdjgl8UIACFKAABShAAQpQgAIUoAAFKEABClDgUhYoc8imwbJsbN7M7qKX8qThtVOAAhSgAAUoQAEKUIACFKAABShAAQqcKFD2kM22LHRv3oKutXeio6ODlWyckRSgAAUoQAEKUIACFKAABShAAQpQgAKXvED5QzZbwkvPPomuezaic+nVDNku+SnEG6AABShAAQpQgAIUoAAFKEABClCAAhQob8imm0B+EI8+/Dg+/+W/w6pVorso92TjNKQABShAAQpQgAIUoAAFKEABClCAAhS4tAXKG7KZgDL4Ov6f//kIHvg//xc+uuY6qKp6aQvy6ilAAQpQgAIUoAAFKEABClCAAhSgAAUue4HyhmyGCcQP4ZEnnsIXvvpNrFq5gpVsl/0UJAAFKEABClCAAhSgAAUoQAEKUIACFLj0BcobsmkabMvES93d6Oq6C52dnQzZLv05xDugAAUoQAEKUIACFKAABShAAQpQgAKXvUBZQzZd12FZFjZt2oS1a9eyu+hlP/0IQAEKUIACFKAABShAAQpQgAIUoAAFZofAjIZsO3bssAWTCNcMw4CmaTBNE1u2bMH69esZss2OOcS7oAAFKEABClCAAhSgAAUoQAEKUIACl73AjIZs27Zts0XlmgjZxFcpZHv55ZexceNGLhe97KcfAShAAQpQgAIUoAAFKEABClCAAhSgwOwQmNGQbefOnbZt204VWyloE6Hb5s2bsW7dOlayzY45xLugAAUoQAEKUIACFKAABShAAQpQgAKXvcCMhmw9PT3OclERspWCNu7JdtnPOQJQgAIUoAAFKEABClCAAhSgAAUoQIFZJ1DWkE0sFxWVbd1Od9EuVrLNuunEG6IABShAAQpQgAIUoAAFKEABClCAApenAEO2y3PcedcUoAAFKEABClCAAhSgAAUoQAEKUIAC51Gg/CEbLDz35ENY/9m/wtKrV0FR1PN4OzwUBShAAQpQgAIUoAAFKEABClCAAhSgAAXKL1DmkM0AEMUPH3wMn//iA1i5ahUUVSn/XfOMFKAABShAAQpQgAIUoAAFKEABClCAAhQ4jwJlDtl02HYSP/vZS7jnns9j+fJOKApDtvM4njwUBShAAQpQgAIUoAAFKEABClCAAhSgwAUQKHPIpsGybGzevAlr165l44MLMOA8JQUoQAEKUIACFKAABShAAQpQgAIUoMD5Fyh7yGZbFro3b0HX2jsZsp3/8eQRKUABClCAAhSgAAUoQAEKUIACFKAABS6AQPlDNlvCi88+ibvWb0Tnsqu5XPQCDDpPSQEKUIACFKAABShAAQpQgAIUoAAFKHB+BcobsukmkB/Eow8/ji98+e8KjQ+4J9v5HVEejQIUoAAFKEABClCAAhSgAAUoQAEKUKDsAuUN2UxAHvw9/uXff4gH/vnfsOaG1VBVtew3zRNSgAIUoAAFKEABClCAAhSgAAUoQAEKUOB8CpQ3ZDMsSON9ePDxH+OL9/8DVq1cyUq28zmaPBYFKEABClCAAhSgAAUoQAEKUIACFKDABREob8imaXAaH2zqRlfXXWx8cEGGnCelAAUoQAEKUIACFKAABShAAQpQgAIUON8C5Q/ZbBubNm3C2rVrGbKd79Hk8ShAAQpQgAIUoAAFKEABClCAAhSgAAUuiMCMhmw7duywbduGYRjQdR2apsGyLGzZsgXr169nyHZBhpwnpQAFKEABClCAAhSgAAUoQAEKUIACFDjfAjMasm3bts0WoZoI2UTAJr5M08TLL7+MjRs3orOzk3uyne8R5fEoQAEKUIACFKAABShAAQpQgAIUoAAFyi4woyHbzp07T1vJtm7dOlaylX24eUIKUIACFKAABShAAQpQgAIUoAAFKECBmRCY0ZCtp6fHFhctKtlK1Wxi+Sj3ZJuJoeQxKUABClCAAhSgAAUoQAEKUIACFKAABS6UwAUJ2bq7RXfRLlayXahR53kpQAEKUIACFKAABShAAQpQgAIUoAAFzqvAhQnZXnoJXXeJkI17sp3X0eTBKEABClCAAhSgAAUoQAEKUIACFKAABS6IQPlDNpj4+Y8ewbqNf4WlV69i44MLMuw8KQUoQAEKUIACFKAABShAAQpQgAIUoMD5FChzyGYAiOKxBx/H5774AFauWglFVc7n/fBYFKAABShAAQpQgAIUoAAFKEABClCAAhQou0CZQzYdtp3Cz372Eu6593NYvozLRcs+4jwhBShAAQpQgAIUoAAFKEABClCAAhSgwHkXKHPIpsGybGzevAlr165l44PzPpw8IAUoQAEKUIACFKAABShAAQpQgAIUoMCFECh7yGZbFro3b0HX2jsZsl2IEec5KUABClCAAhSgAAUoQAEKUIACFKAABc67QPlDNlvCi888gbvu2YjOZSvY+OC8DykPSAEKUIACFKAABShAAQpQgAIUoAAFKFBugfKGbLoJ5AbwyMOP4wtf/nusuobdRcs94DwfBShAAQpQgAIUoAAFKEABClCAAhSgwPkXKG/IZgLy4O/xL//+Q3z9n/8NH71hNVRVPf93xSNSgAIUoAAFKEABClCAAhSgAAUoQAEKUKCMAuUN2QwTUvwgHn7iKXzhq9/EqpUruVy0jIPNU1GAAhSgAAUoQAEKUIACFKAABShAAQrMjEB5QzZNg23b6O7uRldXFxsfzMyY8qgUoAAFKEABClDg0hGwbRiWhbRuIm8DUunKJQk+VUFAlY//t0vnrnilFKAABShAAQpchgIXJGTbtGkT1q5dy5DtMpxwvGUKUIACFKCAELAtE6ZpwbIm95BkCYosQ5YlQDoWwUz+QudENizLcs5l28dfIkkSFEWGrMhTO86xZ9kQF63pJlKGhbRlwyh+T1yeT5YRVBV4VaVwvVN9WBYMw0TGMJG0bGjFsEmRJOd44ktVJIjrnvbDtmCZFkzLPsHkjMeVJMdKmJ2HKzjxVJaB4XgSvx5OYkfWgstxswHVjWtqI/hkjR/CobwPG7ZVcpr6mSUxT4XT2Yz91A/PZ1KAAhSgAAUocJELzGjItn37dltUrhmGAV3XnS/TNPHLX/4S69atQ2dnJ5eLXuQThJdHAQpQgAIUmAmBfCqJD2Jp9IvSpUkekqLA53Eh6FZR7XGh0etCQFWmlLfZWh6HxlPoSWnIWYUqKXFGVVHRFA5gQcSHkDqVAMeGZRiIZvM4mM7hSCqHwxkDg4aNbPGYLgmodqmY4/OgPuBBvc+NOT43Ii75NOGYDdswMZ7L40hGw0Aqi8MZHf2GhYQFiPjPq8ho9LjREvSg0e9Bi9+DKo8CeRqhk53P4eB4CrtTOnITK8fOMA6SrKClIoiOKj9ckw3Y2X7f0LFveBTf2T+KzWkLXufebMDtxbrWOvwfrRXF4O1sDzyN59s2spk0dkdTOJC3nbGY7GFBQtDjweLqAJr97smezu9TgAIUoAAFKDALBWY0ZNu2bZsTsolwTdM050uEbK+88go2bNjAkG0WTijeEgUoQAEKUGAqAomhYTx0cAwvZ6ZUygaXIsOnymj2ebAsHMDK6gDaAm74zliJZiExHscLB0fxfExDAoXgSoRssqxgaXUl7m2pwvLQJLGRbSGTy2FfNIHfjaXxTkrHoGYgaVgQl3+skk2EYk4lm4xgMWy7tiqMj9aF0OpTcUJxk2UilcuhN5bCn6JpbE3pOKoZSOiikg3QUAgEVUlCQJERcqlo8LqxvCKA66pDuCLsQUidSvTz4dHQE0lsOjSMH4/lELUAZQoZo6y48Gdza/DFeVUITOH5U5kDx55j6Ng7PIr/3TeK7pQNb6mSze3BhtY6/GPLBQjZLAuDI2P4Ud8INmdtTCWHNWwJc0IBfL6tFjdX+8+KgE+mAAUoQAEKUGB2CMxoyLZz507n19MiZBPVbKWQbcuWLU4lW0dHByvZZsc84l1QgAIUoAAFzkpg/Ogg/vv+UTwzlZDNLgRjItvxyRJq3G5cWRHE7XMqsLrSh+DpgjY9h/eOjuD7B+N4LWtBF6tNi1dp2UBrMIi/bq/DZ+qD8J8ur3ICtgzeGYji+cEU3kobGLUA0zmW5ARnpWOKaxS/XCz8E3BJMlbXVuJv2mtxTdh9PGSzTESTKfxhKIYtoxnsyBgYMwGteCyxILNUqCaOI44orlcEbhUuFZ2RID7ZUIE11X7Ue5SzchdPTkfH8ePeITwUy2HUlqYcsomqsv86vxrBGQrZvtU3ik0nhWz3XKCQTSxn3n9kBN/ZN4yfa2IsJ2c2bGBeKIT/srAOn6kNTP4CPoMCFKAABShAgVknMKMhW09PjxOyiYCtFLKJv3xyT7ZZN494QxSgAAUoQIGzEogfHcS/9o3i55kTl4uW/m3if52YbzghlgiwFAUrqytwX2s1Vld44PnQHlgW0ok4XugbwSPDOfTbJwZilm3Do7rwycYa/FVrJRb51VNev2XksWdwDD88GMPLaRMZUQVXTMDEtYjHiddauFpJ/FdZxW1zavC1tmq0epVCGGeZiCWSePVoFM+MZNCTt5AXzxd7npWOVQwVSxckTucsoBT7ywFwyzIWBAP4yznV+FR9ELXus6losxAdjeFHvSP4UVzDuNibrngiJxw8zSgqigt3tdTim5dJyGaZGnYdHsZ3e6N4xZCOhWynmp8FMhuikq01FMQ3Ftbj9hpWsp3VBwKfTAEKUIACFJglAhckZGN30Vkye3gbFKAABShAgXMUOFXIJgKkiCJjjks+tiRRBEsxwzph7zOnmYEImxQ3ulpq8YWWCjR7iiFW6XqMPHYPjeKhA+NOOKZJou5swsO2YULCwnAIf9NWh0/U+uE9OauyLaTTCby0fxgPD+VwcELVl9iIf1HAi6vCXlSIc4tmCHkNw+k8erIGDugWagJBfKm9HnfU+50KPMBCLpvBG/2jePRICu/qFsQ+XqUtyMQ/KxQZ7V4XmlwyFMvCUN7AXs3E2ITgTZgokowrIiF8tqUWt9T6EZxyQZuBoZExPNE7hp8mDCSLLuJ+Gl0yGhUnHvzQQ1JcuLGpGutaKuGfQlXXyQcobB+iYTydw2DWQMK24ZYV1Pm9qPfKODwWxdQr2QoYtm0hp+UxlspjOG8i7QSgMqo9HjQFPQi4C0t0z+FyYZlZvNc/hO/sS+B1W4KIYEvzs8Ulwyd9OJAU86k+EMDa1hpcX+U7x3cGX0YBClCAAhSgwKUscGFCtpdeRNddd6Gjg40PLuXJw2unAAUoQAEKnKvAh0M20VFTxtWVQdxVH8S84jJI2wISuoZd0SReiWXRqwN2MTgR3TGvrK7C19trcUOl21lOWXhYyKZTePnAMH4wmME+s7AkUnxXZFEiRBKBiWnbCLjcuGNOIahr8Z6UVFkmhsZG8f3eUTwTN2HIotrMhmnLWFoVwsa5lVgd8SIkGhtYFnRdNEbQcDCTw454Di6PHzfPqcJ8fyHssU0d+4dG8eiBKLpTJnLF5abielyygqsqArilOoAr/G7UqhJk20JU07FrPIXfjqXxbtZEuliRJyrxXIqKj9RW4W/mVWFFeKob7Ws4ODyKH+6L4YWkiUyxAjDg8eC2ujBur/QcC9lOqNCTZNT4vZgb9DiB05QftgVNy6MvmsKbsSx60nmMaCYy4vplBZVeNxYH3Ki1NLw8lsKv0laxKlE0PvDgVMtFLVNHLJnGtmgGW9N5DGZ0RHXhKSoCZYRdLqdJxKKwH6uqAmjxu+A+y26fppnGHw+KkC2FraLaT4SEsoLlFUHcWx9Es1vMhMLj+D8leFUVTUEvajxnpTRlTj6RAhSgAAUoQIGLW6D8IRsMPPfkI1j/2S9h6dWruCfbxT0/eHUUoAAFKECBGRE4VciWs2Xc0liNb7RXozPgLoQXzhpGA6Pj4/jp/jE8HctjGIUljqI6yu8N4P75dVjfGCxWi4n0TMfBkTE82hfFC0kDGbEU07ZR6XFjsSwhmtewW3TVdCriZCyrCuMr7XW4odIL98SyJ9PEwYFh/M8Do+jOAB7ne2JZoIJPNFXj6+3VWOg0NDixVso2DSSyGvJQEPG54BF7xjndKpPY1DeMBwcy6BPVUSJ4s22n0+m11RFsbKnEqrAXfkV0Iy0lOIU94d47GsVPjibx+1whnBPfFnuANQT8+GJbHe6sDyE0lWo2O+dU+D28bxyvpC3kiuFTXSCAv26rx8bGwjLHQnD04Rqws6oKE5WAmTTeHYjhhaEU3sqaGLMKIenEh6jeq1clxAwTA0apEcOpQjYbel7D3tFxbBmK43eJPA7pcJbbTlzqKtniGGLvPhdWVYVwe2MFVlb64J9Kh4fi3Rt6Er85MIRv9+WwW4Izf2xFxccbq/F3bdVo9xWw7dPUyZ2V04y8w3hQClCAAhSgAAUuhECZQzbRf2sMjz30JD5/39exYtVKKOpU/kZ4IWh4TgpQgAIUoAAFZkrgdCGbCDFEyNYRmFiZZcPI5/D73kH8x9EEtltyYY8s24ahePDlBfX40twwwk4DBBtaLoM/HBzG944k8Z5RqGITjQNW1VTg7oCMbaPjeCZtwXD+u42Ix4u7m2uxYW4EDRP3NzNNHB4ewbf2j+IXKQuKLMItEcxJaPX78On6MK6r9DtVS6L5QlBVnEBNPlXVlNOtcgTfF80ekias4jJNEZSJJauiAcMnanzHg8IT4C3kMkm8enAUjwxksNsoBFUioPOqLnxikn3lTjiUmcX7R0fwg744fpcV1VmFveAa/H6sbazAjRUu2CKUlBW4FRkRVUHErcJ1lpVgYmxyuQzePjKKJ44k8ae85YSDYizEdZu2qCYstLMQIaW4BjGkx/PKk0M2wNA07BmO4Sf9MfwypSMhtr1zKhILrxUhqDi2szRYkgo+soprqiPY0FKN1ZWeYufSyWa1DT2bwJa+QfzHYQ39ogqyWDl4fU0EdzUEUScmoCRDVRSnw22lS0XApZzYQXay0/D7FKAABShAAQrMOoEyh2w6bDuFZ57txj3rP4tly7hcdNbNKN4QBShAAQpQYAoC5xKy/a53AP9xNImdZwrZxBLPWAw/3j+Cn8Z0xIpVbC7VjXUtdbivVsGf+kfw/YEMDoiAx9mbTcZ1tZX4Wnuts+xSVJg5D9vCeHwcT/UO47FRDVG5sDeX6PYp2xKq3SqafC7UuVXM9aiY5/eiMeBBtceFOo+KiAhdiuGUWCq6q38I3+qL4td6YSN9p5GBpOLP51Tj623VmOdTT79/mK3j4MAoHtwfxYsZE7pIo8S1SzKuqqrAA+01TiXepA8tizeODOO7hxJ4Ny/SqUJVnE9R0OhRUaUW9mSTZRkBVUG734urKoJYEvGg3qM64dVUHqJxQN+QqCYcwwspC5pcqD4UoaZY1lvtUlHtkmGaBkbzJmIidCuGbUX8E5aLqraJgbEYnj4wiqfjOmJifzwU9qarcrswz+dCowqYhoHerI4DYkmqqPgTDS4UF25pqMKX5lVjcXHp7pnvwYaWjOOZ/YP41pCOeDFkU2TZGfMGt1KoapQkqLKMKtHxNeTH8sog2oIuhF38BfJU5gifQwEKUIACFJiNAmUO2TRYlo3Nmzdh7dq16Ojo4HLR2TireE8UoAAFKECBSQROF7J9orEaf9tejSUTKtlEQDUYG8dP+8bwTEzDyISKKJ/Hj/vn1+OeJrFcVFQ75fBO/zC+dyiBN3WxET6cv3ssqIjgq6JarEpB35FhfLsvhpfzhaWJYm+3Wp8fG+fV4e6mICrVUgcE2znetiMjePhQHL/L2c6+bE6EUmy+4OyNJklOJVup6qvR60aHE7oEsDjkRcQlw7KyeKdvCN8+kMCfShvp2zZ8Lg/uba3DF5sjqHKdqUuojVw0hkf3D+HBmF5cMmpDsyQsqgjjbxfU4tZqv1PZdcZHNoNXRNh3JIU9euH+S51LC9Vlzs05/ysiPxEUNvu9EBVcf94QwYKga/JGAmJpbDaJzX1D+N6RDA6iUHkoQkW3ojo2t9YEsDCgOhWKO8eSeHk87+y3Zx1rVFCqZKvHP7ZEYGlp/O7gEL7fn8YOS1TEFSoKWwJ+3NFYiWsjHlQogGXo6I0lsGkwid9nTORERZtlo84fwH1tdVjvzJNJgkLbRmZ8HI/tH8S3x4xjewCKcFVURIqvUl9Zp4JOlp2lqYvDfnyivgI31gRQ5WbQNtlU5PcpQAEKUIACs1Gg7CGbbVno3rwZXQzZZuN84j1RgAIUoAAFpiRwusYHYvP/z9SF0FQMKUSIlTE09EaTeC2WQ69xPIgxROODqio8ML/Y+AA2xuMxPNU7gsfHNESLVWySrOK2ObX4SlsV5nkkJOMx/GT/CB4X1WmikkvstyUpuLG+Gl9rq0FnsNCooJA3WUim03hzIIrnB8W+YgbidmE5YqlzpdNIQYRuxU3kROhS4VKxIOTDx+sqcXOtWF6Yx5/6hvCdA0m8PSFkq/D48PnWetw7N4TwsRK6UxPa8Rh+2DeM74xqyBSXSOoWMD8Swv0L6vCpGv/kTQnSKXQfHMK/D6Sx3yhU1E18iEI1p0iruOddIXQD6r1efKapGuvnVmLOh9qwnnS9loXRaBQP9Q7h8XHTSTpFfZxhS1gUCeELLdW4qcqHShE+mgaG4kl0Hx7D0yM59Bf3qnNiLLcIIOvxDy1hJMdjeLJ3CD+MGsiK49k2JFnBjTURfHlOBK2eUiMCG+Ivt68djeHxsTx6HWvxXBdum1uDv1tYjQZnWfEZHraNxFgUD+4bxPfi1vHKxuJLJho5U8RZ/lpo5HBlJIQNLTW4pTYAP3O2KX0W8EkUoAAFKECB2SRQ/pDNBl742RO4+97PonPZClayzabZxHuhAAUoQAEKTFHgwyFboYpK7KtW51LgFZVPTngFZCwLccNEyrRhFJcUilAr4PLg7pY6bJgbRpNHhmXksOvwKL5zYBy/0Y5XsTUFg/irtnr8Rb0fAaVQ7fbuoWF8W1S7GXCCJhGSNASC+JLTREAEJMfTJ9sykcnmsGc8hbdiaexM5LAna2LAtKE5gVQhmTqWyxWr3ESFW1swiI3zavHpGhk9B4edSrY3J1ayub3YICrZ5oad0OlMD01UsvUN4QdRDdli8wMRsi2sCOGBBXX4xBQq2ax0Gr/vH8ZPRjIYMEtNBgpnzZs2xk3L2etM3JfYK60UtomlkfOCBZ87GgKFar7TPMQvVA8NjOK7+wfxXFZymkmIIEpWXPhUsVLxeCdXG6am4f2jw/iPg+P4Xf54g4lSyPaPzSEcHRTHG8Zz2cJ4OQ0jZAWL/R5c5S8s3zzWrME2MZTR8E5Gx1Gr0GDCtCWsaajG3y+qx5LJQkLbRnwshp/3DeEXGdEa4/hDVPulDQvjlo20CNiK81FUudkiF1RU3FhXja+2V+OKADuMTvHjgE+jAAUoQAEKzBqB8oZsugnkjuChBx/HfV/5JlZdcw1UNj6YNZOJN0IBClCAAhSYqsCpQjbxWhGenPAoLWEUHR6L+4GJ53hkFR+rq8TnWquwNOR2gpxUIoZn+0bx8HAOw1JhWacIz+q8PqyqCqDFKzvLI0VyN55M483Pz4G3AAAgAElEQVTxLPYVu1k655VV/FlTDb5W7B55QpGXaLJgmkjl8xhI5Zx9v47kdUQzeQxmNPTmTBy1CuGUeBROY0OWFNzSVIuviiWPIyP41oEoflOsIHP2ZJNVfKa5Fg/Mq0Kz50zRlYHhoTE81DuKn6VM5IsVeDpkdFRF8F/m1+LGKezJZmk6hlIZHMjqyBar4UremmkjYVoYzeWwI5rG1oyBeClEcposuNHVWouvtVej4gwrLm3Twv6BEXxn3xBe1AohWyEUFQ0m6vDXrScFioaOvUOj+FbfKDalRbMCJ9o7Xsk2N4QD4ni9Q+jW5EJoVzQWgdvJUZZjD0CzANFyq3g0XFNbjW8sbMDVQfnMS15tG/lcDofiGRwWnSkmjKmYT2lDhJEGBlIZvB3NoscsPKFQ0SZhQSSEBxbV4+NVvskrC6f6huHzKEABClCAAhS4JATKG7KJFQODr+Nf/v0xPPDP/4Y1N6yGqvK3fJfETOFFUoACFKAABc6jwJlCttISxZPDNpG9OJvme9y4vjqC2xsrsCzigU8R+25p2N0/jB8cGsfmrO10qSyFK6ISSVSVTdyKSwQiug2IfKSUF4kApTUUxlfa63Bbre94R02xnPSk8MwQoZthIJ3TMJbT0Z/VsHM8hd/HctijWzCLVWCiEm9xRQXub6tFhxHH9/aP4Lm0WJ4qzltYQtlRGcFX2mpxU5UX7tPsF2bn0njt0DC+fySFHbpomFDonqkqKj5WX4Mvz6vC0uDkf6cSr3HCPScVOnFAxb+KO9VyWfzpyAgeOZLCu7qwLKRaonLsk3NqcP/8Osyb2Pz1pHnhhGxHR/Dd3iG8MCFk86oerG2uxVdbK1A9sYuroWPP4Aj+d98YtmROEbI1h9DvhGzD+EVeKjQdKD4CsoRwsUPqydPz2LJX574kLKuqxOfn16NzspCttFTWsTqVkdjnz0QiEccLfSN4MGYgWZxHYgnznKAfX5rfiL+sCzj7BPJBAQpQgAIUoMDlI1DekM0wgcQhPPrEU/jCV76JlSu5XPTymWq8UwpQgAIUoMBxgVOFbCLPEGGY2Jj+hO3JRFWaJKHOpWJJyIellUFcVeFHs99VDKUK3SB/tn8Yj4/kcUgUpRV6Ezg5UikiOykvcRZcFptEHlsWqSgu3Nlc64RWTU4QZCGn5TGWNmApblT5XU6oV6qqEydxzmGZGImN47kDY3gqmscgCvcgvtcaCOP+9lrcFMzjF73DeGgojyOiM2UxzPGqLtxUV4kNzZXoCLrgnbhnmKiO0vLYNxzF4/3j2JI2CxVoxSWuNV5fsWFD2OkMOunDNpDM60gbMvxuFUGXfPxeSi/Wc3h/YATfPTCO34mTieDPCdlkfLyx1tn/bb7n9GcSy0WPDI7ie71D+GkWx5aL2pIIBCvxjQU1WOx3FZdh2tBzObzdP4zv9MfxplEK0SZUsjWHMDoyhu/3DuEnKXEdOLaP3jJnD78gqo81qyhdlxj8Yr1bsQKy0uvFgrDYC24yJxuWqSOeM5CDC5VexWlucGJjVRtGSjR3GMB/G9QQmxCyNQb8+GJ7I9Y2BBBgyDbplOQTKEABClCAArNJoLwhm6Y5vz3t3rSJjQ9m0yzivVCAAhSgAAXOUuBUjQ90W8YVYT8+WePHXBFwOamYBCgKFNG9U5HR4veg3ueC54QgSsfBw8P4jwMxvCw6gBavxalgc7pknv4hKtnEEk9R2VVcSYorip1Ib6n2QrEMHI5G8cKRBPZZbiyr9GNpxIdajwq/LMFT7DZqWCaGk0l0HxrDs1HtWMgmKtmWRCrx9fl1+FiFhV1HRvCfB+P4Vc46vp+XDVS4XVhRGcTH60LoCHqcoFESAV8+jwPRJF4dSeH3aQNRS+wDVtzjTFKwqroCX26vwbUVnjPuk1YSsLIZ/GkwilfjJqqDPqyo9Dv3Iu7D7VTHWUik03hjIIqnRrLoNYsVgDbgUlTc0VyLr8+vQd2ZVrZaFmKxGJ7YP4RHogbyxUozYVHv9+Ev51ThttqAEwpapomj43F0H47hpbiO0WLn2NJy0XtaRXfRMHLpOH6+fwg/GNQwIkJYUY0nSZgfCuKeuaKRghdVqlxcImwhls3hcFqDy+tDe4Uf4Ql77E06VYVBPI5fHhnHNtOFlZV+LA77EFJlp4pO3HreMjAci+OF/hieTVvQnfljw7AktIaCuH9hPT5d4/9QY4lJz80nUIACFKAABShwSQuUNWTTdb0QsnV3Yy27i17SE4cXTwEKUIACFJiOwKlCtpwt45aGKnyjrQqdfrW4VM/ZjA2SfPqSIDOXwObeYfznQBa9xX3GxAb1lW4VSwNuNLlkSCeXsYmN/UU30ryG7RkdR4xCeCUeftWNdS11uK+1AhEziz+JJgn9CWwzJDR7XWgNeNDkUdGgyqh2KfABSOo6ejM5vJvIo0+zoDvLRUWVm4KbG2pwf3sNlvglJJMJbDo4gseGsthviYo0yanoEnuWeRUF8/wezPO7ECl20ExqGvozGg7kTSQLa0ydCi0LEuYG/Li3pRZ31AdPXH55uoGxTYyMxfDj/aN4elyD6nahPeBBrVtBpSo7yy5NUYWWzWNfqnAfuWPXB9T6/PhCex02zAnhDIVszvXlc2n89sAQvnc4jV3FjqFCQ4aMOX4vrol4Mc8lQTcM7EtmsTWtY8gsjEFhGAqVbIWQLQLJzOE9EVD2jeM10dSi6CM6erYFfbihwocOrwIvxJ5pBvalstiZNhEMBnHH3EqsrvCd0MziTHPXNnLYcXgE3+4bdyrrWnxutPjdqHLJqFJkeMS80Q0czuaxO6VjoDjnSnvwraqpxN8uqMWKkIh4+aAABShAAQpQ4HISmNGQbceOHbaz54muH/syTRNbtmzB+vXr0dnZye6il9Ns471SgAIUoAAFigKnC9k+3liNb7RXoyNwhk2/TlA0MDQ0iu/tj+KFlImck8+IPc8UrKgKY2NTBEv8py67km0LY6kUfnFkHJviurPJv3imyOOuqq7C/W3VWGAl8ZP9o3gqpiNW3ORNVGSJiiZRHRWQZadaKVfsOJkRFU3OHmY2TEho9Ptxn+hY2hBESOwdZ+o4GhvHC4eieD6axyGnhK4QtBU2zi9URLmLO8pp4t+KTR9KzxEBW4PPizvmVKOrKYxm7+R7sYm7MnJZvHl4GP95OIl38jbMYkMCcc++4jJdy7KRtFHo4irOWwwARaOJj9ZX4W/aanDlVPZ+swwMjEbxk74xPC1sS8tni/vBeSQJERkwi+cT4ybOVepoejxkq8M/tlTABRuxZBybD47gieEc+kxAKgZtha60CupV0RTBRs60MKZbiImcTlWxuiaCDc1VWF3hdSoEz/ywkBwfd5YePzSmIyau11l2XBgTUb0oriVjAVlxoGIlY2GfOwmNPh/WtdTi7qYwqiZdlsqPAwpQgAIUoAAFZpvAjIZs27ZtOxayaZoG8SVCtldeeQUbNmxgyDbbZhPvhwIUoAAFKDBFgfMWsuVTeLlvGN8/mna6PIoIRTQwiHi8uKu5FhvmRtA4cZP9E67PRj6TxqsHhvD9gTT2mKV91GyE3T58rqUaN6t5PH1oFM+mbGTFPmqlSqtiWFTY861wXtGzUuRroqJJsiXU+7y4bU4VupoiaPWqxT29bJimjsOxBH4twj3RnVK3IcK0UqhVKrorHbdQvCZCO7G/mYy2oB+fbKzAn9eH0eJTi3ubTQZvIhWP44XeEfxgJId+qbA81AnuJuxfd8IedSiEfj5FwYrKsLMsc02NH94p7TNmQ9fy6BmK4anDMbyaNDBeDNFKwd3E4kLRUdQrlmHaQL649LJQyVYM2WQ4+6QdHU/glf4YXoyKBhM2NGe/voLPxIYZhf6hNiwLaA4G8Lm2WvxlQ2jyZaNW3ulk+p97Y3hOXEzx+I7usT3+CnvilRoriPEW91Lr8eBTDVW4e04FFgRdZ+5gOtlw8fsUoAAFKEABClySAjMasu3cudP5+5OoZBMduETIZlkWNm/ejHXr1qGjo4OVbJfktOFFU4ACFKAABaYnMH50EP99/wiezRyPlPK2jI83VePv2mvQOaVKNhPjw6P4/v4xPJ3QkRYhlxO2yOisCOMr8+twc7XP2Xj/tA8jjw8GR/CDvnG8mjahOXuhiRBFxrXVFbivzg9Zy+K18Sz2pvM4mDMxZolKr+NdSUvHFnciAqQat4rFQT+urw3jptpQIQg7Ydd8sbG+iWgyjXfHkvhDLINdKQ0HNAuJCd1OJx7XJ8to8XnQEQnguuogVlcHnGWeU8q7nANZyGTS2DqcwG/HCuc7qJmIntRhtXROEVh5JBlzfW6srArhlrowVlYU9iWb8sO2oeXz2DMWx6vDCfwhnsc+zYKo9nMeNpyGFnP9biz1y8hlNbybNJw91xRnuagXG1rr8E+tFcVOryKgNDCWTOOtkQRej2awMy2W+trHj1k8tLjKSlXFwqAP11WH8LH6MOYHXE6weMaHpWEolsRvhpL4YzKHA2kd/YaNdPFFp3p1UFGxOOTDDcXxnu93He9MO2UsPpECFKAABShAgdkgMKMhW09Pj/M3ZxGwlUK20p5sXV1dDNlmwwziPVCAAhSgAAXOQSAbT+DVsTTe146HbLotYVEkgJuqA2j0TGUJpIGxWAqvjWXQYxSW64nkRgRkbQE/1lQH0Oyb7DgmEukM3h5JY2vWdKrVStVdYbcHH6sJ4gqfhPFMDocSOezO6DhsGEhqBnKa6VR6OeGaJMPtVhHyuJzmDEsjfrQHPU4odWLANgHLspA3dIyks9gXz6Ena2BY05HSDORNcR8SVJcKv9uFao8I7ny4IuxDvVd1OpBOtvDxxGERVV02coaBeDaHQ/EsdmV1HDVMpPKFexHBmnMvigKfR0Wlx+OER8sqfGjwupzmCGd3zkKJnPg7YDSdwc541tn/LmZYhc6vkgSvCMJCXnT4ZYymc9iaMpF0xkAkcC6srAri1iqfE8aVkjlb3Ieex0Aii93JPPbkDMRNq7iss7Bc160qaPS60Rn2Y2HIg4hLOf04TIQS12uZSGs6RlNZ7EvksUczMKYbyOQNaGahas0ZG1VFyOtCndeDZRE/rgh7EXHJUCcL8s7h/cKXUIACFKAABShwaQgwZLs0xolXSQEKUIACFJhVArYImCzb6cpYeojgRS117JxSUGE7G/XnLThLKSc+RNDhFhVRkx7HdpYa6pYNkfeVuoyWlmp6ZBlOo1PxPXG9zvlMZPM6snnTOa/4ntiI3+N2IeBxwSv2BpvSucUVi/MX9ibTTBN5TXNCtpxRDNncKgIeN3yis6VcCHAmvaXJZopYeirOZ5nIm8V70axjIZvo5Or3uJxwz6tIcDnnPOt4beLIOsaGZTvn00TIJr4rlmIqihMYiu3LxDJfzQKsCVWCLlnc96nCPRsibBPjJsZDLx7zWACmKHArYo82Ccqk+7CdCqxwfOeahVMxZMuL8zhNLSS4XCqCXjHeinONYu7yQQEKUIACFKDA5S1wAUI2oPulX6DrrrvR0cHGB5f39OPdU4ACFKAABS5RAZGMneoxrTCqELoVEqgJj2kfcxLjU97LKdbDXqJDdd4u+0NONDpvtjwQBShAAQpQYJYIlDlk0yF+Z/3sjx7F+o1fwrKrV3JPtlkykXgbFKAABShAAQpQgAIUoAAFKEABClDgchYoc8hmAIjisYeewOfv+zpWrFoJRRWN4/mgAAUoQAEKUIACFKAABShAAQpQgAIUoMClK1DmkE2HbSfxs2c24d57Potly7hc9NKdOrxyClCAAhSgAAUoQAEKUIACFKAABShAgZJAmUM2DZYFbN7cjbVr17K7KOchBShAAQpQgAIUoAAFKEABClCAAhSgwKwQKHvIZtsWurs3o6uLIdusmEG8CQpQgAIUoAAFKEABClCAAhSgAAUoQAGUP2QD8MLPnsTd92xE57IVbHzASUgBClCAAhSgAAUoQAEKUIACFKAABShwyQuUN2TTTSB3FA8/9EPc9+VvYtU117LxwSU/hXgDFKAABShAAQpQgAIUoAAFKEABClCAAuUN2UxAHvo9/t9vPYGv/9O/Ys31q6GyuyhnIQUoQAEKUIACFKAABShAAQpQgAIUoMAlLlDekM0wgfhBPPL4j/GFr/1XrFq5kstFL/EJxMunAAUoQAEKUIACFKAABShAAQpQgAIUQPn3ZLNs0V10E9beeSe7i3IGUoACFKAABShAAQpQgAIUoAAFKEABCswKgbJWsum6Dtu20d3djbVr2V10Vswg3gQFKEABClCAAhSgAAUoQAEKUIACFKDAzFaybd++3RahmmEYEAGb+DJNE1u2bMH69evR2dnJ5aIX0SQ0bBtvRVNIGtZFdFWz91LEe6Ml4EF7wAOPLDs3uj2ewVBOB0fg/Iy7bQMtATfa/B54lYLxzkQGgzkdpn1+zsGjTE1AcM/1uZyx8Bf34rRsG7tTORzJaJzzU2PksygwJQHxaTcv4EFbwANFkqb0Gj6JAhSgAAUoQAEKUGD6AjNaybZt2zbbsiwnZNM0zfkSIdsrr7yCDRs2MGSb/vid1yNkDBP/uL0fC4NeuGX+pfy84p50MFmScDCdR7PfjXXN1ah2q84z/u9dR+CWJIRcCjgC0xsB8YPlgUwerX4P/rKpEvVel3PA/2/3USdgi9B4esBn8WoxFv1ZDXN8LtzWUIFmv8d5tW7Z+M++YYzmddR7XGDueRaofCoFTiNQ+vOlI+JD15wq+Iq/YCAYBShAAQpQgAIUoMDMC8xoyPbBBx+cUMkmQjZRvbNp0yasW7eOe7LN/Pie1RkSuokvvr0f/7S4EVXF0OesDsAnT1lA/BD0q+EEBnIa/rqtFg1et/Pav36nD3c2VWJR0AvmnFPmPOUTRbDzynAcUc3Avc3Vx4Kdv912ALfUhnFl2E/j6RFP+dViLH49knDG4vbGCiwO+ZzX5i0L/9IzgLaAG2uqQ1M+Hp9IAQqcXkD8+fL80RhcsoQvtNYgyC7unC4UoAAFKEABClCgbAIzGrL19PQ4hQmikq1UzVbak62rq4shW9mGeWonEiHb17b24X8sa0VDsepnaq/ks85FYNPgON6PZ5wfgkoh21ff7cPX2utxZcTHJT7ngnrSa14aGMfeVA5dcyqPhWx//95BJ3RbVRmA+GGUj/IIbB6MY386h1vrwlg0IWT7H3sGsbIigE81RMpzITwLBS4DgScPjSJtWtjQXM2Q7TIYb94iBShAAQpQgAIXj8AFCNksdHdvRlcXGx9cPNOgcCUM2co7IgzZZt6bIdvMG0/1DAzZpirF51Fg+gIM2aZvyCNQgAIUoAAFKECBcxG4ACGbje4XX0DX3Xejo4OND85l0GbqNQzZZkr21MdlyDbz3gzZZt54qmdgyDZVKT6PAtMXYMg2fUMegQIUoAAFKEABCpyLQJlDNh02NDzz5KO457NfwrKrV7G76LmM2gy9hiHbDMGe5rAM2WbemyHbzBtP9QwM2aYqxedRYPoCDNmmb8gjUIACFKAABShAgXMRKHPIZgCI4vGHn8Tn7rsfK1atZMh2LqM2Q69hyDZDsAzZygs74WwM2S4Y/YdOzJDt4hkLXsnsF2DINvvHmHdIAQpQgAIUoMDFKVDmkE2Hbafw7LObsH79RixbxuWiF9O0YMhW3tFgJdvMezNkm3njqZ6BIdtUpfg8CkxfgCHb9A15BApQgAIUoAAFKHAuAmUO2TRYFrB5czfWrmXjg3MZsJl8DUO20+nasE0DmYyGozkDoxbgVmQ0et2o9bmgyhKkc+hSyZDtJG/bgpbXMJrVMaSb0CCj0qWiMeBBwCWfUydQhmzn+IlhWzB0HbGMhgHdRNqWUKGqaPR7EHIrUOSz78rKkO0cx4Ivm+UCNixDR0q81/ImYjbgVRSnw3eV1+X8WXMuD4Zs56LG11CAAhSgAAUoQIHpC5Q9ZLNtdhed/rDNzBEYsp3C1TaRiKfwdiKD3vEsDmcLIZtXkVHv96Ax5MPKqjAWBFxwn2XwwJCt5G3D0HLYF81gazyD/lQeI5oJTZIQdrnRFPahLRzAtZU+VLoUnE2eyZDtbD8rbJh6HgfHM9gWz+BQMuf84J+GhIgI2UJ+zAv5sbLKj3qPirOZ8gzZznYs+PxZL2DoGE5m8P54GnsTOeeXOOPizxdVcf58aQ4HsKwigPaAG56zzNoYss362cMbpAAFKEABClDgIhUof8gG4IWfPoG77/0sOpet4J5sF9HEmHbIZpnQTAuKUvjh+4TqLlEZY1iALDtVMCdWfonf5JswIMElA6b4/7YNGxJOVS8jqypcE45hGQYMy4Jlwzm+S1GcqqeTwxjxbdvUoZs2bOe5ClyqqJASg3CqcxkYHhnHS4fH8V4eqA95UemSoYiXAsiLYCilwxcI4RONVbi20gO/MvUKn/MTstmwTBO6aRXu6eSHrMCtyo63c2ViHEwThjBwuBQoigzlJC/bMmEYJkwbzvMKRDJUtfBcgVs6ninObxVMS3dvC1vnuOJ1px7HwqXa0LNpvDEQxa9Gcsi5PJjjV+Evpje6ZWI8ncUhU8Wy2grc3hRGk3vq4c55C9lsqzAvxX0WjcX8dDzkCb4X0fv57C/Fhq5l8P7QOF4ezGBEUjHH70ZYLYyqZVtIpHM4rAHtNRH8WVMF2nwuuKY45acfstmwLQu6YRbe66d5qKrqzOlj892Zy2ea76d5D0kylOJ8P/b+OcU5bfF+su3Ce+kUqWPhc8eAYR7/jFLFe0N8hp3iE85575k2ZOc5Z05WxC+tLPHeh+w8/1Shp3hOae6K08myCnF+52084X7EeU3LhuR8Rp/mvMV7FZ8FsvgsKX3unuSiKApURXxSWhCfD6Zpwyp+jtiS5By/cA0nCojxdZ4vjouCv3rs/WXDEv/9VNdoF74nPtucuSFJzvmPzYPS9RWvWXyCf+h7KB1ffNTJkAWmsCt+Xp54i+LDThxDKV4fcNzZKnyv+Nl6snPpc8/UdRwai+OVgTj26BKq/B7nzxfn7WbbSGt5HMmaCAaCuLmxEldHPAiexZ8vDNnO/hOQr6AABShAAQpQgALnQ6C8IZtuAtnDePDBR/FXX/0HrLrmWiiq+Is4HxeDwPRCNgupWBxbRrNorK3G1WE3vM4PkcVHLos/DichhUO4KuyFZ+JPg7aF0dEofqe5cHOlCwdHxrFHK4Rs4geqOICwLEGRbEiSgrbKCiyr8MBlajgynsY7yTyy4odS8SOdJAOqC50VASwMid/+F36YhJlHfzSNrak8MsXnGpDh8XiwojqEZq/4YWnij5wWEtEontg/hvdNNz5aH8ENdUHUiKVy4q4kEQ5lsSsax6tHkxhyB3FPWx1WRFwn3tsZBva8hGy2hWQyhteGckgAhbCseE7bthEOhP5/9t4Duq7rzO/93d47cNEBFokiQYqURKpZlq3mPm6kim1JLlM8M5n18tJWkjVZ6yVZSSaTSbJeknFeptkzHpcZV9mSTVKymke2miVSYhPFDpBoFxcXuL2c9tY+FyBBEmIBARC2v+NFS+I9Z5+9f98++5zzP1/h9tawLZQob7ETuTL7Khpl08KrhEKHk6DXy8ZkmL7gjDeeRa1aYvdoiWOaabep3u1MHBguN6siIdbH/ISVeGc0eHtiitcKms3fPa1s1uyXWBerwkH6434i00LfuThMrcyrA+N8K6PREo9wTzrKWnvuNF/yLUsjN1XihbEpni1Y3NSZ4v7OKK3eS1s3FkpkMxsN3h7Lsbtq2C/wM8JSw+kiFfBzYyJEq68p7v6ybqZe563hDN8eqWIGwtyZjnJDfNrOti10CsUKr2cmeXpKpyOVYFu3Etrctu0vtl2xyGaZ1Kpl9mXLDNQNez7WTAtVTkd5+ai553S4WJeOcU3Eh7Ne51S+zP5SgynDwgPoDid+r5f+eIiV4eYahaWTyRfYnauSM85cQ6p93eWi1e+nPx6k3e9uCiCzN0vjVLbA60WD3pYo/RE/vtn7GA1G8xX2FGrkdCUbgYETr+pDIsyq0PnrhV4q8MJUg/ZYhOvUON4RrEWjVmZ3tkzG8nFDS5iegHvW3hZ1tUZNlTlSUR8i1PoJhtNNZzjAhniQlNdezexNr5c5mKug+0KsjgeJnHtiS2NkosCQ5qYrFsQsFXktX6WAA/+sMVuWk1WpCOsSQXxGnePjBfYUNGpOB97pdUTZoTXY7EOb340Lk1qtxuHJCoeqDVu0d+JEdzrpjIS4Ph4k6YFCociesk5bNMyasM/ut2loZAsV9hVqdph5s9sOcLnpDQdZF/MTmxmnXuXQRIlBzcO1qQi9gTPjB53xQonhCiQjYTqDLmhU2J8t8lbZQCmYM0jU2ur1+LguEeGaiAe9VuXgVIXDFd0W25SQaDrd9ESCbIg3PXDPmjaGzqnsJI8PTXHU9HBrW5zbUkH7/tI8h0mlWmV/Ns9Px2vo/jAf6EmyOea7ZI82EdkutiLJ70JACAgBISAEhIAQWBwCSyuy6eDMvMgf/+nX+YN//V9597tuxS0i2+JYdh6tXpHIplf4+dEMz0xUqMVb+YPVSTq8s/JoFQr878NjuNraeLgjTGR2nhnT4NCxAf5bJcC/WxVnsljmmNb0n5ocz/F8w8NdbSFibvUS7aQvGmatz+TgWI5dUxp6oPkSpYQ7w9TJlapU8bAhneCWZICg22R0fILnRmuU/T7iXhdeh8P2etB0iw3ppP2idJbwVy+y8+1Rvl1x8ZHeNPcmvbanhHpBV6Gilt5gSlNhPSaZ8Qm+fKKImUjx+6uTdPtmv7i9syEWRmQzGB4d4suDGu0tYVo9SgRsbkqmjPqDbE4E8JkVXj81yZslE3/AT8jntF+Mq4ZGsdSg4vJxW2eCDVEfAafF5FSWHxwpMe4PsiLsJuBsejKVa1XyNScr25Lc3hIgptd44vgoz9ecXB8LknI3XxHrlkm1UqWsOWhNRHl3Oh25dYgAACAASURBVGILY2d72hiMDY/ypydKeOIJHuyN0mG7CboJe1y4MSk2NHSHC3e9wpMnMjxddfPxle28J+UndAleHQslsumVKk8eHuZVy8vKiI+UcrnEotKokytrxKIx7uqI0uF341Dkpz37lPfOjFflae9N5aU54x6oPHCmvQWb+83hgale2k312n2mLdtr8CxvUdWm8sRp2t4x7SU1o/kpDyH14t90kmke3HQynFFHTPLZLF8+PkXGG+YTvQnW+JVA7STkUZ6jFvW6RtXhxKvXeOlklsenTG7pbuXDbWGSNo8Lb1cusqk+KDGjyqmG8mjSOJgrMenwsjoasOe+Wh+uSYbocuscGp3izYKO5fUR8bvs+V7XNQrlBnWXlxvaE2yK+Qk5GuwfyvCTrIY/1BTTbB8sq2nfYlXHHQhxS3uMNWGPvXbMbFYlz+PHcrya1+htT/HBrjh9/pkr0CCbm+TF0QoZp4dowI1/et1Rnl2rEjHWxs+fx/XxMf7bUJWNXS18sDVsi4NzbUr0HB0b53tDRYYsP+/vSXFLa4jQjCkaVXaP5NhdNHEFfMRsG5lUGjpJr49NLRHagt7TwpHeKPPKiSwHzQC39SRZH5ot2IFZzbPzxCSTvijvbQszPpxhZ14jGgvROyuWUX0c6bU/cvhwN0q8eGyCV6ouWmIB2jzN+VfTGkxVdGLhKLd1ROh0aRwcnWRX3sAI+Eh4nbgsi2pDI+YPsrElQocPhkbH+dZEg/UdLXywJQhanaO5PLuyVaacbiIBLwGnA+WVV6rV7fWnKx5hS2vYtiv1Ak8dH+eJHGzsbOGjnRHavTPA6hwcybJ70sHq9hZuSHiwypPsGMhxQPdxTSJAYNba6nV7WB0N0ufR2TeaY1fRwqPuRbYC3+Tc6vOzqTVKq70uzBxsUioVeWogy4s1F7d1pXhP3GvPK5/HbQu/uq5RVm7EpsGJ8Rw/HK0SSiTY1ptg5en5deHrTUS2i61I8rsQEAJCQAgIASEgBBaHwNKKbMqTrXCSv/nG3/O53/1nbN4s4aKLY9b5tTp/kc2ilBvn64M1VkYtXssavPuaTm6L++w8ZfbLRaHAlw6P4Wxr49G5RLajA/xJ2c8f9beRnuWldPLQcb5cDvLFdS20255C6v1F58ToGI+P1GlJJbm7PULaNx3GqHKoFUv8bCTH23Uvd61I0x/SePHQCAcI86G+JH0BdzPk0TSo1zQ0j5eAHRZ2hltpdIh/e6RIT1c7j3aFMfI5fjhWJ5WMcUfcTTY3xVNTFrd2tXBj2OTA0SH+R87BZ6/r5s6ED//FNQcWRmTTOTUyzLfHnHzwujbWBD2c/WqsIp40jpwc5btZg+vaE7y3JWK/xDZZamTzJZ4/NcmAO8TH+5KsCriYmhrnyQGNVHsrt7b4iNmNWujVCq8cG+PHRoBHVrew1qXxw6OjHPVFeLA7Qa96kbU3k0alwpvjU7yc0+lOp7grHbLDoU5vWpEdB0Z5ou7nM9emucmv8eqpSQ7h5/Z0hDajyvOZIlVfhPd3RPCXc3z5yCTFaIrfXJGgL3Bxb7aFEtm0SpVnjoySjSR5b0fY9ny0A2m1OoeHM3xrwuLOFWl7zuuNBtlKnUpNt72t8HlpDflJ+ly2J5Su18kVNAy3i4ahUa3qaJYDd8BPe8RHdCYk17JoNBqMVWqUajqG5cDl95P2WkzpkAw0BWNlxnqjQaZcpVgzsFRYb8BHW6jZlvq9XCyRM9UcV2FoOkG/n9agF9+02G2ZVV4/NMpXpuC+FWneH3NwYGySN+ourm+Nco1L57VMnkGHn/s6YrTrZb59OMthT5hPr06xPnxGrHmn1eeKRbZzG9bL/PT4OKecQW7rTJ72qFOeTUdHxnlqokEiHuOutgjtM/njlNeTWh+Gphh0BLjbFpMs9p3KsLvi4obOFOujvulryMJs1Dmey/P8WAXCEe7rjNMbmBZMLJ1hJTTlLOIunRHDxYaOFLenArbHFmaVV45n2FP3cnNXkvVRLx5HUwDSGjqaHcqtBMyzB6ZEtv86VGFjVysfuoDIptdKvDSYY0BvClIuX4CbOuNcE2xeg8ZUjq8MTOGKJtjaHSM+LQxrmmZ/XHAr8dR95oOAZeoMj2XZnqnTkW7h7rZZgp2lMzKa5ccZjd7OFO+NeTgwmOHNhpubelJsjJy76jTXi1q9yKsnphhxxri5O8YqW6WysLQGx4ezfDdnsK4rxR2BGs8PFNDDcd7TFaN9uq9mQ6NqOnB53PgcJqemRbb+9hQfbvExlpvkueEyZV+Qd7XHWB32NnNjWsoTrMLesSl2lyx6UwnuSIeIGUWeOp7l2ZyGNxjgxnSyuS7ZLop13polst04LbI9dTJPLZTg/b1xYnNM7upkjr87OYUeSfLpnhiRZrwnWkOzPfI8Hk8zNHZGYzM0joyM892RMpGWFA+0B8nnC7w4pdEai3BTxMnIZIFdZQdr0jFu9Bs8d2Kcl2pu7upNc3fSz2ld8AK3ehHZ5vccJEcJASEgBISAEBACQuBKCSytyNZo2F4bT+7cySc/+Qn6+/slJ9uVWnABj5+3yKbXeOXYCLvMMB/pCZIZGOUFZ5xHViVo8UyHa16ByPZX5SC/O0tkM6olnjg0wlF/gof6EnTOiG+nWViUC1P84MgEpVSabR0uDhwbZY8RYnNHlA3hi1Wr1Dly8CR/mDX4x9f3cEvETSGb4S+OTnHY6ePGsJPRfJUBh5/fXtPO7Qk/xuQQ/+ntMt3tXXyqJ0TyEhJVLaTI9p0xJx+6ro1r5hDZtEqObx3IUW9t5ZOdkTm8jkxKuQxfPlZhbU8Hd7T4aBSaIluyvZXbTotszRfkqZMn+cMxk4evbedWn8kTc4pszX2NRoVXBjK8WPfz4ZUtrAnNEgHzY/zRwUmItfPZFVHaqfDskTG+PWXQEwkQNeq8UTZY39bKw70x2l0Nnt1/isdMP7+zpo1NlyDsLK7I1pxwej7D/1GCbHcb9yS8jGfVi33Ddj0LYDGuBI1IhDvTKizZSbU+xQtH84zixutxElSLomkwbDjoTsW5vTVkXzeNaoU3MgUOVnWCFgQcDooOJwmHxi7dzfs7k9wY82PUa+zL5DlY1vApbxhg0nKQjIXZkgrT6nZwfHCY58uGnVDd7XSxOhlhXTxIaNrz0KyrOZJljyPGI6tTrPNqvDI4xjfHagRDATocOgdKGqlYnM+vSnGt1+QXR4b4u7KT31jVxp3KW/IikbKLIbI9P0tkW2WHrVpUK3meOjbJRCDKPV1xVpzn+WMylcvy/ZNlWltbeU/aw8DwXCJb076W0eDw2DjPZw3WtLdwS0uQoBOsaoEdJyapBKLcknBwYChP1h/lzq4ofT6XLbK9diLDrqqb1a1x21ZK6LJzfV1guySRzTLIZMbZmdXpbonRY5b5hS1mJ7k5FbQ9T43JHF8ZnKISivAbHTG6/e7Tourcp7eolYv8dGCSQVeIO3sSrFUhk2qrFXl6IMcpR5D3dCfpc5vsOS2yJdkYni142z6Sdkj9jMg27Ixxy2mRbZprLsv/HCgQak3y0ZjBy4MFpnwRbm2PomypQv3PShpnGpycLbJFHTw/mOWA5uG2riTXT4uYZ8ZmUi2XeP7kJCccAe7qSbLOVeEnJyYY1N0kvBbDNSf9HSluS/oJOhtzi2yDeWrhBO/viRE7nZFRnaWZm9IW2QanmAxGub8rRofPdYGKoGpNrPHyiQzb8xa3rkzzkbiLI2MTfPtkgSGnlzUBB+OlOlPuIJ9c2cLdCTeHRzM8PtqgI9XKx7rCJC7h/iIi2wI+HElTQkAICAEhIASEgBC4DAJLKrKpL+gqVGT79u1s3bpVRLbLMNRS7Do/kc2iOjXBt44XSbanuTcdxJ0f5X8cqXHHtZ3cHFN50RxX5Ml2tshmUZqa4LuHioR7Ovhw+h2KDWh1Xjh8ip84wvz2ygSBQp7tmQpVh4u+oJ9A0Evc52ZF0EdUvfielUuryuv7hvhPRQ///voO1oc8WHqVfUPj/OWJIrsaJm6Pn4dXpNnaGSHldaI1MvzZ61NUk2l+c2XM9qy72LYwIpvB0OgpvnrKpL8rTpfy2Jk+scoAtTrqxzs5wn84oXP/2k5uiChvmvN7ZhlFfrIvw8lQmg/1BPFXsjw1S2SLzjiqWA2OHBvmf026+OyaNDd6DR5/R5FNKRQ6JydG+NGQxQ19bdwQ8xGYOX9mhH9yNM91nT082Bki5TLITU7xXRXOlW8wbDh5V1uKL/Sl2BD14DUNdr19gi9X3Tx8XQc3R3zvGEo3M8KFFdnGyEYSszzZ1FlM8uNj/PlAhet723lPwkN+qswp00nA4yLgsJiYmmLnlMkdva3ckfCj1bN8Y9+k7Ul1e3uU1UE3bgxOjE3yasPDB1Yo70gnw8MqrE0jFY/QH/ESclgUGnVOZqb4ZtnFb17bxr1xD8OjEzw3qROLhbgm7MFvWWRLBXYXTK5vT3FT3MfBw4N8ZUpjYzrBDfEA3UEfrb5mARF7FKVx/vLtHPlgOw/0RVnpNykUCzxxYpzHJuoMaLAuGeNzK1q4LRkgZOkcGBziL3IWd/W2875UgNBFHAuXRGSzTCYnMnx9qMa1Ha3c1Ro6K1/YzLzQtSI/OzLBoDvOHd1+yuPjc3iyzextki9O8vxAGaJJbusI0+bRGRkZ58kJk9Wq6Enczcio8mqDDZ0pbkkobyODnO0FV2LMdNIV8BFVhSR8HnqDXhIqv+McOfwuRWSzaiWeG5hgwBnizu44HUaZl07lyXrD3NoZa4YUNqrsGpnkF0WNkNdLOugj6PfQ5vPQFfASnBZYZ68GqjCM8gL8Sc5gdXuK97QE8TsNspksOzINWlqSvDcdxG/ovHFijOeKOh3JMNf4lbzZDAUN+wJ0hwPEPMrDcpYnW0+MVf6ZsxlMZcb5i5NVOjpa+GSLm+OjU7ycb+DxeukK+gipvga8dAY8doi+4xyR7X1egx+dnKIYDHNfV8z+2HLeptfZNTzO6yWHHR66OVDnuRMTjHnC3N7i4dDwJMdMP7d2prg+anFs7Ey4aNOTbcoOFz2Bn41qjtsnUEUcnKSCfnpCfnx6jd2jk7xa0Ij6fU3OPg/tfo/d98Ds1Ai2h1uZ546N81zZzd2rWnl/wkutVuYXJ7N8fajMPs0i4Q/wsZ4Wttn3F5PBbJYfDlbwR1J8vC9K+hJc2URku9gdWH4XAkJACAgBISAEhMDiEFhUkW3v3r2Weui2w1Om/6hKXU899RQPPfQQ69evF0+2xbHrvFqdl8hm1NkzMMLLVT93r2hhZdCF26zxysFhfuZWXi8J23PKUSjwp4dUuGiaz3ZE7ET4pzdT59CxQf6kHOCP1qXPCxc9W2QzmZzM8sThKu0rurizpZkv7PyXqwavHBvicc3Pb69upc9lMVAocTxfJaNBAROXbpIMhehPRVgZmkn6r1qqsmv/EP+x4OHfXd/BhpAHU6vw5tA4Xx4osVczcbp9PNiX5v6uZq4xrZ7hz3ZNUUmm+a0lFtmGR0/x5yfqxBNBWmeFJZkOD3d2xUjmRvnDYYvf7e+gP+Q9nbPtLGZWlV/sH+YVdwsf6wsTrk2w/XgFKxZlfcxj53lyWJBrlNkzWkELx/hET5wu6jx2IZENg9GpUZ48YbC6O82NSf+ZnFGZEf7p0TxrOnt4oDNEi8sgOzHJt09k2VlsMGo4uLk1xef7UmxUYu20yPZX0yLbLUsssv3k0AiHvSFuSgVIK6XSgpqhcSyT5yg+PtCXoj/swdI0JisNhhoGRZUjrVbk8ZEaN61s40PpMI56lu+8VcSMpvhIT5QuW5C10MYz/MfBClt6W7k7ZvH6oXGOeuPc0xNjxUxorArbGxrjP2d0PtbXyp0RkxcPjfFzzcfaVJC2aXHXYVR4YahEWyrNhzojjJw4xbcqTj62Os1tUd9ZodEzIttfTItsD06LbPlCnh8OjPP4RIOTOqxJRHm0r4V3JQOEMWyR7c9zFncvM5FtYmyML481uLGrlXtagnPOd9OosOvIOG+aEW7vCaLnLiSyWZTLU/zsRJFyMMltnWE6LJVTa5KCJ8TtnXE6fU5q5TzPD+YpBqLc0RmjW9lC1xhSOSbzVUbrFlOqnIthkvD7WZOMsCriOy+34MVFNoN8JssPxxqk0ynubg3iMxscHJ3gFwWT1W0pbkr48TtVMYE6J6ZKHC9pZFTdIdPA53DSHYuwIRmi7dw8iXYhlQLPnsyT84d5b1ecVY4a/zA4wVHLb3uMXafCUXWN3SdG+fFkg1DET7fX2cwtaFm0BMNsSKocaA60RpGXj0/ytubj2nSIrukEc2W9zuGJEqcML+/uTrElpoSmGsfyJQZKGhMG1EzDLoDSHY2wPhki7eGscNF7PDo7ThVohCPc1RmlbS7hyarz1miW1yYtO8/allCDn56YYNQb5b7eKEzl+YeREgVviDu7QliFSd6YdLCqvYUZke3HJybssNg+9YHArmprYeCiLxZiUyJI1AWVWp2BqRLHyg3GTagbJj6ni954hA2qKIp3Jlx0lshWcXP3yqbIVqmWePVklm8OV3hLs4j5/Xyku6VZ5MVnMqBEtoEK/miKT4jINq/nGzlICAgBISAEhIAQEAJLRWBRRbY33njjLJFN5RfSdZ2nn36az3zmMyKyLZWVL/E8ly+yWTRKU3z1wChvekLcmgo2Q3xUCF0uy2NFN/93fze3xDx4K0X+/O0xqi2t/GZX1M4VdXozdPYeOcGXGhH+43UtZ1WOVDnZzvVkqxWm+M7BHFZnO1s7goTnSIBv1is8d3iEl9xRvrAyaXs5OCyDWsNgQjMoag0KU2V2T1apx1QundkVK3WOvn2SP8wY/MHGHm6LuJkaH+PPjuYZcPu5JeJkWFWSs3z81nUdtneSkRviP7xdpq+zi4e6lzJcVHmyDfG1UwabuuN2mNrpCngOJ13hAO7iGP/rSI13X9PFlvjc+eKsep7H38pSSrTxvo4gnkqWHxzOk3V5WR1w2jnmVOL7l2omnbEIH+hMsFoJk43qhUU2U+f46DCPjzu4oy/N9ao63ownWz7DHx/MYUTb+dzKZrjoM4dH+XbeZFU8QFyv81pRZ01rK4/2xelwN3hm/yl+YPj5neva2Bh+B8Fw1nxfKE82Vfhg59tDvKq7WBN0k3SDpRnsruq4/AHu7FQeYn78ZoOBbJGjJVVN0Wnn3XLoFV4cr3PjqnZbZHPWsmw/UibRkub2thDxGQecyXH+n+NFbuxu5a6YxsuHpqhH07yrI0xalYKd3ozMKP92pM7dPa28K1znmQNZdhte2sNuwiqM0S5oYDFV1elMtNgFKkYGhnhWV0Jg0hYCz91UuOi3D2R5ww4XTdLv1XlpYJRvjteJhYN0OzT2FhpEo3G+sCrFGp/Fq0eG+Puyi4/a4aL+Zh6yC2xL48lmUZga53snK7S1tHBnmyqycn6ntFqeZ47myAWS3NnpZzLzzuGiKr9XLj/BMyerBBIpbm/3YeUm+KuBAhV/kGtVtWSXA4ehcTJbZNgV4OMrWrg95mtWI7VM6prOZMMkr9adQpn9k1XKwQjv64rbIdSzt4uKbPUyL5zI8OO8g1RcVQVuFjQolsu8nddZ3ZLko90xOm3RycIyDIoNg5ymU6rVGMyVONJwsbYtYVe0VJWHZ2+WXre9dn9WdHB9Z5J+q8wzIxV8iQTvaQsTdztQudLeHMzwYgVWt8W4LuhqerIBfpebhM+N0oUbdVX4YJxXC9AW9pB2g6EbHKhqVH1+3tueZEsiMP3RxcI0DEozfa3WGMkV2V13srErZeciy4w1Cx+onGwfCJj8aDBHzhfi3i6VD3JOQ/PqUJbdVSebVf5MX41np0W2961IkjY0BrJTPJ+p4on56XTWGSu5WdU2I7JNsnNwiownwq0dYcK2yKbG6bALgiRVER07B5wqOqI46+Q0g1K1yvFcmRO6mw3tSW5P+e2CDLYXXKM+HS5qsmVlmo/GnRweneBbJ4uMuX30Bx2MFWuMuwJ8YkUr9yZdHBodt8NFu1rSfKwrZNvgYpt4sl2MkPwuBISAEBACQkAICIHFIbCoItuBAwfsR1IlrClPNiWyqQqNO3fu5IEHHpBw0cWx6bxbvWyRzdQ4OjTKN0YaeBMhkrPCYlRoz1C2AMk0/2RljDhVHj80whF3nE+vSJzlQWE0yjy7f5gXw6384xXRs5Ljny+yYYdBPXdkmBf1IFtXtnBt2I17dtiVZTCezfLdwTLJzjQfbFXeBs2XErsMg/2vJkatwcvHTvEdPcg/ubaVvoDndAqg8tgw/+5IgfaONj7bHYbCFD/O1GlJxnhXrFn44Cd5i82dKTaFDPYcHuZLeQdfWNPNu65K4QMHH7yunTUBFXo4a3OA0Sjx3FsZ9gcSfKI3Rs+5OexMjeGRMf52xODOVW1sjnup5LP86FgJKxRhU8xt56CqVYs8Ntbg2s40H2pXeYHUX1beWWRT1QHLqppflqOeKJ/oS7DCzps1veklnjwwwg+qPj51bRtbAhq7hqc4ip9b0xHSRo0XMgXK3jD3tofxlHL81ZE8tViKL6yMz/1Sfc7sXyiRTRU+eEp5srl8bEn4SSuRWK/xk9ESRiTOx3vVS76TyXyOZ0+V7Rxs1yuPL5VYvjrFt44XaO9S4dRNkW3HkQqpdJpbW4PEZrSB3Dj/9oQS2dLcm3Cw73CG3c4I9/XGuTY4nWzfbHBicIw/GTf45Ko074mYvHxonP2OAJvTIdujamZTQkDQ67VFlINHh/i5EeCe3gTXhc9PUm+ZNd44PMJfTlrc3ZfmA3EnhzJT7G24ub4lwmq3zq5MgQF83NUepVUr8a3DExz3Rfj0qqYH38UCpJdEZFMegfUSLx/P8RYBbu9O0B/ynO25Z2q2R9QPMxprOlt4d8rN4aF3EtmU51GV109leb3sYnN3ipsCBj87OcHPyxYBFW4+/cHATp1frzNWMVibTnBfW6Tp8XjWumNh1Ou8PjjGzpqL+3pauD3uPyv12IVFNlUFdoIfDJU47lShiWrta1rcgU6mWMXrCnJf90yhBVtxnW5f5f4zyU3m+clQESMc5S47zPIcy1kmE/lJnhsq4/D78Bt1Ji0vGzuSdtiyOp/R0OycbHs0Nzd2v3Phg3q9yEvKFjUva1MBur2gN2r8fEIVK4jwwd4k1wbV3FG1kKdJ2eNpVuit5ib488Ei4dYkD3ZGKMwS2T4cd/H6UJZXSrC+PWlXkm4KWdObZTCVL/DsUIEpf7iZn89RtnOyKU82JbK1q0IkjbpdHfSlfJWCYRB1h9jS1cqmeLO6qCp8UJ8ufBCd6+6qqgXbXZ/mbFcPNm2v3KeGy7hicd7fFT2Tp9PQOTqqCh+UCCRT3N8epFIs8kpeIx2LcINd+KDI7hKsbo2x0afxzIlxXq17uKc3zXul8MG8n3HkQCEgBISAEBACQkAILAWBRRXZDh48eFpkU0KbEtlmcrJt27ZNRLalsPBlnOPyRDaLeqXIjkMZhlSemO4I4XM+rhfGh/nykMlvXNvFDTEYGcnwvVGN3rYEd7aGmt4LWpXDYxP8aMzg1tWd3JHw4p/1ojT49nH+qhLg99a1nqkuisFELsf2gSLFQIg70hFWqKpySkjTG4zmijw/XqLmC/P+XpWkW+ftXJmC5WFlNEB0urKmVinx0+NZdnmj/NaMt9sMr0aJp98e5ZslB+/vaeUDrX7cloXXo8JKnXYy9KLuwOM0GB5TYaRlPKkWfm9Vwk58fXE/AxawuugQ37Kri7bb1UXP81NSomNmnG8NVfHHI7w7FaZbFUhwNl/4j00VeWWsgjMW58NdMdp8DiYnx9l5okGirZV3tXptbyDLqLF3cJznKx7e09vChkjTk+37R0c55A1zf3eCbq/yaLEwdY2pQoXXJ/IcrHu5pSvJzQn/OaFxJuOjo3zpeBErmuCB3hh9XnA63NPVXlUlTM2ulmlUy2w/Ps5PGx62rmjn3al3yMW3iCLb04dHyYTj3N0ZoVvlf7I0hsazPDmms6Itxa0tfqr5LDtOVUm3pbilJUQUnVw2y58fL7FqRTsfbjvjyZZqTXObqng4S2SzPdl60nwgFSA/Ps4PR6t4wiFuivpocVpkajXeHi/wWN3N71zbzj1xDwMjGX6SM1nVEmdzKkjYrRLYVzhVd5KOBEh6YP/hU7xgBLmvb26RTYkahYksf30sxylPmI/3qqqbTtwOV7NYggO7WmJdydRalZ8NZvlxAd7V08oHz60a+w5rzmKJbCedQW7vVFVxpwVc0yAzkWPnaJmqP8htLSocXK0PFnpdhfUV+cV4FSsU5e6uGCt8BntOZXit7GRDlxIMvbjUncvQqVSq7Ms189v1puLc2RbAWZhi+0idcCLGzS1B23twWh/C0jX2D2fZ3/BwSzpMyNKY1B10hAOk/KqqMWiVCi+fmuBNy899PUk2RbzniWz/5VSF/s4WPtASOiOaO8Ct1Xh1MMtBw8em9jirg2fWGofDpJjP8zM1Z6JRbo66yFU18Pjoi/jsa0pVZh4Zn+Ln2RrRZII72sKk5kjSaKh8bsMT/CxTsQt0bOpI8b42FRrfHKwtsg1k2NVwcUN3kg0Rtx0u2twsVK/cTgeNRpFXjk8x5Ixya7fKFdesaHxqPMez2YZdHfrO1iDuRoW3i3Ucbj8rIj78bidOUyOTyfGdTIOe9iQfSQeZGMvw9xMN1re38OHWgB3a+rOhPAOGm/6WKP0xPyEl/hs6uUKJXeMlhk0Pm9qTbEr4CWhK9FciW4T3r0zRbn+caVYifX1kgh8PlzADMT6xKs3NcQ9mWXmy5SmF4tynCh+okNgzKp59XdQrVY4U6lg+P6vCPnzq/LrGycwkL+Y0O4/de9qCRGY8ri2TclkVksjyQsXJzV2quIGPoNNhV3tV9zFD16kZFoahcTiT44mxGrFkkm09cfrm8tib45oTT7bLePiRXYWADz/csQAAIABJREFUEBACQkAICAEhsIAEroLIZrJ9+062bZPCBwtoxwVp6rJENstgdDzDD4Z1bljRxk0qMf05VfP0RpFn9mc4Emvl0d4wEa3OS8NZ9pRMnEEfTltkq9Eom8RScT7cGSXunsld0xzSqSMDfL0a4PPXpkjP9sAyNE5N5nk1U6ZoujD8bkzlSac3cFV1CIa4rS3WDGk0GuzP5Ng31aDi8WG6nVjKoa1eQ9dcrOtQIUt+gmeFnVqUVNW4YxO8rrt5VzrG7a1hO5S1mazcolGr8tZEnmdHSkz6I3x6ZSubop5moYdL2Baq8MHw2DCPjTu595o01wRmVe+c1QfLqHM8k+elySoNhxvL68F0WiqeC7MOkXCI2zuidgVCt8NicmqCZ09qJNIptrT47LxD9st1ucCTA5MMBSJ8uDNGJw2ePDHKjqqTvrCfmMvRfAk1NLw1DVO9NKeibE74z87DN903letu18lx/n6sTiwa5r3pGGsj3tPJwk1TI5cv8cLYFC+UHHaC8k90RGjxXiTL/nT7C+bJVq3y06MZchElTITomnnR1avsOTnBq3Uvt6twXVedvacmOaC58Krk8g6TaKPKSzmd/pVt3Nsawlmf4OljVRItLWxpaeZ0srfJLP95sMT1na3co0KvjTqHxwvszddwmBYqYrTh9hLWqnyv5uShlWnuSgbQ6mX2juQ5XDap+b1YLgt3rU7UF+bmduWp5ODgsWFeNgK8pyfOtaHzPdnU6U2jzqHhcb49XKHuD9pzXoXAKjHcliJMnXyhzK7xKZ4vGPS2JNnaHaPXP8s78QLzfuFFtgo/G8gy5Axwc0eCFaf70RR5BycKvD5ZIW85wZ7vCmADq2ESCYXY0hZlRdCL26pzcCTLjmyDeiBAUonwahKbBt5aHdPhJhWLcHMqRLtL45WhCQ43PNzYnmDNuYVElKA9OclPR2vEIqqYR4PBYp0pVdrC47YTG1r1BqbuZFUqxk0twfOq/Tay4/y3kwUKSrQJnPEQNB0O0nqdkbJBe0uCu9si54cNNir87FSOY7rHzmNYKZU5UbVo+Dzoyo6mgVZtEPOH2NwWY2XYM2chFKbH8b1jkwy6g/zGiha2RH3MpD0zNZ09g2NszzdwhoOkvY5ZIhusDIe4UVWvNUu8NphnzBnlpq4oK2YKH9RrvDE8wS/qLm5oT7DW3WDPeJ6jVQvd47XXaIepY1QbhAIhbmmP2WHrI5ks3881WNuW4n2poC0aZosl3swUGalb6D5vc5yGDrUGHrePa1pibIj57QI31Is8N5gj441wd2+C9IwHtGWQLxV5anCCQ4bf9hi7OebGrOTZOZjjdc1LOuqzi4rMiGymw8X6WIB1Lp2Ddt/B8KvzO3Coj4o1nVRQzbMYfcGmwHp6M3SGJyZ5YmiKt3UPN6VjduiuWtfUfsoTrlKtsj+b54WJOo5AmA/2pLgx6j1tg4vdYkRkuxgh+V0ICAEhIASEgBAQAotD4CqIbLD9Rz9g2/0P0r9+gxQ+WBy7zqvVyxPZTCYLRQ4rkSqh8qKdLY7ZHTBNxnJ5DuDltkTAFk6sepVDk1X2N0wqlh1hQ7ffz+ZkkJBq4xx9qjhZ4IDuZr3tBXXu7waVUpUD+ToDhkXVDpmCTp+PDfGg/bI8U73P0uoM5iscqBpMqqgpwONwcl04wFr18nRWBbgZfDrZbIGdQzl21SAZ9NkioHpXV380vc7xsk4kHOG+joSd7ywwR364dzLGwohsJqVKmcMV6IsHiXvO5GQ777ymepEss6+occqw0MD2OOnz+9mgxBRVoGJaQKzVqgwWTXzBAO0BF6cjyiyLQr7I7oaD/niQFpfJYL7Ma2Wdiqm80JpnVf9Iez2siwZpU8LdOwqPFnqtwqujkzybqVJye+z9A9MTQcegUK4xbHm4MR3nwx0qwfkFxnjOoBdKZFOiwsl8harXR1fQS2RWTiS9UuaNokFrNGAXMaiUK+wvNsgYKmDTaRct0HWLeDRoVxt06FUG8jr+QIC2gBJlpztdq/JKoUFLOECvElcMg6pu0Kg3mKgbFC1IBH04shN8LW9xb18rt8ZVEQMl+NY4mq/xdt2kCPb12B8N0Rf04lMVTvNlRiwX3RH/WeHYZ+Oy0LUq+zJT/GSkzBhuu38zOQ9Ny6RUrTOmObi2Ncb7O2L0+T2nwxUvtugsuMhmagwVqhQdbtpDfmLnCPRKJMuXq7xdqjOoWdTADivv8fnojwWIe13N9cYymCxX2FNoMKRZmDMR5UDM5WJNxE9vaHqN0DSOFKpU3R7779Q5z91U+OFgoU7D46XL76BUqXGgrNkJ8fXpdWdl0G+vO1HP+WKxUa3wSr7G8YZapc5s6r8SDoh5vPRGg3QHzhFu7F11sqUqmZqDZMhHRIUXF+scbpiUpptKeDysiwToUV6vF7ouGw0OT1UpuTysigZIKZFqerNMk0xBzfs6Gau5Hp7+zYK+cMgWtiIOjbFCnbLDS1tY8TqzX6NSYV9JIxQMcE3QTb1W5UixztG6SXl6FUl6PGxQ15USqbAoVqocrpkkg35WBGZ8dk1q1RoDhRqH6ib56fVZHXtdRFXSnTVOo8FgoUbF6aE36ic4+4Zj6oyVKoxpTlpDAdp8LlR+uqP5CvsqBpXpdc3umrqHOF1cFw2wKeLBqNY4WqhzRGv2XU2rpNdDfyRIlwrhP49zUwg+NVHgmZE8BzWIBLzEXc37i/pUUW00GGuYxEJh7u5IsCnqPedD0IWvOBHZLrYiye9CQAgIASEgBISAEFgcAksssmlY1Pnu1/+aTz/yO2y8aYuIbItj13m1elki27zO8Et4kBIWCmV2FyscnapwsqKTNS38Tpf9Yt8ZDXBDIsLKoPs8T76LjXZBRLaLneSX4ncLQ6tzbLLCm/kKg6UamYZBA6ctKHTFg6yMBNkc9xPzXFoo7sywF0pkW3qMJpVSkX25BpbPR9jf9DhS+cHeGs2T90W4W+WYUiGSl+Y4eYlDsDD0BqfyFfbkK7ZwMdwwqFgOom43XdEgKyJBbkwEaPFdmgfbzIkXXGS7xBHJbkJg2RLQdbJKlJ8qc7hQY6iqM2lCwO2iPeinNxZkQyxoi+VzFU+90LhEZFu2VpeOCQEhIASEgBAQAr/iBJZYZFPf8XN87Svf5NHP/yNu2nKTiGzLaIKJyHYBY5g61UqD0brOhAlel5M2n5ekCs9UCa/nIXSIyHYOb8u0837lahoZzUDDSdzjpi3otfNJOecB+ZdZZKtViuwZLfO2BprLYYeL1nQdh9PDTa1x2xPqcjwnL2+pMTE0nalq05umgoOoS734ewkrT8J52EJEtsuzgOz960JAebXpVGoaY3WDKcvC53LR5vMQ93nwXIZ39GxiIrL9uswfGacQEAJCQAgIASGw3AgsscimYVklvvf9HXzqoUfYuLFfRLZlNCNEZFtaY4jItvi8f3lFNhVurVOoNDhW1Sgocc0C3dkMjewLeuzw63lou4sP/R3OICLbVUMvJ/41JCAi26+h0WXIQkAICAEhIASEwLIgsMQiWwPTtNi5cwdbt0rhg2UxA2Z1QkS2pbWIiGyLz/uXWmQ7jUeVNFTp1mcS3v0ySWtnbCwi2+LPdzmDEJghICKbzAUhIASEgBAQAkJACFwdAksuslmWxfbt29m2bRv9/eLJdnXMPvdZRWRbWmuIyLb4vH81RLbF57QUZxCRbSkoyzmEQJOAiGwyE4SAEBACQkAICAEhcHUIXBWR7YnvfZP7P/UIGzbeKOGiV8fuc55VRLalNYaIbIvPW0S2xWd8qWcQke1SScl+QuDKCYjIduUMpQUhIASEgBAQAkJACMyHwNKKbLoBlSG+/Jdf4Qu//y/ZfPPNuN3u+fRbjlkEAiKyLQLUCzQpItvi8xaRbfEZX+oZRGS7VFKynxC4cgIisl05Q2lBCAgBISAEhIAQEALzIbC0IpsBzrEX+eM//SZ/8K//hHe/6xbcbtd8+i3HLAIBEdkWAaqIbEsL9Zyzich2VfGfdXIR2ZaPLaQnv/oERGT71bexjFAICAEhIASEgBBYngSWVmTTDMgP8Ndf+zs+9/v/gi1bNku46DKaFyKyLa0xxJNt8XmLyLb4jC/1DCKyXSop2U8IXDkBEdmunKG0IASEgBAQAkJACAiB+RBYWpGt0cC0HDz55A4++YlPSOGD+VhsEY8RkW0R4c7RtIhsi89bRLbFZ3ypZxCR7VJJyX5C4MoJiMh25QylBSEgBISAEBACQkAIzIfAkopsmqZhmiY7duxg69atIrLNx2KLeIwS2T77i6P81spW4h4J411E1Dhw8NJEiapp8MWVadr9Xvt0v/36Me5MRVgR8uF0LGYPfvXbVox/PlHEtOCR3hQ9QZ896P/rjRNsigW5NuwXxks0DZQtXs6VMCyLT3YmWBMJ2GdumCb/6a1h4l43WxIhwFqiHslphMCvLgF1vT2dyZPyuvnCilbCkpbjV9fYMjIhIASEgBAQAkJg2RFYVJFt7969lmVZ6LqOEtgaypPNNHnyySd56KGHWL9+vYSLLqMpUTVM/ujgMEmvG5cIPItqGafDQaamcW3Yx0c7ErbIoLY/PTKKsoPP5URMcGUmUCLleF1nTdjPB9tipHweu8E/OzZGXjMIuJxXdgI5+pIJKFtk6zqrQj7el47REWiKyrpp8Y2TWU5VG0TdLpHYLpmo7CgE3pmAundMNHQ2xoJ8pD1u309kEwJCQAgIASEgBISAEFgaAosqsr3xxhuWEtWUyKYENvVH/fvTTz/Nww8/LCLb0tj4ks9iWhYnqw1b5JFtcQnM+OsoT4Okx4172m1ttNZAeRSKBa6cv2KsXjYVXyUcC+MrZzrfFmZsEbdt4cLrbL70WxaMNzSmGrrM+fnCleOEwDkE1PWmfNHVuqf+qI86sgkBISAEhIAQEAJCQAgsDYFFFdkOHDhge7IZhmF7ss2Ei+7cuZP7779fwkWXxsZyFiEgBISAEBACQkAICAEhIASEgBAQAkJACAiBRSawqCLbwYMHbYcd5b02EzKqPNu2b9/Otm3bRGRbZONK80JACAgBISAEhIAQEAJCQAgIASEgBISAEBACS0NgSUU2FS5qWUpk28m2bVL4YGlMLGcRAkJACAgBISAEhIAQEAJCQAgIASEgBISAEFhsAldBZLPY/sQP2fbAg/Sv3yCFDxbbwtK+EBACQkAICAEhIASEgBAQAkJACAgBISAEhMCiE1hikU3Dos73vv5VPvXob7Hxxi0isi26ieUEQkAICAEhIASEgBAQAkJACAgBISAEhIAQEAKLTWCJRTYdHDm+9uVv8ujnf5+btmwWkW2xLSztCwEhIASEgBAQAkJACAgBISAEhIAQEAJCQAgsOoElFtk0LKvM9x/bwUMPPczG6/tFZFt0E8sJhIAQEAJCQAgIASEgBISAEBACQkAICAEhIAQWm8ASi2wNTNNi584dbN0qhQ8W27jSvhAQAkJACAgBISAEhIAQEAJCQAgIASEgBITA0hBYcpHNsiy2b9/Otm3b6O8XT7alMbOcRQgIASEgBISAEBACQkAICAEhIASEgBAQAkJgMQlcBZHN5PHvfpMHPvUoGzbdKOGii2ldaVsICAEhIASEgBAQAkJACAgBISAEhIAQEAJCYEkILK3Iphs4Kif5y7/4Cl/4/X/Flltuwe12L8lA5SRCQAgIASEgBISAEBACQkAICAEhIASEgBAQAkJgsQgsrchmgHPsRf7Ll77JP/rXf8K7b1cim2uxxibtXiYBC6joBkXdwFT/IZsQEAJCQAgIASEgBISAEBACQkAICAEhsOwI+JwOYh43bqdj2fXt17lDSyuyaQYUTvHVb/wdn/3df8rmzZslXHQZzT7dsvjJaJ7Xp8rUTHMZ9Uy6IgSEgBAQAkJACAgBISAEhIAQEAJCQAjMEGjzefhQe5xrwn6BsowILK3I1mhgWg6efHInWz/5cdatk8IHy2guUDdM/sWeQZ4cy1MXV7blZBrpixAQAkJACAgBISAEhIAQEAJCQAgIAZuAZUFHwMO/WdfJxzoSQmUZEVhykU1VF92xYwdbt26V6qLLaCKorjRMi784luGNqQqGumplEwJCQAgIASEgBISAEBACQkAICAEhIASWFQH1th7zuPhUT5LbU5Fl1bdf984sqsi2d+9eS4lqmqbZfxrKk800eeqpp3jooYdYv369hIsuoxmodLVMXWNS021lXDYhIASEgBAQAkJACAgBISAEhIAQEAJCYPkR8DmdtPndhCTP/bIyzqKKbG+88YalRLUZgU2JbIZh8PTTT/Pwww+LyLaspoJ0RggIASEgBISAEBACQkAICAEhIASEgBAQAkJgvgQWVWQ7cOCA7Q+l67r9Z8aTbefOndx///0SLjpfq8lxQkAICAEhIASEgBAQAkJACAgBISAEhIAQEALLisCiimwHDx48T2RT4aPbt29n27ZtIrItq6kgnRECQkAICAEhIASEgBAQAkJACAgBISAEhIAQmC+BpRfZTJPtO59k29ZPisg2X6vJcUJACAgBISAEhIAQEAJCQAgIASEgBISAEBACy4rAVRDZLH70xGPc/8CDrN+wUQofLKvpIJ0RAkJACAgBISAEhIAQEAJCQAgIASEgBISAEJgPgaUX2TD59lf/jM989ots2nwzLpd7Pv2WY4SAEBACQkAICAEhIASEgBAQAkJACAgBISAEhMCyIbDEIpsGVPnG3/wNj3zui9y4eYt4si2bqSAdEQJCQAgIASEgBISAEBACQkAICAEhIASEgBCYL4ElFtkamGaDx5/YwYMPPMSGDf0iss3XcnKcEBACQkAICAEhIASEgBAQAkJACAgBISAEhMCyIXAVRDaLnU98h60PfJr+DZtEZFs2U0E6IgSEgBAQAkJACAgBISAEhIAQEAJCQAgIASEwXwJLLrJZFmx/7Otse+gR+q+/SUS2+VpOjhMCQkAICAEhIASEgBAQAkJACAgBISAEhIAQWDYEll5kM3R+vGMH2+5/gPX9Ei66bGaCdEQICAEhIASEgBAQAkJACAgBISAEhIAQEAJCYN4EllZk0wys6km+9d0n+cznfo8bNq0XT7Z5m27hDzRNi/FcAdM0F75xaVEILAEBh8NBNBygXKmj6QYOxxKcVE4hBISAEBACQkAICAEhIASEgBBYIgIW4PN6SMZCWCpUcB6b0+mcx1FyyKUQWGKRzYT6Qf7q//wdX/j9f8OWW7fgdrsupZ+yzxIQqNU1/vh/PsZUvgwiTiwBcTnFghKwwOt1c/9Hb+WFnx/g5GgOUdkWlLA0JgSEgBAQAkJACAgBISAEhMDVJGCBw7JYc20Xv/f5e6nVtHn1xu/3oxwUZFt4AksrsjU0LEeJ73z1G3z60S+yabPkZFt4k86/xUKpyvV3/jMGRybm34gcKQSuFgELQiEf//s/f54v/dkOXts/AE65cVwtc8h5hYAQEAJCQAgIASEgBISAEFh4Ai7D5J57NvHk3/0rCsXqvE4QiUQQb7Z5obvoQUsssjVQkYg7n9zJ1q2fpH/dOgkXvaiJlm4HW2S7918yOJoTVXvpsMuZFoiAcpUOB3387//wKH/6l0/y2luDOMQNeoHoSjNCQAgIASEgBISAEBACQkAIXG0C6p1HiWz33rWRnX/7zymWapfVpZnwUhHZLgvbZe285CKbMuqOHTvYunUr/VL44LKMtdg7i8i22ISl/cUkICLbYtKVtoWAEBACQkAICAEhIASEgBC42gREZLvaFrj4+RdVZNu7d6+lJoGu62iaRqOhPNlMnnrqKR566CER2S5unyXdQ0S2JcUtJ1tgAiKyLTBQaU4ICAEhIASEgBAQAkJACAiBZUVARLZlZY45O7OoItvu3bstJaopgW1GZFOC29NPP80jjzzC+vVSXXQ5TRER2ZaTNaQvl0tARLbLJSb7CwEhIASEgBAQAkJACAgBIfDLROBSRTalw8yVc03CRRff2osqsh04cMCuJ2sYhu3NpjzZ1L/v3LmT+++/XzzZFt++l3UGEdkuC5fsvMwIiMi2zAwi3RECQkAICAEhIASEgBAQAkJgQQlcTGRTFUPL5TL79u1jy5Ytdg78GWFNdUREtgU1x5yNLarIdvDgQVtkUwLbjMimjLp9+3a2bdsmItvi2/eyziAi22Xhkp2XGQER2ZaZQaQ7QkAICAEhIASEgBAQAkJACCwogQuJbMpzrVgs8txzz9mOTQ8//DC33HILHo/HTtslItuCmuIdG1t6kc002b5zJ9uk8MHSWPgyziIi22XAkl2XHQER2ZadSaRDQkAICAEhIASEgBAQAkJACCwggQuJbPl8nmeeeYbHHnvMdnKKx+N86lOf4rbbbsPv99tebOLJtoDGeIemroLIZvGjJx7j/gceZP2Gjbb7omzLg4CIbMvDDtKL+REQkW1+3OQoISAEhIAQEAJCQAgIASEgBH45CLyTyKbCRF944QV++MMf2gKb8mpT3mtKaHvggQfYuHGj/fcisi2+nZdYZNOwMPj2V/8Pn/nsF9m0+RZcLvfij1LOcEkERGS7JEyy0zIlICLbMjWMdEsICAEhIASEgBAQAkJACAiBBSFwIU+2N998EyXwzHZkUjnxW1paWLt2rZ0fX0S2BTHDBRtZcpENqnzjr/+GRz73RW6cTsS3+MOUM1wKARHZLoWS7LNcCYjItlwtI/0SAkJACAgBISAEhIAQEAJCYCEIzCWyzQhnXq8X5dF27jZTiFL9JiLbQljhwm0sscjWwDI1Hn9iBw88+CAb1vdLuOji2/iSzyAi2yWjkh2XIQER2ZahUaRLQkAICAEhIASEgBAQAkJACCwYgYtVF73YiURkuxihK//9KohsFtuf+B7bHvgU/ZKT7cotuIAtXLbIphInzpzf4eB8zVwlVjy9A3OI6gvY++XR1OzyyOd9Rbgor4Ubw0w/5vqSsXBnWV4tXanINtt2zZE5fi3mrBrp+WOftu30dT3372f4zPm7WhBOX/9nt7e8Zk6zN3OP4cy6dqH58U7jnzn6YvyWBY/Z69OsDp1ZQ2av52ftoOCdPYQLzJtltSbNOeazr/u5bKfuZecO+cx6MTen5TRu+8597rVpL3mz7uNzsJn99fuy5uyczweX1cIV73yxNU4BOd+mCsmZL/5nOnGRtc9Gef4T0RUPYh4NXGxtUoOeeyrMMW5lx3fYf9ncL+d5TdsPsOeBOP8Z4ILPePOwz0IdcrH711x2nt/1vHyeiy5+Tc91X1f9n+Nan9P+y++55aJjvpzrea7JtwzW6tPduoS15h2frdR6ftb4Lva8Otc77EJdnZfezjvZd+Z+ctbvFrhMk3vu2siTf/vPKZZql36iWc+8kUjEztsm28ITWHqRzYLt3/8a2x56lP6NN4kn28LbdN4tXrbIhgO304FpGhj2Wc9ZpNQC4HaCZWIYasG73JuziWUmWHd9HPPYMMeqGrpaNed6dlVPx/EWNnT5mDyWYbSmo7/DrvMGdAkHqvE6TAvdbN7Ez3rOdjhwuxxgmuhm83nuih7DHS66V3WTMCY4fLJMVTdPvxA4nH7S6TB+aoxOVGjY4H61t/mKbPZNy+Gw1yK3y4lTZY40DHTDwrQs3F4vfX2tuKpZTo7WqeqXO4+XM3c1Tx04XU577C71QomFqRtohnn6IUXdgG0+TvXiZdpJU42ZOexQx7pQNWzUfFYJVnXdxMSJxzPdpr0GGNPXxfLip+zvcKjxqXE01zBTjVEzbfurUan/P8NoeoyGiamuc7WH04XH7cRpP6DOzB91/MxDuhO3u8mvuR6a6NN8l8PLeJPBmWtAjUHZUfXTmB6jGolz+hppLmPKzmrtd+Byu/E4p8euz9gZHC4nHnVNqXkzs//peXN1r4uz7e607dac22rMtuRiM3E4Z64NZbrpMdvXTNPmTVZqvWgedzZH9ZJnTLd57g3h6oz//PVO9XH6+rTv081NXRNqzrrUs7dloRuGfR93qDngdqJKVjXniIWp5o5aI9QcmLmpTVcvs+eQulau2svbzL142mYuZbPmmGfGNDNmtc6ptUy9b9i2np7/LnXtqr+fvi7s9W36BfAMp+b8V2uCWuvUdXN1v9LMjNuJ3f/p69O+bg1DPYacWd/VXFZc7OWpOcdN+7pWxzXn+Jk1q3m/8Ki1csbY1qw179znwKWc5tPrdXOtdmEvtzPrrf1M1rR002bN+armtjG9Zql13J7zan2bvibUNT2z2Y8Kah1UxzqYvs9d4XPclfKZHrMarH2PsW1iYag1yb4PN8eoZqe9fqv71Mw9Sjex1LXrceNpGr855+1n9+n7leqffS03BSt7rZvF5Eq7P7/jZ13TymbqHmMLZ2qdaq7hzYdrtX6r5+4zzy7NZzt1z3bi9bimr9nptcAEp30vn5k7zfFq05yu6Hl9fgOdddSMMHjm3tNcmi9h7Z6e3/Z163afXsfU2q0WeE9zwcOw14a5Rfcr7v7lNnDO+mo/O81af43TX0RmPbs7LExj2l401z2Pu/mxwP579cxlLwEOnOo3lwPFcOa35pJ9taw8bV/1bOFx4Z11n5pZn848TjbnqMthqUWIu969nh//9T+nWBaR7XKn2WLvv/Qim6Hz4x07uP/+B+jvl3DRxTbw5bR/6SKbhWW6SLSs5L03Bzm59y32DGlos77eqkXNF+7lfXd30jj5Ov+wR6NmNh9CzyjxjuaN8Nyv56cXTwO02/n3/+8NaP/f9/nSYI789G+n25heEB2WCbe+j/++Lc3uL+3kBycnKc58dZ21GKvzLcYiqvrj8vm5/pYNdOsTvLxrkIm6YT/AzDzQ+1as5YMbgoy9cZA3hqvU1A2u+cQ3/Y/mw9DMS1DzbtBk1Gzj9BJr/4XL08qj/+jDrK3t5X99cy/DBQ3UokuIazas54O3Jskd2s/O10eYrBr2E/VMk2c+2U+3f9VuLJczQy+877xENputdcstAAAgAElEQVS3g2i6nY3X97Ii6cfnsqjmM7zyxkkGxkr440l+53fuxX/yeb72RIZTBRc4p2HOeslovqGcbSO7x0sw/+ZHsTl2byTJunU9rO2KEFAP4E6L4miGN/YMMDBRQfdHWH1dHxtXJYj43Dj0KsNHjrDrcI4JzUd7bxeb1rSRjrjtr2FWvcyh3cc4mAmybksHqzpD+M0Cx48c5vWDeSYrThzL5KOZ/dLk8pLu7mTjdW10xLy2WECjyrF9x3nzRJYpzcQXirOmv4+1PXGiHtCreQ68PciB43k0R4hV6/pYv0L95rBf0MvZcfbuG+BopkwNHx0re9i0tp22kBsXGuMjw+zaP8zIZMN+Cbqql596AXN7aOnuYuN1HXRFPc1qVLUiJw4PsOfoBJM1C08kwdr+Xvp7YoQ8oJWKHN1/nP05ndjqPm7saaEt7GDqwHF+se8UI84Ia9f3sXZFlIAbTK3G0Ilh9h7OMF7Sruq4bbu7vbR0dXD9mg564l5bJDbrZY4eGeTNw1kKVXUPi3Pt2h7W98UJexxopTzHjxxn71GNaEcvmzamaI16aEwN8vqbx3hrxEOio43r13XRl/ThUvc7rcrg0VPsOTxOrqbe7q7WQ3xzKXI43MRbW+lf18XK1iBe+y2jwfjgELv3DzFUMnD6A3St6GHTtW2kQ04srcbJEyfZ/VYGUi1s3LCKFXEvRjHPwbdGGXVHuX59Bx1e0/6go/7ndLtxWxqje4/x2v5hRv9/9t47rMozfdc+V6WD9N6kKgqoSLeggr33gsYSTTTF9J5JJjNpk2SS2BJj7F0BFXvBhlJsSJHeQXrvsMp3vAvN5Le/vY9jnEmC+9h5+A/WWqznffr5XPd1Pzo0/Gdz1X/+LmFdEItlmFpZ4TXQFgdjLaTCYayni/KCElKyKqnpVCHXN8TZ1ZHB/U0wkotQdLZRkFPM/YJG9O2s8RnoiK2BhI7qOtI181srSl0DbByF+c8cEx0xwj6kvbGJB+nFZD1sQtFHdX687Eil2ljZ2TBIaBtdiUbB09PeQkF2MWkF9TQrQaefCZ4DnBlop4c20NHaRHZmEdmVnVi6O+Ljao2JFjSXVXA7uZASXSM8fNwIsNZC0a3UdGdlRzNFeQWkFDTT2tML6/qkiMTomZjg6emEp7Uucs2S3ENtxUNupZVR2ahAItfF2tGOYQMtMNWRoOzupK6shHsZtbRJrBky3BZHCzni7mZyM9OIz+q9rtXsv9RiDI3N8R5sg153LQn3H9LcodSAnL4oj4GBlpYe9i72eHua00+g3yIVXc0NpN/LJ6O6A6VIgoGpGYMH98fdXI5YpaKloYa7KUWUt4txH+qJt7UBUpQ0FJVzK7cFY29XhlnJEIibgOhk2jJoryfjVhpJ5cK1et/U+bHiVCSWYmBqzmAve1zNdTTgSK1SUldazq27xVQq1Mjkuti5OmjWdjOZAFO6qCor4cb9eiT6towItcVUS6RZz2/fzSO/VsoA3/542RkiFwkkUUVbbTV3bueR39J7id1XpfdSSIK+kSlevs54WGgjFn6nVlJfXs6te8WUd6iRyLWw7u/M8AEWmMhBqeihurSEhJQK1GZm+A31wNFAgqqzjdzb+TRZ2DDI2QRtqYjOygrir+RQqgHyfVg0gE3UWxdXZ/zdzeknF1pDhKq7hQdpudzNa0KFFG1jc4b6OuFuqd0LzFsayLyfSUqFNg6u7gT7GaCtFtFWnc65pCrqW6XoGJni7eeKp7k2UpWSzvYG7qcVklHSKqxcfTJ/9a7NYvQNTPEOcMPdWKqZcyRiFTUFRSSklFHTrUYsN8BziBu+TkZoq1T0KNpwtdTlndeX09HZ9USN9vhM+aeS7Yke2xO9+I+FbD1K1B1lHIo6p8ku6usz6E8l2xM11+/74ieCbN1auA+dzo4vB/Dg8GH+vj+Lks7eG22NFBstfKcs4qfX3Mk/8Tde2NBGbVcvNNLS0UJHLkbV3U1rp0Lznl4VXC9gksm10NWWQE87zY0R7D81EsU7m3klr5JapeZ+FS1dOToS6OzspLNHWFxVMDmSs2vtuP7aTrbkVlOv2YFI0NGRoy2Frq4uOrt7b+5+IVe/0SMVFnepnjEznn+GZ/vXsumbY1zIb6Xj0QFajZSA557li9BOtn8RRXRaCz1aWug+/l6CakZDzqToyoQNvhKxlhSxWkmnBtaJ0daWoy38raub9i4lyKyZtXAYVp2lHDidSW1rF8IVnWl/H5YvCcBV9ZDjUTe5VthMm6pXbaIlUtHdg2bDpC1R09XVrXl+wnaiLzcQv0UzPDlkU6NWqtE2tiR8+ijmhlgjrm2lVaKDtbWIjMQkdhxKpV5ixEefzEM3L5rPtpWRVycCqQQdbRkShZJOlVpzW6bULIBStIQ26u6hs7NHs7nV0paj8+h3Hd29qs+n41mrUSt0cA/2J3LaQNx0eqis7UbPygI7/S6uH7/E7vPFaHn6snSmL4OMlVS0KDA0NsSwKZ+YqJtcfGhA6KQgpngb0VnXQptYH0cXY9rv32FrdA2Wg8zwH+bISB9t7l87xT935vCgSoboqUgqLbS/GD1TOyKmBjLVzxyaWmhW6mDb3xRVXhpb98UTX9rNwBEBLJ48AAdxD40tIvpZa9NQlsWBQ2lUy+2YNs0XbzMRDdUtyEzNsDdWk3I2nl2xGdRZ9mfOnEBGuejRUdWJ2lAPA51mrp1LJOpCHg+bFQiyiL7a1ArjxsDGnohJwUz2NkXc2kQDejjYGNJdkMreI/HEFUnwDAli0QRPHLQ6NdDN2FCPjpwMjsbnUG1kTYCzF+NHOKObdIPvdyVS7uXLkuleWEubKKvrRsfSFO2uWuJOJXI6sYy6LkE20Bf17t3Aa5nbMXZCELP8LJC0NdGo1sLBrh+dpRnsPhTP5WwRAwP8Ne3urNNNTQcYGcpQlT7g6PFcyrHCP9CG0GAPHOVZ/LT1FIfTHRgv9KXhJijr66jtkmDuYIa8vpQjR29wOqVaowLpm7Oa0N9F6BiaExw2nOmjnTHuaaWhTY2ZgwUGndWcPXCJAwnV6A8eyKxpwwm2l9PR0IXEQB9xexXnYm9wp1aCb5AvAUNc8NBXkhx7iyQ9ZyKnuGCQm8f9yhZ6JDLM3ZwZ6qrLg92x/H3HLXIFQP9bTPRP9Bm9dTYwtWFUhD9Tg+3QFtq6U4yVgzmSmiKO7onjZHYHDkFDmT/ZGy8jFc1NSnSM9emqLuTEiSTyFYYEhA4leJgzdp31nNpynB2pDVgGDGdWhDfDrKG2soEmhQhVezM3Lt7iXMpDejRKmb4owl5KipmNExOnBhLh04/u2kbaRdrY2RnRlJnO7j3xJDbI8AkPYlGEG9Z00NgqwsBYh5rcdGLOptFqZENwiC8BQ52wKM9h06fHOWfvweLnprBAu5brdx9qVF09rXVk3EvjUlotDZ2SPrlE0aiNdY0YEDScFZMHYEsLlc0KjKwsMBfXcOroBfZeqcXA3osF84IY6SChtrEDpY4uFopqrp5O4sIDbXxCXRgx3I4hnlokxmzl1Z2dj1RcoG1gSmBYCEvH2FCaGM+G4w+o7VD1KWQTi7Wwc3Fn9pxAguyl1D9sQGlgjJONDkVxV/l2XwoVBuaETh7B4pG2aDU30azQxthYTNaNBA5fKsB02FDCvB3p79Ufq6wkPvruNowZQoSjNsLtuZ6JBcNC3DGuuM/Xn+5nV1ZPH+5hhP2+cI4wYVhYIEsmuGDa3UJZQ+88Zqyq4+SOU+y4XY+dtxcL5wQRaC2murgNkZkh/eT1xB69ybUHukyd7am5WBroKGfXlmNcrLDk2cVD6S/rpLyiBT0b4QJGQeLBU2yIzaOuT8ezCC0tI4aODmLJFA9Mu5p5WNuJqaMNFuImTm8/yc74Kgx8vVk0P5gRtiLqHrYi7meKAXWcPnyJq6VqgiOC8B/kzBBHOcnfHOG02BR/f1ecfAbg15zOW6v2cr7P6vlorhQgmwDM7dxYvGQ0ExxlVFdV0Sozx9NFn/q0m3yx5Rq5zRaETh/DyggHtFvrKeiU4WqpQ0vaTTYeyKPL0oc5k8wZMtQL6+YTLP0gkZxaUwJnjGPtJGek9Y1UN0qxdNWmIuMuP+xMJuNhJ8h61c5/XOm98JZIDAmcOJpV013Rqa+ltLYL6wH9sVFUsPf74+y/24jt2FG8tmgIdrRSUqjA0L0fg6xFuDu5a5SIT1L+hGxP8rT+s9f+wZBNBV2ZbNtyiOVr38PPf5hG3vxneTqewJNCNrch09i3bTwmBbf45B9HOJpSR5tauDpUYmDvx/tfzGKhuw6JB//C2u9aqFPJMLW1Y+ggO+xMtFA21JH5oITcskaaHoWXmdhY4+3lgLOFHqLWSu7dceeDzUNpfX0Tr+ZW0SDWwdHZAS8vK2x0lNRWlJOeXkpxXQdd4yM5tdae+Nd38UNOFS0yXez72zPI0wprPaitKiM7u4L8SkFF9ihc87eaSdWCDFmGQ+BYvl7vS3nsMb6KyqG8UzjQKdF28ObzT2Zhe+80b+3KRdHPEq9B1tjpQ2PVQzIelFJY00GnlQsTBhvSXtKNsVM/OmuKufmgGVMbWwZ5WmBhJKW7tp6MrEKyK9vwHOqFQWsOt7M6aFNK6GdmyZipI5k51Ij8xFQu3czjQUkd9Sop/TzcCLYQ01gvwszJFGtDNTXl5aSllVJc34Vw5n2svHs6euSTfYsnhmxCm6GN66ixvLfUDcXdm+w4mkVujyEBC6by+lgZMV8dJbZIyfq/9EK2z7eWkNcgx9RduF0zoC2rhPRuA7zdjZDUK9C26IeVuZyOqirSMytpkRvhIaiDzLTpqq4hLbOYnKo2OnqEW8knq99v/2oBsukyOHQww22hJKOAWznN6LoPYOn6SQyvz2Db0SIGTgohUKeBcyducCK7CVP3QTy/IhSbkjv8dLocXQczdJsqSbxbRo1Sh8HLZvPXCQac/EcUuy5ko+PmzvtvjkZVnMCWXZlkVD5dkM3IwpaQIEdMO+q4daeEsk45A+ZP4YPpViRtO83+LC0WrgllaE8eRw8mc7lAhWPYSF6e70LdpSQulSkw7SemMqeA5KxqxHYDWbZ2EqPbi9i58x6KsCAWDxORdiGBg5cq6LR0ZtayMEbpV3Po53OcuF9Lm1hQmfz2LfzvfKIwbgztXRg93Baj1gqS7xVT1mVE2KRJrIuQc+/8KQ7mWzBv7gjs24o4FJ3EnSo1nsMDWTXVhebUm2zZe5P0EheWvjyFqbJ8DkU/xGH5aMb1K2PfzrMcK2ij37AgVq8Iwak8g107rnGtrA2FEIr2h9dbo7NCx9KWkGFO2CprSbpXQEm7NqOnhvPiJHPunr/A1vt6LJw3Gj9lKfsP3eBapQK34EDWTHGhIz2ZjbuTyajsZHLkNFaESzh1II5LLSN5ZfFgTHJv8O3O66S2aeEyfRKvLRpA6cU4vtx9l64+G/u9wEnfzIrhfs44yttJu5dLbp0Kh5FjeXaeL3YpN/l+XyFW88OY460k8cRlopMb0ervTeTCAAZ0ZbJl83kulKqxHxPGmkmeyG6lcE1pSkh/KWkHzhOTU0O3vhVj545neZguCftOsfVyFV1/+MFF6P29IN3Y2paA4U5YKRq4fTef4lYZgyaMY/VkdxRnL7HtejvDV4xkpEkVsVE3uZzdjYWvP8tnD8a0LIl/bozjVns//OZMYPkwEwr3neRIjR6z1oxnnHkLsXsvc/JWKdUKOcam+qi7W6lu6uoz+NKr9pFh4ehAqL8DelUlXE8poUFiypgFk4gcakjG9tNE15ky+7lAXBpT+PnwfR7UaeE1OpTF4+xou3WJr39OokDXkfErprPSto2or44T7+HF4sgg9C+c5MNtqaAlRSMDlUo04eF/8On0lylOc6WqJ6jsPBlppyL1Vib3K7pw8hnGyyuCsKxJ5r3d+TiPnsQ6Pylndp8n6kEdUkd3ls8PZqi8nB82nOJ0aiMDhg/mtdfH0HxzN69t79CEAEu19fEIHMbSmV4Y5qTw484k7jcrUfdJv+6ttnCPLJFqY+/Wn5FDLWjLyuJaWhUqC2dmrJzNyv5NbH8ligR3P1593hfJrbN8F51PpciMsOnhRAbLuLztCBsvldNj40L4mgW8Ln/Ae69HkyBYvShVyHWNGRIWyvKpzlRfucYPxzN52GcXBY/GtEqErp4JvoGeeBl1kJqcR2q1CqcQP5asGcPgjCu8tCGX4c9MZMXgTq7sv8Te+CbkHp4sWDmeyTqZvP3qURJaxPiMC+KNNSNJ3nuMM1VGjHGWkHk3i9v5zRh7+bBozUxm9aTwzvMHuaQj76Pu3QsWtXWNGRbmzRCtZpJu55JR3oVjUDCrng3HOz2Od75Jx+GFOTzv00LMgThikxvRdvFi3sJxRBg+4K/vHOFStRTbsAjeXT2Mnq0H+OhcFk0WVvg+u5Ifvar4y/LdnHlKIJu+vTtzw+zozM0hLrWYFrktM+aP4Y0ZFuz64kcO1g7l8zdGI028xsaYO9zv1md0+EheWuRJ4Z7tvLIjD4m2FoveXMEzAx+w9i8JlOmM4ovPx2J14yR/O5hNTqMe/nPH8eIMBx7sPMjfo3Joksr+4H1JL2STSowImRWIn6KSi4k5ZJZ34jw6gvfeCsfyyAFW76tj7qalzGpJ5ssdSVxNV2A7ejgvvDCDZwbK6HocHfXvbPz+9GT7N5/Sf/eyPxaydfegFrVxZOceFi5dg8+wPz3Z/rvm+23f/aSQzWPoNDZ9HUx/ZQ13r17jr1uTyKjrQik1YMqaFbwd2IHKxoWy05/w0vcdSD0HM3uyL0Mt5PT0gEQpRt7TQNzxOI6kNiCxdWLenGBG22vR0aMxvKC9wZhRsy3JWPotr+TXYzYkiEWTXTGVC4aPSqQGYuru3+XoyQzuD51DjADZXtvB1qI2bP39mRXuirWOoH1TopBL6K7M4/CR29wqbtUokH5LRZFaoUTLzJ7lbyxhunYO33x7hmslHXR1SRm+ajn/nCLl58+juStyYep4T2z0xb110BfTkJnG0WMp3HOPYNuagehWtdKq7iI98Q5n8gyYPXkA/fWVtIpEyFQ95N5L4MC1hzzzxnIcyw/x159r6bB0Z9rkYfjbaNHTI2jnZOiqWkk8e5WD6S1YzJjDVxFmNJY20KwSoa8rx0hHRUF8PD+ezSa3rhuVuo9D1/6LLv2kkE2tVIKhBRHPR7LOpoKd3x/nbF4rHWoVIis/vvlsOnYpB/jqUhOL189DN+con2+voNV0AFNm+ONvVM/FqETi9IfwfqQP/btbqWwTOrYW/aQKqutbaVdIMTWUItaWI9eRUZeTwt4j97hX1kpPn3kU/fohC8pOMeIeATj2elLJLO2Z/fo8pnYVczNbSWiELZmnr7L9WCZlQtixVI/AxYt4a4SEMxuOc+h+Bc2Cl5sASxRgvXAeGxfYc+v7E/x8OQe5uxvvvzoCZdENtuzKeoog26MNu6AsFKT6QliMoMJVgMW0qXyx1IPSg5c5LXZnzSQLcg7F8PPFQqoFKaKeI8++NJvpxlls3X+dM6ltKFS9fnVSE0fmrJvBXGkFUTeaGDDNF4u8BLbuS+RunbAGauEeOo53FzpRc+MMm08UUNgm7RP1x+OeIMAXsVip+f5C5D1KPYaPjmD9QlNyb9zkgXQw80docyXqPD+dr6SzW422uT2z10wmwryZmG2nOXXHjEUvTWGqJJdD0a0MWBGAd30i3++8zrWWHuROHix5aQ7PWNVwbMcJtiXW0azsK7jYG+6t4XsqESq1EpQS/MaN4tXFnuQl3OBapyPLxtuRdfQ038YU0SZSo2XmxNwVkxhv3MyJ7Wc5kVtHeORUVoSJOHngEudaglg90wPLwnsci8ujpFuKkd8Q5k90ofTqDTYeSaVL0ZeAXejjmmgyRII/jcaGSUQ/31BWPxOMf+l9dl3pYMgCP1zyr/H1jkRSu8QgNSRsxnhenGJKwtHjfHWpGfvRo1g9wQPtq9fZc7cWHTMZDfnl5Dd20c/Lj+eeGYFXwx2+/vEatxsEb6T/YnL/r94q1Fmk8UoVCZd5wvcQy7EPGMG6hUMxvXObE8V6hE93pufyWf4Zm0WZSoJY15xpCyewIkTCiZ+Osu2+DL8541nua0j+7svc1nVh5bNu9KTE82NsJWjJNCGo9fVNVDZ30aHuC4D86wf1q7YWlPJiNWLtfgybNI7nxtpSGZtEkr47kWN1SPjxMBvvNdAtkmBk7cTCJWOIcKjnp+9PcKbWkvErprLSqpXor06Q4+3NulUjUSRcZuvJEnpUPdQ3tFDT0ntR11ehk73USYgH0ASaaXzWBIsMW2dX1qydwEBy+P5sFeMWjcet4DIvf3aLaiEcS9uQIRFjeW6KC6WHYvj2TA62gT68sX4UjTd28dr2dhBrYzdgEHPmD2cwRcTsSyatSkFnWzvV3QqUT8NaLhhKKZRCRCtSfQtGLp3HB0Eqjnx0kbzwyXwwvJ5Nb+7kYI1YMNfEznUw61+LwKn8Mi98f496Y0fCV83jNWkG771xjAS5FKlcAIuBPLvEH+fKRD75No7bdYIvY58N5kcd/JEXqrB2a8LTQS0RY+TmwYLX5zKj4hYfRNUT/lw4A1JP8f7mBErQApkObiGT2PKaO8nffMmH8RJ8xwXx5qpgbmzfw3cnynr9Q4UfiQQdUzsmv7SMt0yyeG/1Ac73GWT7115FoD/iLuWjeUyCsdMAItfPZXpVAh8faGLCuxG43YjilV0plKlkiOU6DAoN48tXvbm1eQsfnGrHNnwc7y4fooFsH1/Ko9HKmiErlvGDZ+XTAdkeE2S1ErFYirJHqVG9S8VyhkeM4cuXhxC9YTvJNhP4aoqUz17Zz4nsNgTvAz0ze+a/uYaV0kTWPBdNQT89lry6jGUeaTz/tzu0jlhHzDw1f1/+LYcrRAimbPqmbjz3xnymi6/y4udxpNRp90G0Ra/NgjA2xR09qATIrVJj4DKMtz9fQOCFw7yQZss3n/mR9N7X/P1GHT2Cj7LEkIgFizn1Vz9aOoTQ9n+//Klk+/ef1X/6yj8YsnVrzFbPnTvLzFkzGThgwJ/hov9py/0O73tSyObpN4Nv37WlruAhpjZmXNp7nJ8vlKEzdBxfvTGI6mMXsJo/h56rn7H+oAnjVy9gsXUtZ2OTSS7tQqbrwJx14XhXXmP9V3fpN2smb4/QJikmjos5bfRILAhfMJaVU81InPkVb1Tqs/LjuYSK8tl7MpPiZgUOQcE8M8KAxM0xbNYL5aeVNlx9dTcH2s1Z/dZ4PNtziDqVRX5jD/0GDeeFee5Uno7ik6hcSgVDkt/yXkqjZtNm4MRJfLnMgbt7jrHpbAFVWgP45Ot5DC0/zzt7Ghm/eirhhhVEn31AtiAH9vNj8Ugz0rbFsEE7iJ2v+WPyIIGNMfdJTu/E2m8yny7R5/apKxy+X4NKSxutzhpSyjp456uX6F/8E69sV+M1aw6rBipIOp/E9bwWVDIbpqwYR4gilXe/TaJ16hL2zTEh8/QldscVUdMmI2D+JBY61PHRd2e5dL+ant8YPP4O3fT/+JFPDNkUSiQ2Nqx4P5LQ+ly+/PY8GbVtIBVBlzavfbmOCN2TfHqgkVnL56BfdJK9twzw8g8g2LyD5EsJRN0optJvGrteCcWj4i5bo+9xrwR8QgJYOs8LdXYaUbG3uVfVjXHgGNaO0ubaP2PYllRClcZQ+ikojzM4CQcOqSHeI4NYs9CNmvg75HY7syBcyekTcew7W0NDp/CNZVh7TeerVTaU74xi090SijUJTiSY2bqz+LlxjDQo44et17iSVo2Fu/tTDNkeZ5R7tMFRSzCx7M/sFWOIsGngwIFE6oeH8ewgHaI2xnLsThkqwcSqXcS0FfNYE1bPvn3xHI0XkosIRztdBgYGsGLhIFSpycTU6rFwpg8l52+wPfouNZ09GhBp4zKQt9b7I3kYz+ad2U9BCO1j093ezbypkytz5oUx2rCWE/tykQ0bwdzAh0QdOs++mx30CIlUDEwIWDSFVW5apOw5wd4EPWa8NFUD2Q4czUV71mhme8Hdy3dIKO3AwMmJiOlBjLEqZv/OE2w6UUNde9+Elv0CF3vdvAUyQD97F+bOGUmEdSOxUXfodgsmckw3MXtPsu1SFyKRACEtCZsyiZWDICX6DNseVBIqQLYxYk7uOUNUdn8WrhjHPD8jGkqqKGuTYedsiWVXETt3X2Dn9ao+DBd9fD59bGzd6zFlYGDNmFlhzAw0JPtCPCe6bFk8ZSD9Tp7li6hUinUFAz4lg0eH8vLyYZRdvcBfDxZhN2oUqyd6onfhHF8fTaFMLgNhHtA2YdTMcJ4P78e9/Sf57lw5nX2o9umFL78y81ZLMDa1Z8LskUz0EnH99B3SLQeyzM+U8p2xbEoopl5HCG0VEzJlDGtmu3P3cAz/vNCG3zwBshmQt+s2eaaDeXaFNaKHudxvEMzEpci0xLQ/LOLK5VSSClpo7yN/n19WlV/VW6yWYePswewFwQw1qOPwqSwUQSGsse4g5u/RHKhr1SSL0jE0YvK8McwMNCHmx6MczdZl/KppjyDbcQoHDmTd6klYtFeRU9EBym6qivK5HJ/B3SLh8rJv4WKvd1qvN6p2P3OCx41geZgFpVeucLbEjNVrh9GYsJeXf6rvTVyj0sHJM4Tn5/lgcfs0f42+j06g768gWw8Wdq5MnR1MqF0L5w/Ec6fKjgkjLaiLu8bRsiY6+lL5o6nqv/q3FB1cBw8hcmUQTtUpfBpdguPyubynTOed9dFcEww1FUpMLCxZ+sp8xhgUsPbji1Tr2BL+7K8gm0yGgZE9k5ZO5vlJtrSm3eZgbBJX71RSJvir9/Xm5X9knhSha2jJiAmhLJ1qRdbxcxxtsmLNihHU7Y/mbwfTUOsLpmxi7O1d+fSfc1HGfcaqH8T4hj+CbD/v4btjJWgMRBEhlxriGxLEyhW+qHd/3UgAACAASURBVK6c5r2tKdTL+yr8+1dz9y8Z00ToaJsRMn4kz8xyIC/mDNsbHHhrnT+S7/fx7sVc6rWFyzsJzgPcefejhXSd28W6zYXYjo94+iHbY6XVY2tqsQRz14FELg1nom42n32XhPPcJTzvm8Kqdy5xr1BQ04qQys0ICH+GjTMq+HzBNmKN9X+BbOs+v4vhijfZaF/G2CV7qBFuV1WgI9Jl9nNzWTeynDc/OMX1LG1E8j7Ymz9KMPI407G2zIzRcyfw4iwLLn27n5Ou4RyKtOHlZT9wraRRYzMiUYgZM8Kfc/tX0yJYBj1B+ROyPcHD+g9f+odDNqFRT58+zezZs/9MfPAfNtrv9bYnh2yz2PKeAecOxNHiP5UIMvh6Xxl+i6YT2nmTL3al89yXLyC5/ilv3xzIR+/Mpu1cNJ/+fJsawZ9NpYXj3Oc4skbGoTdOov/6M/iWxfHy3y5S2qpCrRBhMiGSqM98KF++gb82D2fz/kC64hI4md9Ip1KJRN+BGQuGIDm+l7cbBvPFfCvi1h/kvE4wn79nTdKGPWy4UUWtcCjUMmHdZ+t4xjSVZz+7RmpxW6/59m/4QNU9CrTtBrD+7Vn4197ms43x1AfP4LtlJpz+LorYvKF891MouqkpnHlQQ7NCgVjPlkmzfNG7cJi3awbw+QoPij/exkfXC6joMGLw6Am8s9IRRUkBV++WUlndQEVJOfntIj747lWcCrby9lljlr+4APP0y3y2JZ6ixh7UKhmWE5dx4FVLzr0bxfVxM/h6WAcHP9jLzux6mjp70Fu4kJ3P9Gf3xuOcv1lE16MMpb/hI/nDPuo/gWxyW1tWfxCJX10OX317joyadtQCZFPIePXTFxmve4pPDzQwY8ViPOXFlGu746Wn4Nrh0/wQm0WRYKQcPpOfnx+McncUX5xMJ7tZgfPIkXzyWigV8dfYtOcWRfXdSK0nsfGTYUgPRvOP6zlkPy2Q7dFmRiwzZLC/H0une2JYn83OvffR8RnD63PVnIy5xN6zdTQ+hmzu0/jyORse7o5h051iSoTkAfbuzJwdxBjnbuJirxOVUEZtcxe2Tztk05xRBEAueBg5M3laEOMHiEm+cIMjiRW4LpnDc4O0ObzxBMfvlKOSiaFTzdRn5vHc6Eb2HYjnyLV2VGp9Bvr4snCGD9btpRw5cpX7jt68vyKAgrPXNZCtTrhpVKqwcfHkzZcCkT68yebdWTx4CkJoezdcIswc7Zk4PYRwZxHpF+I5dFpN4KJpLAsu4/CB8+xPeJSt2MAEvwVTWeMuJ23vCXYn6DH9EWTbdzie2/YeTJ84SONx1dquQKVQY2Fni4dFJSeiz/FTbPXTAdlEYoztnYiYFMQENwlZ125w8GI9ftMnsyq8naO7Y/k5TvAgUqFWWjB68kRWekPKsbP8nPEIsoWJiD14not1vqxcNJJQGygurKS6W4KJrTUOOg1cj7rE9jMFVAoZOv/4GNn/ZR7uDR01MrJhdHgg04PMaUxLYee5TBr8g3lh0gAMT57ls6hUSnSEQ7kCr9HBrF8WwMNrF/n4YMG/INvF83wdk0aZYHyqhH4e3jy7YgzDOzP4bstlblT3muP3felN2GRiakf4+CAmDTWk8PpNdidVYjplHKt9jCndGctGAbIJh1ORiKApYTw3YwD3jh7jnxdafgXZ7pFvOpj1bwzGqKGAExfvc6egA8tBHozzMaEx5QYbD94ho14IoezbymsSPyDH2t6VaVP8CXVQkXDqKgcLlAxfNpXnTFs5+lk0B2oEyKZGx8iISXPHMNPfjONboziSo/0vyPaPY8QLyq/hA7DRFSOVyTGzt2aQiy4ldxLZuD+FwlpFn9b58cFRu58pw0YFMm+0I5K8O+w4nE6PtR/vveFD9fVdrN/W9C/I5hbCc/O9sbh3lk+iUh5BtpE03djDX2NNmDQ9giVhJuTfiOfg2TqsXENYNs2chzGn2HK/hLy6Nlr7NIF77yWJTKyLm+dg5s32w1NaxaF9cZzp6cfYFxbxfmcqb74WzXVhPCuVGFuYE/nyAsYZFLP2r+f//5BNLkdXx5jBfm74eNni6WCBm1Eb5/edYGNCU99Dtl/guRg9Q0tCxgSyYKwNTWmJbI55gMQvgBeXhfJw/1E+O5iGSoCLahH2Ds78/R8LUV3+jFU//gqyCUq2Y6UIBs5aUiOGBAxnyexBGJals3nXNRJr+zL8+9ezZ29ooQDYgkcFs3iSE52pSWw8mkJTUBgfrvCDDXt5R4Bsgg+mWIyTlytvv78E5YU9rN2c/38NZOtt4t6M1qaunsyZO5oJVk2c2nOKw7ekLH1rKcu8klj19hVSioWwdRFSmRn+YUvZMK+KL+f/T8j2wud3MVv1Nl/blDBq2R4ahEGjUqMj0WH2mrmsDa3g7Q9Pca2vINsvIZwitOVmjIoYxcrpjlRfvcKXB28hX7WKmDnmrF6+hYSipl7IphQxdtQwzu5ZR0vrn9lF+36f8T+/we8K2dLS0tSalMoKBT09PXR3d2tSm58/f5758+fj5eX1p5LtKeoR/wlk++EvxsR+8yNR3aF8vMqXlh49fIwq+Onz45wuU/LFj+uRXf+U95O9+PitqVRGx/CP/enUa/wZVRj5LufEx+bcfP84Wm9HYptxnle+vEGFkDJb1Y100DxiNwZQt2YTnzSPZOtBX5T37pNcrdAAMrVCjI6xnOY7l9mtNYJNC625/PIhLuqE8dlr+lz9Zhc/PGihXkBpHRIWfPQS6wfk8fwnV7hfIEC233ivoFaiVuoTNGcOf5ktJ+pgDtbjRhLUdI13N9+mqHs8u3f6Y1iSya3yTrqEeB2lGG0jOa33LrNTGsKmSAcSXtnJ5rwq6lQipEbmBI3yZqyPFUZSOUa2/ZBl3eSzI1ms/PB5HPJ/5P2LJqx6cQ46SZf5YvttytoVqEUqtN3ncfhTN9I+PsL5sVP4wL2Rbe8e5kR9O+2Kbpgxiz3L3Dm0+QQXbhb+vwXZhHBREysmrF/Cs3rl/LThJJeLWugSzkSGXnz2xWwGFh7m81P1LHj9BSbZKcgq6UAmF1N8L4mfo+5yr7gZ9ZiZbF3hStXGGDYn5FOq6ME+KIAP1wRRcDORXUdTNZlfZVrj+ObzYejExPD19RwynxLIpjmUyA3x8Q9kxSx39Gqz2XcomYT0WtwmRPDhSlfunrrKjhN5VLYJCTe08Zk5jw/H6hO/IZo996uR9B/I3LnBjHTsIC72JtHxxdR0CGNB8fRDNs2NuAQzG1dmzAhirKeapAuJHInLp7xThPP8OXwQZkranhPsulpIvTB1yWxZunYm8x3y2b73GrFpYjy8h7FkljcWbaUci07gcno5zUNC+PDF0ZjfTWDroSTSG7tRI8fZbxTvLetP893zbI7KJ69Jiqgv7Uk1RsOCV6Mjk2eEEO4o4sGlGxy8kk9hjSETFk/n+fFKTkVdZOfFWrq6VcjNrJm4YgozLDs5v/0UMbeNmf8oXHTfocvEtqowMDbEzFCuydTWpTYkIHwEM91aiTt2kX2JtTT1Wbjoo2zNIgn9HJ2ZMCWYiS4isq8lcCAuj8J6NaPmTOKF6dYkHjnDppNldAqh1Mb2TI+cyAyzDi7sOsuRnBrGRE5l+WgRp49dpcBiAs8EWfLg+CUO3CyhTSxCZj6QRZEjCGxJY9u2OC409G2GUY2qSyWmXz8bxo4PYmqgKQ9v3eHwmVTSGlVYBoSydrYPdg+u8NWeW6QrBWWHNiGTx/DSbAfuxZ7ky1N12AnhooKS7TFk05Jo5pGQyeGsm2hFxslTfBNb3Jv8p4/3Ob3qJgmmZg5MmBzERF99cq8lse9MGvk9unhPDGdtmBVNF87w7bk8HqqliOWGTJwbzsqxRpzbEcWPyeAn+MwJ4aK7rpFm4MErbwyjNe0mr359mbLaLkwdnIiMHMUohya2bjrJmTQVIiHFZR+V3oyEWtjYuzJzWgAhjipuxl7nyNUcKnWsGTN/Ci8NVXNly1E2ZzbRLWTPNLdh7qIwJnp0s3PDMU5WmP0SLhr1j2NE13eATMiS3KsC0Xd0ZMaycEKNWtn8XSzJOQ2IZH0zmT2+KNA2NtOY4i8Y7YA09w47ou9wu6gLJ+9BrH99IoYPzrP+n2k0KlWI5foMDhvNc1M8aI45wT9OPcBCULK9PJLmxH38eN+Vdc/Pwl+vhYzcKuraxZhYWePtrk9jejaXbqQQfSKDbE1Gk75o6H8BNveB3iyc44eLuJKje69wJrOGbksHxiycy188y/jmrf1ENfcqtawd3Vj36mQGNCey7usk6g3/l3BRbZmmOhKJBJlcGw+vgbz80njkd48R+W26JkSzL0tvW4vRM7Ji1LgQFoZbUHM3iS0HU8htBuuQAFYtH4399VN88HMyVRI5SHXoPySMDe95k/vTl7x+Vvw/w0VjStEyNMMv0J9lc72QF6Xx4454kmraNeF7fX1Z8Lh/6+iYMyIsmKVTnWm6ncSW/Umkt6qxGjaKt9eFYH3hMK8ezqBcLUMs02aAnz9/fzuUzJ0/8s7RRmzDw/8vULL19muRRIqp+0DmLQxjskktxw6cZW98NWqxLlNfXMxrI7t5/82jXMxu1yQs0DG1ZuraZ3nNJJX1qw5x3/hX4aJ/v0vL5JeICevknZU/cKZBMKIGPSNnlq+fzSLTJF7++0VuVfRFuOijPYmgotQyY+yEMFbNcKA87iob9t8mt70H/XmRnHjRg5Ovfc/392pRiISEdoaMnTaLs1+F0tL+Z7hoX85J/7v//btCtnv37qlVQorZnp5fIJsA3C5evMjixYsZNOjP7KJPU4d4csg2mx8/MubM91vYdF6fEWvn885CNwqPbOe93VnUSwzZsO0VtG58zsvHbVmyfj6jW9L5butVblcImX6siVizmNecivn4w+uYL1/CSvuHbPj6NJfyGujWN8Y/ciGbVziROu9r3q6z480NEVhnXOKbY/nkVCnQtbTC01JJXmYxxUNnc/w5O66+vIcolStv/CUA+b1zbIzOI61SibmdF6+9OxXn7Gje3J1Fbl1vavbfuqi7etD3GM4Hb4zFSs8QT+MWTn99hC03SmjVGcxHX03AvSKBLceySS3rRsvMAncrKMouoshnJsfWOZHw+g42Z1dRJ9LC3MoCe2MFjU0dtHfoEbR6Hh8H9LD24xPMenExTgU/8eoBGSOWzWe23kO2b4vjWn4DCiMzRixdwFtDGvn2b5conziHz90b2Pr+EWJr22jv6YZZc9i7zI2DGwXIVvD/FGTTqJfE+gyaNJkPZ1hQcPY8O+MKKOjUxWPiND5ZaMGdLYc5lNXJ+r+vxqc9jX9sSqPFdTjLp9lQkXyDnTGp5A+ayJblblRsiWbzjQLKerpxCArkL88HU3AzgR1H7vOwqQeZTjjffjYUregYvrqeQ9ZTANkEDy6xVj8GBwbx/Dwv9GsesPNgMsn5TXT1dKHlNpiXnwvHtT6fA4cTSChuRtuxPyuem0hAdzbfbrlJjsqWuYtGMca5i4ux8cRcL6ams9ffq6erGxs3dz547ZEn284s0p8C1dbjMd+7aRXCXF2ZNXsEEwaKSLqQwOG4PB629GgM8g0GBPD6Cj9sS++wK+o2NyvVmA8J4ZUVQ9BNucHWo1n02A9m+cJh2LSWcPhwPFdya2lVKenRc2TBsxOZa93A2WPXiEmppcPAjvELIpjj0sHl3Wc4klxFPX3lTfb4SYgw7e/ItDmjmewsJv38VfZdKaS4BdTdCuwCQ3k5ciiK/FR2H7lHQa0Sx6G+rJ43BO3SVH7YG8/dQieeeWEyUyV57D18mVMdKsGmCnV3NwohVM1nKEuXBOBYkc3ePde5Xt5Gt6RvQqY17S6SYuzozMTpI5jmISjY4tl3IZ+Spt6+a+47nOcjQ7ApS2PbvgRS6xTYDR/Ks/OGYFj6gC27Erhb0cHUyCmsGC3i1LFrGsi2NNiU1Oiz7IorokkhxthyCKtXjSVIksaWbec5VS4ou377deffWsc04Shi+hnbMn5SCDNDzClPus3eU6lkNXWgVEvQN3Nh7oJQxjnVcGL/VU6kd6Bl6cnihaMYYVrKvq2niC4UYx82ijWacNHzfCUo2WSCJ5IXy1eEE6TKY8vWi1wp7e67uj56II/HuKm5E1OnhzB1mCFZcTfZczaDQsH7RinD2tWH5YuH4EY2uw/e5maxClMXX55ZEMhAVRo/bjpHXLMpfrMjWOFrROHuWE53mbF47TgcW7L46oerPKjqxtTekYULQwk0reXHzWe5mKnsQ8jWC9isHdyZOyuYMBc116KvcOh6ATUqFUqVDh5Dg1j3jAeyrGt8G5VHQYsWA4YEsGz6APTKbvDdT/Gkyfsz4ZkprLRqIXrzZRINDHHUaiM/v4qqFjX93NyYGRnGcK1qtmw4y5385r6BbJrLEhECYPMbG0pkuDPyvGR+OnyHO+XdGrWytqUtU5dOZ6FdE9s3nuFifjM6Dg5Mnz+KiTad7NtyiqN36hjoP5g31o+kOWEvX140JiTEGxu5QoiaBrSwsnFllJ8hdQl3OJb0gLibRZQKpuN/+LB+BNikenh4+bBkgT8DpNUc2HlJA9g6Be80iSGD/EfyzvMOFMdE882ZaurFxowIG8Pq6ZZkRx/mi9PldAqJD1bN43VZJp//4zrVA6zRqn1IVnEjHWo5nkOHsG7taOS3Y1ixIVvzrPuq/ALYjK0YEz6CyAk2VN9NYNOB+xQ0dfdmprTuz8zFEcy1eMi+bec4ntcFls5MXTqNNe6VfP3qPk43SPAdG8RbzwZz4+e9bDndQsDYUFYt8kaWl8Km7fHcru9ALRFpBCKCzV/fTd29UFFHz5zR40awapYLDQk32bAvmaz23r2Knr4TC9ZOYrZdPpu2XudCdjfaFk7MnD2JRT5VbPpgN0dLtbENG8d7K4bQ8+N+PnrsybbyGX70rODDZ56CxAcaf2DBnkyGuacX8xdHMMOqiqM7TrMrqV5juSAUh9HhfLp6GCXRJ/j+eBY1YhmuQQG8+fwIVGcOseb7DEQG2kS+voxlnmk892EyFWaT+eGjYbQc2M9fThfyUKGHZ+goXl3pQ3fsUT7ak0YF8j7wEO2NJJBrWzB20hheWuhCyemLfL3vNkVCJJao1yv6b59PwzftDG/uukVGgxij/oNY9cpCPhqhxxNasmlUgkIxMDBALO5rn8W+mk1+3//7u0K2zMxMTQsKYO2xmk2YqM6cOcOcOXP+DBf9fdv2iT/9SSGb29BpbHjXmPM/bGfrpQ56vHyJDDTlXlwKqaVNyAyM+HrjWrRufccbP4LNqHG8usAVRVYOt/LrETsNZJKvPhlnYvk85iH6A0J543lfLCsLiE+poMPKgRHubgQF6ZKw+FveKGvFa950Xh5jSlFKJrfzuzQZM4foFrH9YDJ3nCdxcKUtN9/Zw86qHoYvmMKK4H4Up+WRUtCDyzAvhpo1EbvxLEeza2kSjGJ/jxVTpUCtNmXSqmm8udwPo1tneOn7qyQWtaGU6hAwcxIvRNhQn5VDcm47ek7O+BhVsvfQTW7ZT+TAGgeS39vLT7mV1MvM8Bs3mgXDRZQVVlNVB06j/BmjVcjbm+OZ83IkjqW7eWdTEzKvkbwYOQjDimJuZ1bRY+3CuKGmPIy/wBcnH2IydyFfuDSy45NjnKl7BNmmzeCnRS5EbT1NXGIR3UpVnx+Knrjj/uowpa+rxaZPItnw0zluZ5ZopPL/59Jrcm9g5czCpeGMs+/mQXoh+V0mhIb2R6/kPp/vSKC8R5f3P5iJbsFJvtpWTJHYgenPTGKZl4q4oxc5IvHlg9nOVG2L5afEQsp7erAPGM7bqwIoSkxib0w6FYKSTXsMn3/sg/bxWL5LyCPnaYBsSgVOQ0J4de1Exti1celiGveKmlGIJKg7a8jIq0HPI4Al45wQlZeSWtiEvocnQbbdJJ44RXSKioCZs1k3zZ7azEwuJZdS065EJFbTXJlNYko1UksX3nopGGVxEj/tyyGzStoHprL/+14gJL/QMTJj0pypvDDbnZ6SHE3YdEVLj8bAu6W6d+5wCwlj8UgLWosLuPsQ+nu74SGr4cDh69xrtWLVsxOZ6iHmXtx9buTW0i6RIO5pJe1BOZ39XImc5YuDupp72TV0GNkTPMiIklvJ7IhJJa+2s2+NpIWNlqkVkxdM5NUpbkjz0zibWExRq2A0rKKuoIzUh2o8wkNYGGRGS24xWdVKnHz74ySq4VL0FWJul1Hb5sniVRFMkuRzMOY6CZb2BPvYYClS0C3WZ8Cg/jjqNnDu9A2OXy+joVPdRybpvZnaZDo2jJkdwcsLXDF4mM2ZmwUUNgq+hCqaCx6SXtiF/dgQFodZ0ZOfz/0KFQ6D+uOiVUvcyStEJVRT3ylm4rwIlo4UcSbqChdah7F8pi+DJLUkp5dT0SwYjPfH302LnPPX+flUJkWa7KJ9c0BVq5TIdfoRHDGGlyKHY936kEtXMslp7NIYabc315FZUIPUfgBLpvtg3VVN0oMG9Gwd8XOQcP98PDtPZVKOFnajQlkR7o7u5UtsOJFOuVwf37BQ1s51pvTaFb6Kytds+vuoqr8MeKHO2gbmjJ0awUsLvdGrLORMXBbFnQLsVFFfXUlWWRu2vsNYNM4Zqsq4U9iFraszg0w6uRx9hQOX86nXN2Xo1LFEehtScugM23O68JoexpJgcxSF+SSXdmPiYId3f32qkq7yc/QDCvowoYkma7CFHdPnTWHdVCea09M5eb2QWkH9oOrmYVk5WTVqho8bwbwAEyoyC8iokzFgoCP2ohpi9l/mxO2HdFg5Mm7RBJZZtHJi730aA/2J9JNSmFZEbj3YuDnh46RNwY3r/BCTQXmzEN71x/dvTVis2BB3v2BeeWUkIVqVXLiYQlKZAqlURHdDAzkplbT3H8SyyGG4tBYTn1KH3NGeIf31KE+I48djWRQ2ivD09WT9ulCaEw/wzp5OeLRWC5b4KoUhA73CeHmuBQ/3x/B1djXN4j++vkIH1ygVxWKsnNxZunImSwP1SLt4i4vp1bRLJdDTSVlpCRn1OkxbOJ4ZbmruJudRqjQheKg98vIHbPrpGreqO5E4ODFm6Uxe0srjx/2FOEaOZjjlJN+vpFlsgLu3B97GDRzbfoQdt7v6dGCrVSrkWjoMCxvD66tH46Iu5mhsBoWNwrqtpqO5hty8MrAJYOV8XyzbiriaWofayoXwIQaknz7P3w5no5ZKGTzKn1ee8SdxbxRny+x4+61phJk3c/JQMncbOjWJJHo6W8nJLuBebjMiwXeyD4rQ1lKZFoNCx/HBy2EMVJdz+MAdcrp7w/E7WxpIzSpH7DCYdZH+mDYUcTmtAV0rJ8Z4G5B28jzfHsqgVksb65DRvBnpQ8/2I3x6JZ8mKyu8IxfzvUcVf1+zn/N96TGoebaPQmJ1+jPv9Tm8NcGE8qtX2XOrCaXGLbOHmgfFpJWKCX12KksE+4ar2RT0yPAM8GWw8gEbN8VyOkeErpaMBS8tZLF7Ji//NYG8BlsmL5/J6kAxt66mkdllhM8wD9xUhfxj43lu5rX0ySWBZv6SSBg0ahpfvzcGx8Zcdu65TaGQxkUsRtlaw9XbFdgHRfDeQgfKb9/jZpkKM/eBLBtvg4upGapH0Ozf7Z5/QrZ/90n956/7XSFbVlbW/4BsQrjon55s/3lj/d7vfCLIppBqlGGzxmiTnXCbhEIlgs2aRkP+aL8h19Zm2oxgZGXxnLjZQZvcjCHBPkz0NsNAKmwQVFRnpXMkroCK9h5UMl0ch/gyO8AGC20RarGC8rt1SPprUxmdQKzgGaJvyqjxfoQ46iMXsuyIFRSnpnIqqYRySy+W+RtSeOYuSTVtYGLJ6HFDGO5ogJYwaSvaSL1+mwsZtTR09956/l5bI3V3D9aDBjBtnAfcSuHk/XIqutRC+D8yXWOCxw5jhKsRuuLeOpQ9yOTkzXxKzQayNKgfJWfuklDbQrtMF/tBg5nib4edgUSTIQ11J9k3EjnzoInh4cGYNN3hZHwzDRjh6efN5KGWmGmLNWOtviCLY3G5FLaLMB8+jKmmnSRdTNPcfHUrFTBwEPOHmpKamEVuiXBD1HcHwP+2fz+pJ1vv/1Oj7pFgbu9MxBgPPKx0EaKeOmrLOHMug/vlzYj09IgYNxhpfQZXbjVT16LCwKU/40NckBfnEt9qRKC7Ec3JmSSU1NOkVNLPwZ5x/g7UlZRyJ72C5k4lEpkrUyJskGZkcq24lpqnICOZWqFgSMgwxgxzwUQYc48WaSGjk6qtnITEO8QXaePmM5iwQWaYCL5LinZy76dyJrGUbn0Twsf542VjiFgtOPoIw1/4UVFdkMixq+XUi0wZG+KEqrGYxLs1VLX2rdn9r/uZANn6mZkSFjYMX2dTZGqFZoz21kFNXckdTl4robTNguARAwgYYIaBTISyrY6kmw+4nlaJsY834/1dsNPtHXNCEYnEiLoaiU/OIP5eM7aeboQFOWJrKEOi7uFhfj4XrueSU9OBso/UXP+iEGpE1s5EhA4k1EEHsUotJNzUPAGJSEFZah5xN3P+P/buOzquM73z/PdWRlUh55yIVMgkQDBTotRBnWyJSt2Su+1Zp7bnn53xnrNn7LOzO7t7jsfjmbW9dnt2bLetjuq21K1WYBIpMUiMIEEQRCAJgETOOVS89+65BYCiQrcIEgCL6qdsHVtC3fR53nur7q/e+77cciSwbUcFOwvicNkUAvNTXG40DIbCjwajJbGloYQyZYKmqzeZyN/E57aXUBZvQzGGjZif4EJTB6euDDPl1R5QwLbyBd6Ew5HD3r1l7Kp1YQ4uT/xgfIE3q4xevsG7p67R5kykrqGcfaXxRBs36nOTXG5q50TzMOPepcfDyqqKqSsw0X75Gs2DLooqi9i9OZdsY1Zh44k61c9Q53WOn++kbVxd18+dT7uGGu3dmZBA3Y4qdpakE2MKC4xSDwAAIABJREFUsdQBZ+mcnZ0Y5sTpVi72aHi2lLF3Sw7pRrsOLNLdeo2j57q5Nauimy3EFeTTUJSMtauTU62DzNjiKa4oZVtBkO7mVs7cCoZviNbrM/bTjnXl78Yxx6SmsG13DdvyE3CgLp3jxvcHLcTwQC/H3rvGzRkHm3eWs8OTSrwxbJV3ltbL7bzT2MewUWubk6zyTdSlOZi6co3zvVOQmk71Fg/7ShNxWxV01UffzZu8Y/yIMuR7YDfkKwFMYk4mjzy6hS3JdjRtaaKn8LUp5KWrs5MDp27isyay49Eq6vNicKDhnZmg6cJVTrSMMBNSjGepKK4tpd7t5+p7N5lIzuKRvUWUJdkJPxSq+env7ubYeze4Nupdeqzubouzhu8L93wxxVNWVsX+ryQTpaqo2lL7M2a2XRwe4cKBJk4sKKRVV/LU1gxSnSZUn4++zuscPt1J96TRVUknNT2FPTvy8fU28ebFYHgMrKWXBqqD9PQidle7mLl0leNj8/gf0DV85cY8ozifL+zbQolTJWCM+bhcAdW/QEfbVX5ycpikzGwee7yaymQrihpidnSQE8dbON87TxAT5th4iuoq2KWM8c6pIZx15XyhLp1k69LnmhqY5/qVNl5/r5fpB9ijK9y2NQ2XM4q6XZt5pCYPh+b/4Dqmq8xN9nH69HnOdsVTXu9h37Yskmygh/z0Xe/gZ4c7GQ5q4VAjoyCbPXXZ9F5pZTi2gP3bNxFvCi5NULP8PcA3P8W5880cbhx7IAHM0jHr2KMcVO/bzhOeFOwf+a6yMDXC2yebudwVomxXDZ+vyybBYowjGmDgegdvHLtGr1cxnv8lJq+QfVvSUc9f4WjXBL7oaNK31PJU8hxvv3qZaw+oPX9wOVjqce22e/j6N4spTFCM+VXCn7fhH6iMa86ZVt48eYOx3GK+tM9DXaYjPCZoYG6MMyfOc6jdmBXYmHDURO2uWjYnjfLzo7cYnrbiisnky0/WUJMehaKpBGbHOfFOMyfbJwk9oMktjHPMeDR7629+ga8VuFFDS79Qhf9HUQhO9/Pjg0109kWx9zfq2FsWj8W4pgcWSXSpfPN3ngsPybWal4Rsq9G6t/dufMimaRw4dIj9Tz0lPdnurWbrttTdh2wr3zeMMZeMp61MSxeDj36zMrrvG/2rTebwAI2K8XieqoUHmlx6GdMnG93Zw1fO8I2YMf1s+D23/64szRRlNi9fcH75OhRjWWPdxi94xvpW1nU73Tc+YIzpy5cuWuv9Mr7chz/5P7rNX+GwZHTHMXzMZMVtydQYkDo8mJPhawRGxjY/0deY6twY3J2lGeBWAh7NqOGSb9hk/VnWjf3eQraVtrzcrlbaivGtfKVdh12NNrnUVg0m40ueMYB9+Nt7eIai5TZqtK3wd/HlOhr/bvzKHW5vxmQe4TuBpTa4bhKrW3H4HDWO52OvpS9kxiEunbd3npfLFkbma7S5T/oFLXzeGzdcK35L598GnHqrAzBmmPtlxxA+t4x9/oTrzvJ5HXa5fc26c9PLx2tSltqL8U/40rfcHlauC6vb2/V598eulXdsJnyNNn6915eO887rS/gYVmq63ObD1/Xl67bx/tvn1NL1/oPzYX0O5a7X+rHr8MeP+XbbXTlmo/GGj8E475fev3RuLH0OKorRS+7OWi+vM3zOLx/7Xe/gOr3R+Fz+0OfEHdsxji/8WXDHNe5Dn9UrtV665oU/b41ah3v6LJ/n4aeaIuRYlw/tdk1ut907j3nlWv8p7Xvls/iO4zN+KPzYObHi8YB6N93Zam5/Tn3s+rx0jipm09K8lEaicOd5unJehxv4cpsOP1lvfBgYx/zBDJ53Xs/C5/aDfIX3dfl710f3w/ggWw4AP/yele+hH3w2LbktfVZ/vFeeEQAYf1855yPgmI3aGZ/jn/QZvnwM4RvqD12Pl9r97ZqFrwvLoxQb3y0/9rm2/P35gQcwy9fdleP5pO8u4e9vxneX5WO68/PZuBZblmcJDT8+b7gsf09fOZ8/8buQ0RYeTC+2ld25XcNf9n3NuPcxdtE4n+98T/gzfHlIitvHrC3X3zinl88b49e1B96L7fbRLp1n4WvTJzRt43iM69dKO73zPs+o7/K16Pb1zQirwt/pl2t+5zXP+DAPr+/BnstL9b3zHu7Dn1Ph4w3Xd/k9RrPVNPbtq+XwD/8kPPHBau5tje0Z/8jjouv3ofUAQjadN1//GU8/+xzlFVUy8cH61XbVa151yLbqLcgCIrB+AvcVsq3fbsmaRUAEREAEREAEREAEREAERGBNBMK931SNxx6p4uD3/j3T0/Phobnu9mW1WsMZjNvtljHZ7hZtle/b4JDNGJxR5Sf/8vd841u/T82WrZjNxkw38ooEAQnZIqEKsg/3KiAh273KyXIiIAIiIAIiIAIiIAIiIAIPg8CHQ7Y/oa9vkPHx8bsOzNLS0sIBm8vluutlHgaXSNrHDQ/ZwMsPX/oeL37z96jdskV6skVQa5CQLYKKIbuyagEJ2VZNJguIgAiIgAiIgAiIgAiIgAg8RAJ3hmwHXvoTOju76e/v/9RcZWUstk2bNhEfH4/T6ZSQbZ3qvsEhmzHxQYjX3zjAs888S3m551Mbwzodt6z2EwQkZJNm8TALSMj2MFdP9l0EREAEREAEREAEREAERODTBD4asnV331pVyFZYWEhsbKz0ZPs06Pv4+wMI2XQO/OIV9j/7dTwyJtt9lG7tF5WQbe1NZY0bJyAh28ZZy5ZEQAREQAREQAREQAREQAQ2XkBCto03X+0W7zdk+/73v8/evXvDHdKMMfRiYmKw2+3hnodKR0dHeE4QYyA+4x9jellj8owDP/sB+597EU/VZunJttqKreP7JWRbR1xZ9boLSMi27sSyAREQAREQAREQAREQAREQgQcoICHbA8S/y03fT8jW1tbGd7/7XXbs2BHOyoxgLT09/XbPw08I2YLoaoC3Dh5m/9NPU+6Rx0Xvsk4b8jYJ2TaEWTayTgISsq0TrKxWBERABERABERABERABEQgIgQkZIuIMvzKnbjfkO2ll15i9+7d4V5so6Oj5Ofnk5SUhKIon9CTLaii+/p4+V8P8cI3/5CamgrpyRZBbURCtggqhuzKqgUkZFs1mSwgAiIgAiIgAiIgAiIgAiLwEAlIyBb5xbqfkO369eu89dZbfOUrXwk/ItrU1ERCQgLJycm/LGTTINDBP37nZX7n2/+BuoY6LBZz5Cv9muyhhGy/JoX+jB6mhGyf0cLKYYmACIiACIiACIiACIiACIQFJGSL/IZwvyHbm2++eTtku3z58qeEbIEgurLAK9//Ec+/+LtUb5Yx2SKpiUjIFknVkH1ZrYCEbKsVk/eLgAiIgAiIgAiIgAiIgAg8TAISskV+tVZCtubm5vC8BMZjnp/2MsZfq6+vx+jJtsqQLYCm6Rw+fJgnn3oST1mZPC76adob+HcJ2TYQWza15gISsq05qaxQBERABERABERABERABEQgggQkZIugYvySXTFCNmPiz66urvD/vZuQzZjgoLS0lBs3bqw+ZDMaxYEDB9i/fz8emfggolqIhGwRVQ7ZmVUKSMi2SjB5uwiIgAiIgAiIgAiIgAiIwEMlICFb5JfLCNmCwSB+v39VO+t2uz89ZGtpadE1TQund8ZGjK5yxr8fOXKE5557jvLycunJtir29X3zUsj2v9A7NAWf3qNxfXdG1i4CqxXQdVxOO9/5v77J//sPh2hs6wWTabVrkfeLgAiIgAiIgAiIgAiIgAiIQGQK6DpmVWPfo9UcfOlP6O6+RX9//6fmKkY4Z7wKCwuJjY3F5XJh9J6S19oLrIRsq/U1Hhn91J5sTU1Nt0M2I8UzQjZVVTl69CgvvPACFRUyu+jal/Te1zg372XzE/+B/uHJu+rSeO9bkiVFYO0FjA8OI2T76//4Df7uu2/T1NGHIh8caw8taxQBERABERABERABERABEXggAsY9j6JpPLa7ktf+6X+WkO2BVOFXb3QlZLubx0TvXJPFYvn0kK2joyMcl97Zk81oFAcPHpTHRSOwMfj8Af7TX7/K9MwCinRli8AKyS79KgEdHbvNwv4vbuH42WsMjExjuotBJkVVBERABERABERABERABERABB4GAeOeR9d0yooy+IMXHqO3t096skVY4TYsZDOCNqMnm4zJFmEt4I7dMWozPzeHpmuRu5MPxZ4p4Z6AinEBNGJm49Fb3bgcLr3CAWb4vxn/u/Jf+XjvwTuWuavD1kExLcWjRi0/WPNdLf2ZeZPxSHrYXwK2z0xN5UBEQAREQAREQAREQAREQAQ+EDDu+oyndoaHhyVki7CGsfEhm6Zx4NAh9j/1lEx8EGGNwQhmZmZmwuPmyeveBRQ9hNcfRMWMVdExNM0WKxazCZNJQfX7CKhgslqxWc2gGXGYTigYJKSu2Juw2KyYw2HR3e6Lhn/Bj6aYsUdZpRfX3bLJ+0RABERABERABERABERABETgIRIwOhQYjxdKyBZ5RXsAIZvOG6+/wjPPfJ3yyqpPHaAv8sg+u3skIdsa1FYxocwN0NozRMiZRrzJy9zkGEpyMblJDrzjY8wuLuALgWayE5uYQmpyLNbFfq73T+ELEA7WTBYXqVkZxDmNsGxlv5a7v33ibiqYLQH6m9sZCzjJ8eQTazfLQ79rUFJZhQiIgAiIgAiIgAiIgAiIgAhEkoCEbJFUjQ/vywaHbEGjvw4/+e53+MZv/yE1dVsxmy2Rq/NrtmcSst1/wRWLwsy1S5y/OkRCdSXxuo/Ri6/Tk/JF9ngSGLzQzJw7hmiXldnhYSaVBKp37SBz5CAHuzSio1OJs5uxWKPJzM8lwW3DYlZADeL1BlCsDuxWU/gx1A/3cFMwW2Hi8lFO3IJNm3dQmhaFsai8REAEREAEREAEREAEREAEREAEPjsCErJFbi03PGSDRX700g944Vu/R+3mzdKTLYLahoRs91sMBYt5gbYLjXT0RLHj85XEOOxMv/ffeFvbx97qIuzz0+guNy6nA3/PWY629pFY/wwVAz/lvJZPWUkN6U5L+FFPq82O1awyNzHKyPAEXtWYRUQlKi0d69wCrox0Yt0OLCYIzM4yO6MSGz/CgXcGiM+upKEiBYfFGBlOXiIgAiIgAiIgAiIgAiIgAiIgAp8VAQnZIreSGxyyGRMfhHjjjYM888wzlJd7JGSLoLYhIdt9FkMxYQ2OcvbiBdr9Hp7clkOs28Xsmf/Km94d7KyuJCvOhsmYdllRGW8/xTvto2Rt+yopV3/I6UkriakFxNrdJGdlk50Rh2luiMsnz9ATiiEnLxV18Abz6WXEdl9kKH8Xezy5JDoC9La2cLXXTsMXM2h75TKBlFxqdxQQazOHJ1iQlwiIgAiIgAiIgAiIgAiIgAiIwGdDQEK2yK3jAwjZdA68/ir7n3keT4WMyRZJTUNCtvushmLGttDH+xfP0R61g/3VqUQ7HeGQ7YB3FzurK8iItmBCZXH8Fmffb2XGXcCeR8sItRzl2PlWRhaNx0CjSc/LxrOtntjRa1x4f4iirz5KUWo0incOr8WJqe9dfnzJzeOfryPfNkPzubP0xdfzhYYkur7/LiOpGVTuLCPRbkGRkO0+CyuLi4AIiIAIiIAIiIAIiIAIiEDkCEjIFjm1+OiePICQDQ68+j32P/9NPFXyuGgkNQ0J2e6zGooZ63wvpxtP0+7aw/7qFKKdUR8O2WJM+Mb6uWwEaqYUGvZWke4yo4W0DzqcaQt0nfoRx/TtbLWP0dbm4LEXtpEV60DRVEKqjqLPcPGHB5it38Mm8zBXmqbwfGE3m9LNtPzT0aWQbZdHQrb7LKksLgIiIAIiIAIiIAIiIAIiIAKRJiAhW6RV5IP92fiQTQ3y5sHDPPP0M3g8ZfK4aAS1DQnZ7rMYigmbd4DTl87TZm3g6ZpU3EbIdvovecu7i101HmLnOnn/eAtDSjIN+6rJcEfhsKgs+ILouhmLScGkhxi7cYSDUxU8ljpHR8soubsayE90YQ4sMo+L+BgX6q03efVCFEmxQ8ynPMKXq7OJj/Ny7h/fZSoth5pdpcRLT7b7LKosLgIiIAIiIAIiIAIiIAIiIAKRJSAhW2TV48692diQLaiie/v4ySuH+Ma3/pCa6goJ2SKobUjIdr/FMGHVxrnQ2EjHfCFf3plHrMvJXON/55h/K1vLUhl5/bt8/7yPop2VpDtNqJZEikqzsflH6O0ZY9GvghrCpy+SWPVltqX46b16ko4RMyaTBTQzsZtqqClKJ8Y0xjsvvcYVSyyf/+pvUJYUg9Pcx4GXmzFllFC/NQe3jMl2v0WV5UVABERABERABERABERABEQgogQkZIuocnxoZzY4ZNNQAu38w9/9mN/+oz+jvqEOi8UcuTq/ZnsmIdv9FlzBbAlw61ITV7tCVD5eR2ack9DwFfrUVFLjFfqOH+dG0Lo0GYGmErQmsqnCQ5ZtnGsdtxif86OpOtEFdTR40nE7zASmBmi/fIXeKS9BawqemgryUmOxKzrTfRdomsuhoTgFl8MGw428dmGS9KLN1BbEYjUr93tQsrwIiIAIiIAIiIAIiIAIiIAIiEAECUjIFkHF+MiubGzIFgiiK4u88v0f8fyL/xPVm2VMtkhqGhKy3X81FLMJf387TR29OEq240l3YzNbw5MdaJqO2e7AcudMBLqGGgoR0k3hwNlkUjBiMT0UJBBSl8ZpM8Z6s1qW/qZrhELB8LhsxstktmJVVAIhDcWqMH7xNC0zZnKra8iJsWG6/0OSNYiACIiACIiACIiACIiACIiACESQwErINjQ0RH9//6c+IWjc6xuvwsJC4uLicLlcmExyt7geJd3gkC0QDhoOHz7Ck0/9Jp4yGZNtPYp6r+uUkO1e5e5cTsGkzjI0MknInERashOzaWN6k5lMQUb7xgjgICktDptZLpprUVFZhwiIgAiIgAiIgAiIgAiIgAhEksBKyDY+Ps7o6OhdBWbG/X5WVhYxMTE4nc67WiaSjvlh2ZcND9mMwh44cID9+/fj8Xg+NXF9WCA/C/spIdsaVVEBXdXRNR3FrGBcADfmpWF0cFN0E+Fcb6M2uzEHJ1sRAREQAREQAREQAREQAREQAREwbvUUJZylhIynokKhuzaxWq3h5dxut4Rsd622ujeua8jW0tKiG8GNUfRgMEggYPRk0zhy5AjPPvss5eXlErKtrl7r+m4J2daVV1YuAiIgAiIgAiIgAiIgAiIgAiIgAvctsBKyrXZFK4+NRkdHS8i2Wry7fP+6hmxNTU26qqq3AzYjZDP+/dixY7zwwgtUVMjsondZpw15m4RsG8IsGxEBERABERABERABERABERABERCBexaQkO2e6dZ9wXUN2To6OsKj6610YTRCNnlcdN1res8bkJDtnuk+tqAxfYG+NG3Bmr2MtRmPgS6PWblm65UViYAIiIAIiIAIiIAIiIAIiIAIPDwCErJFbq0kZIvc2mz4nknItjbkiq4SCKpoigWbWUFXlodHU5ZmDg2/wv+/RigYQjVmFrWaMd8O0BRMaASDIXTFhNlqQTGSNTWAV1Wwmi1YjDfLSwREQAREQAREQAREQAREQARE4NdOQEK2yC35xodsmsaBQ4fY/9RTMvFBhLULCdnWoCCKCdPCCNf7hgnFbSLHPMKs4iYmJoEoq2k5ZNMJ+eeZnJxhYdFLUDdhdcaTkhiD025BCS0yMTHD3NwiId2MOz6BhMQ4nP4+zl5bJCkjg6wkJ5YNm1BhDVxkFSIgAiIgAiIgAiIgAiIgAiIgAmsiICHbmjCuy0o2PmTTdd74xc945tnnKK+okokP1qWs97ZSCdnuze3OpRSLifnOS5y+0ktCwxfJ7P8ul32lVFbuJD3GhgkdE0Emelq5eHUYa2w8UeYFegcWyKzcTNWmFAIdZzh+PUBiiguTd5YZr5382q2Up8/y7qtn0Yqq2VKRS8zt0O7+91vWIAIiIAIiIAIiIAIiIAIiIAIi8HAISMgWuXXa+JANjZ/889/yjW/9ATV12zCbLZGr82u2ZxKy3W/BFSwWL9cuXKC928r239yF/71/x9HZenbu+Br5CQ5Mio6CysLkCEPjflwJ8bjsKh2HX6IrcTt7apK59NPT6KW1bC7PIkqbovXsVaZNmWx/og7z+R9xNLSJrdU1ZEdbw2O0yUsEREAEREAEREAEREAEREAERODXR0BCtsit9QaHbEFgkR++9ANe+ObvsXnLZunJFkFtQ0K2+yyGYsIaHOPcxQu0L5aw/9FyZk7+MW/PbWXH9q+RF78UshkvxRhrzRivTQcTfpp/8V264jbTkDLKd96P5lu/sZUC45FQq5nx5uOca+0nc+9+KoPH+dvLDvbWVlOa4sIsKdt9Fk0WFwEREAEREAEREAEREAEREIGHS0BCtsit14aHbLoe4o03D/DM089QXu6RkC2C2oaEbPdZDMWMbaGP9y+eoz1qB8/VFzJ94tufGLItJ23h8ddGblzkUNM8ZfVbqQ6d4C+6i/jWzmKyY20oZju+m8c41dqFu/Lr7Ixv568OT/NIXTWerFgJ2e6zZLK4CIiACIiACIiACIiACIiACDxsAhKyRW7FNjhkC2AEOQdef5X9zzyPR8Zki6iWISHbfZZDMWOd7+V04xnaXbt5tr6QmRPf5uh8Azu2/wb5CXYUlnqyGT3YFG2Rke4WTjWNkVhSQ31FNu7Bg/z52TiefbSa/KQozFYrE1eO8H57H+k7nqc+pp2/OjDFo3VVlGXHSch2nyWTxUVABERABERABERABERABETgYROQkC1yK7bhIZumw6GffZ+nnvstPFXyuGgkNQ0J2e6zGooJm3eA05fO02Zr4Nn6TUyf+CMOTVRRV/clcuMd4ZBNMVmxm30MXbvEu5dGidtUSUNlFm5HFI5QNz95uYnchu14chJxmH3caLzErdkotjy2k/zQBf7L21721dfgyYqRkO0+SyaLi4AIiIAIiIAIiIAIiIAIiMDDJiAhW+RWbONDNjXAgYNvs//ppyn3lMnjohHUNiRku99imLCqY1y42EjHQhFfe6ScxQv/kZ9chpjEchKdVtBNON3ZFKRNcezVw1xTstlSkUm0WUNNLGSrJ49QyxucG7FisdkxawGmdRdZpZtpKE7D0f0a32mPYe+WWopTnJgVmfngfqsmy4uACIiACIiACIiACIiACIjAwyQgIVvkVmtjQ7agiu7t4eV/Pcw3vvVtamsqJGSLoLYhIdv9FkPBbPbTfekyrd0qNV/cRtzMec42dzM+a0Yx+rHpZlzReRQV6NxsvsGMyYyiK6CFUNM97KkuJiNG5dbF07T0TrFINFnFtdSWpxFtU+g99jIXbCVsrawgzWXBdL+7LMuLgAiIgAiIgAiIgAiIgAiIgAg8VAISskVuuTY4ZNNQAtf4h7/7Ib/zR39KXUM9Fos5cnV+zfZMQrb7L7hiNuHrbaOpo48oz3bKMxJw2cwoy7OKgo6uq4RUsFgsfKgfmhYiEAyh6Up4LDaLyRReTgsFCYbAwijvHmzGnleCpygDl0UitvuvmKxBBERABERABERABERABERABB4uAQnZIrdeGxuyBYLoeHn1Ry/z/Au/Q1VtrfRki6C2ISHbWhTDhCk0xcDQBEFbKpnJzjUaN82E2TdI+5BKfEIyiTFWTPKo6FoUTNYhAiIgAiIgAiIgAiIgAiIgAg+VgIRskVuuDQ7ZAmiazqHDh3nqySfxyJhsEdUyJGRbo3IYT3+qOrqmYTIbvdHWaNw0NYhmMoNiCveAW6O1rtFBy2pEQAREQAREQAREQAREQAREQAQ2QkBCto1QvrdtrGvI1t7erhu7FQqFwv8Eg0E0TePgwYPs378fj8cjPdnurW7rspSEbOvCKisVAREQAREQAREQAREQAREQAREQgTUTkJBtzSjXfEXrGrK1tLToRnBjhGtGyBYIBFBVlSNHjvDcc89RXl4uIdual/TeVygh273byZIiIAIiIAIiIAIiIAIiIAIiIAIisBECErJthPK9bWNdQ7ampibdCNWMkM34ZyVkO3r0KC+88AIVFTK76L2VbX2WkpBtfVxlrSIgAiIgAiIgAiIgAiIgAiIgAiKwVgISsq2V5NqvZ11Dto6Ojk98XPTAgQPyuOja1/K+1ygh230TygpEQAREQAREQAREQAREQAREQAREYF0FJGRbV977WvmGhmxGTzYjyJGQ7b5qtm4LS8i2brSyYhEQAREQAREQAREQAREQAREQARFYEwEJ2daEcV1WsvEhm6Zx4NAh9j/1lEx8sC4lvfeVSsh273aypAiIgAiIgAiIgAiIgAiIgAiIgAhshICEbBuhfG/b2PiQTdd54xev8MwzX6e8skomPri3uq3LUhKyrQurrFQEREAEREAEREAEREAEREAEREAE1kxAQrY1o1zzFW14yAYaL3/3b/jGt75NTd02zBbLmh+UrPDeBCRkuzc3WUoEREAEREAEREAEREAEREAEREAENkpAQraNkl79djY4ZAsCC/zwez/mxW/+LrWba6Un2+prtm5LSMi2brSyYhEQAREQAREQAREQAREQAREQARFYEwEJ2daEcV1WsuEhm66HePOtAzz99DOUezwSsq1LWe9tpRKy3ZubLCUCIiACIiACIiACIiACIiACIiACGyUgIdtGSa9+Oxscsi3PLvqLV9j/7PN4KqolZFt9zdZtCQnZ1o1WViwCIiACIiACIiACIiACIiACIiACayIgIduaMK7LSjY8ZNN0OPSzH/DUcy/iqdosIdu6lPXeVmqEbF6vF+P/yksEREAEREAEREAEREAEREAEREAERCDyBIx7dlVVMcK21bxW7vWjo6MxmUyrWVTee5cCGxyyBdFCPt469Pby46JlErLdZaHkbSIgAiIgAiIgAiIgAiIgAiIgAiIgAr/eAisB28LCgoRsEdgUNjZ12o4jAAAgAElEQVRkC2ro3pv86CcHefF3/pjamkoJ2SKwUcguiYAIiIAIiIAIiIAIiIAIiIAIiIAIRJ6AhGyRV5M792jDQzYleIN/+Nvv8Tvf/lPqtm3FYjFHtpDsnQiIgAiIgAiIgAiIgAiIgAiIgAiIgAhEgICEbBFQhF+xCxsbsgWC6Pj42U9+yvNf/xaVNTXSky2y24fsnQiIgAiIgAiIgAiIgAiIgAiIgAiIQIQISMgWIYX4JbuxwSFbAE3TOXT4ME89+SQej4zJFtnNQ/ZOBERABERABERABERABERABERABEQgUgQkZIuUSnzyfqxryNbe3h6epjIUCoX/CQQC4ZkrDx48yP79+/F4PNKTLbLbh+ydCIiACIiACIiACIiACIiACIiACIhAhAhIyBYhhfglu7GuIVtLS4tuNICVgM0I2TRN4/Dhwzz//POUl5dLyBbZ7UP2TgREQAREQAREQAREQAREQAREQAREIEIEJGSLkEI8iJDt0qVLuhGqBYPBcC82v98fDtmOHj3Kiy++SEVFhYRskd0+ZO9EQAREQAREQAREQAREQAREQAREQAQiREBCtggpxIMI2To6OsKPi6qqers3mxGyHThwQB4Xjex2IXsnAiIgAiIgAiIgAiIgAiIgAiIgAiIQYQISskVYQT6yO+v6uOhKyPbRMdkkZIvsRiF7JwIiIAIiIAIiIAIiIAIiIAIiIAIiEHkCErJFXk3u3KOND9mMnmyHDrH/qadk4oPIbhuydyIgAiIgAiIgAiIgAiIgAiIgAiIgAhEkICFbBBXjE3blAYRsOm++8TOefuZ5yisqZUy2yG4fsnciIAIiIAIiIAIiIAIiIAIiIAIiIAIRIiAhW4QU4pfsxoaHbKDx43/6a1747W9TU7cds8US2UKydyIgAg9AIIjXq2E2W7BaTSiK8gD2QTYpAiIgAiIgAiIgAiIgAiIgApElICFbZNXjo3uzwSFbCJjjBy+9zIvf/F02b6mVnmyR3T5+xd7pqEE/iws+1OV3ma127A47VpPyaxuK6LpGKBjA7/MR0s3YHFE4bOawx1JMpKNrKkG/D28gBCYbjigHNvMHZroWxLvgJahqhGcOWX7pZhtOhwXN7ycQUpf+pihYbA7sNisWkxL+95XtaJpKwOvFH1LBZMURZcdmNqP7pplc8GNxJeK2G8tFViPUdZWQf5CrrbM4Y1LIzIoLH/cHhmu3v7oawu9dxB+6w1rXMTucRNltmI22vFxTn8+Pppix2h3YrWZMdwZ/uo6qBgiEFKxWCxazCaMtGHX2B4Johr/D8P9IYKjraKEAPr+foG7Gbrdj++i61+5wP2FNOiGfF18gSEj7oLUpJjO2qCjsFgtGs/qgEWoEA/7w8VjDfzP2PxieOdpozha7HYfNislwAzQ1SMDnC/sqJuvS9cFi2BlrVAks+vAFQ+gmG1FRxt9My+13XQ/6QyvX1WD4fPUHl8+p5fPUbIsK18w4r5aOJUTA5yWggsVmD59zZpO+dI4FQqj6kl/YzmG0EQt6aGlW7aBqwuowlrFgDrcbHdVw8/oIqApWhwOH8bcPYW+cwe1rjHFtCvjx+402a8YWbusftAFdDeD1+QkEl676JvNyTRWNgNHWg0vn0VKtjWVNS+0jfD1UsNijwusz377m6BjnoM/nC68zvKzZEl7W9tG2t04c4etxcPmYlTuP+YN9M9qvcZ112G1L19mVa7LRvlUNTBYsLB1HUFWW6m+zYVaMz8mlz4OVNuBw2HjQl1yjzS/VSyV82pus2MLnrgWT0TbVAMb1LmCctysHu3zti7Ib7UEJf46poRDGO8xWG2b08PkevhYY54jVjsNhXW7vHy+eroUIBkNoiiW83fV+GdfZD7VRo+0a7dv4fP7oxsPX/CCqZrRZK4Q9fARDy9dIxYTZ5sCwUIxj9noJaOGzH5PVhsNutF8F4wYI3fi89+MzLpBmy9I5ZTG+E6z3Ecv6RUAEREAEPssCErJFdnU3OGQLoush3nrrAE8//TQeT7mEbJHdPn7F3oWY7G3l7IUBnMnR4S/SFosJS2wmm/LSiY2yLn0R1zWM75nhnki3A6Dbtyhoxjf88H83QqYPNveh5T7yN2OFxoVFX17fx3o5GX9but3d4C+yKt6ZEW7eGmR23ktQN6E4EsjLzyY1zhkOXtD8TA900jM+y9yCCroJd1IWuTnpxDkNM9B9E9xo7WbCu8jc4ixzfjtJMTZwZ1Ca6+DW5U7mdLA5jDDDFL6hczhiScvOJNHtCN+oBxdG6R0YYmpyHn9ID4cY7mg3abkFxMy10dg1QkzhDopSYnFZI6gRql7GR0YYHu7g0uVZHHGp5G7Koagwgzin7cPB1hrsdmBmmBuXrjCKFbPVuCGEhdEh7Pm1VJbkEu8wE5gdobtnnAWvD8WsgyuRtLR0UmKisBoLGAFMcI6RW7eYIIHszFRiozSmx4cZHBzHGwiiWizYXCnkZqQQ67Ivh0wavpkJRgYGGJ1dwK/q2GPTycvJJCHa/ktvTtfgsO9YRYjhpot0Tc0RtNqxKAqqfwFfUCGropb89GSc5g/O1+DcKF2940QlZZGWFIvJP8NYfx8jc8ZNphmz2UFyVgapCTHY8DHWc5OhyVn8uhlCEBWfQkZ2OvEu4/h8jHR2c2twmOlgIqVlBWRnRG94AOGbHOJmWzsjfh3Fbg+HBb7JMayZZZSVFpPsMqH65hgf6Gd4YpqFoIrJGU9mZjZpCTamenroH57Ai0ZgYQ5f0EFuZQXZsWamhwYYXzBCNgsWm5PUrAySE9zYTXq49v03O+keChKXmU/ppjRinA/uZNRVL9NDgwyMTDAXVFGsbpIyMslMiiPKuhQLBcc7uNI9xPiiBadJweZKIDsvm+jAJL3dXYwHQbHYMDuSyMnNJCnKz3D/CJMzXjBp4IonOTWd1DgXduPc0TUCM/20dPQxMa8SZQOrO46M3DzS4mOwrXMapYV8zIwPMDA6waxXQ7FEkZKeTWZKHA6LguqdoPfWTW4OT2NJzKMgv5Cs6OWd0vzMDA4wtAAx6enEa1Pc6u5kaMpPXE4RBbl5xNl0vJND9Pfeorc/SFxOPiWVObgfaMCi4x0dpKf7BiNeo852TPZ4UjOzyUuPwar7mR7tobVzgGmfmbgoE7rh5DcTk1FKXVkaUYrG4uw4w6PTKK5EMtISUbwzjA32Mzq3SECzYLE4SUxPJTUlnqiP1lEPsjAxSP/oIvbEHPJSXWt7WfvY2nQWBnu42dXJmGbBbLZiiUogIzuH7BQXty9x4eV0gouTDPSP4LMmkJubjD47TG9vH6MzIUzqIjNeHWdGKTUlKeijPXS29uB1O1GMwDAujZycbNJiLGiBBabHBugbmmTeGwSzGWdCGpkZ2aTEPLhzfZ2xZfUiIAIiIAIbICAh2wYg38cmNjhkC4TDkQOvv8L+Z57HU1EtIdt9FO/BLrpA+6mf89IbQb76/Bbi3Sbm2i5w4toMVU88ze7SVMxBP8FgAG9QC/eKiYqKwmYygWr0BtEJqSr+BS+61YHd7sTpWOrhEgr48S0u4FUV7FYbVouOYnVitxi9g1QCC0YIEETFQpTTid1uhFM6QW8ATQuhhTRMThe22z1mNkrKz0j7Wd69MEp6SSnJtlHOnriIvfpzfG5rOUlOGwQnaT/xC5pDBRTnJKL1XOJcp0Llo19ga0kSTpsJPTjHYM8w8/4J2q9donEgi69sy8GdkEZuXA9///+cJ3NLBZ7CZGwmlYneZq62zZBWs4vtDR5SHF5unD3G240DpJbWUJSZAItDdFztJ33P16jPcaGoIRRHFHbTSq+ijTL61dsJTbTx9pH3GLK4cJhTyHRbGJo1U7O9koL0OGxr3NNn5mYb7736Hkp9BRnJ8TiY5sLrb0P54zy2dwupLpXe46/w1q0YtuzYTC69nGvuRE+vpKHWQ3p0FIoeYPzWBRrP9hFTvZPKkmxc/m7ef/cUtxZTqK4tI9rXxftNfaRX7WWrJ48Ym4Lun+Ta+WOc7fKSkO8h09xDc9cESWWPsLOykISoT+hhseZl8nLpH3/GzdhY0otziLUpzPS20dIySsnnv0RdeSHu5TtQ1TdN54X3ODOdyI76SopS7Ax1nOOdc91El9RSlW2n92wj3Y48djZUkal08car7xHKqmFrTTb+a2c53e0lq34vOz25xNmCTA8N0dffxtmTAap2bmHLtizWv0/LnYg6kx2tNJ5oIpiXTXpOKk51iqajpwjlbGXPYzvJceuMd53hxJnr+JNKKUry03uzm0BiJdtrK4gJzDI5PYs/NE9/x2Vujjip3bcN11wXl29MkeqpoThBpevcZQbjitneUEVhvI3gwiyTY128f6wTzZXPzkfLSU91bnhPvqVcQWNhuJmzpy7Qa8qitLyEZJvRozOG5MQE3I6lqkxdfpmjPQGsKbUURZux2KNJSU1g9soV2q71YNuUS3JyLBarsZwbX+d7HG+bI7FsC1UJc1xtaWMuuoD6LTVkJ7gw6yFmbxzjleYFohI3UZNq/DDhJiE5hfhoJ9b1DKO0EHMj1znX2EhPIJGyklJS7GBxuElJTcRpM6MF5hgb7KGj/TLtahae6t3sybaAHmJxrJOm09dZiMmnZmcZceocI91X6Wi7zGJyJZV1j1AQrROYm2J8rI/Ggx0Ek3LY/uw2Mh5oNyaVwYvNtDRdQ8nLIjUzEavZRVxiMqkJTsyhWXquX+Kd1ikciYVszrTiHemg8dow5O/juUc24fBPcuNqC20TFgorN1ObZeZmSyNnL9/CVVRDRYadoZYWbgbiqdizg5pkxx0nnYZvtp+OC430exPx7N5JQex6n/VBet5vpKW5i6jaElJiXVhs0SQkJZMc5/hQsK/55+jtuEBj3wJpZbvYWRBLYGGK0bExZuf9zA/doPnmBI6iXTzRkMTwxctcOrdA5ReLsZnMWN3xpCQnE+80E5rpo725iZZxJwX5STB1k+s3Jokpepwv78tFYrY1/0CTFYqACIjAr42AhGyRXeoND9mMRwsOvfo9nnrut/BUbZaQLbLbx6/Yu3na3jvIq6dT+aPf30pCnCN8czjy1p/xQ77Gczvzmb16gwWbCZ93kYDZRmphDcUpLkwjjVwc8bHod2AP+gipXny2POo35xNj8tLbeYO+kVm0KBeuYAjV3wNFX6QmM4bgVA9dbX34ohxoXi+WmHRyi/JJcHq5cbyDBdMCijOZzNIikqIdWNbzJu1Taxei7+BfctK0mR0Nu8iOdX5sfzRfFy//5ArOrCr2bcsh5s5uZfoszS3vc7I3l2d3byI11ga+i/z5X9xg21f30FCRttzDRGOq6zQHj3QQv/fL1Nua+fmJeTw797C5MOl2L5TwkytGF7/Zm/ROzmNL2kSS2wg+P/VANuwN851nOdPSgt1TQWAsjty0THJyorHb1qeQ3rERbrWOEFeZT1JiNMH+d/jp8QVKa7dSXZyMNThF4w++y9yOr7KltJh4k0bfsR9zaijApj1PUJWTQmj8Ju+/fxZyGqguyCUp2kKo5wSn2ntwbHo0/N9iTAFuvv2XvO7byuM79lCRasffc5ETTW1ohbupL84j0Q7e9p/y/bYUGurrqMp2b0BPzAC9pzrwZySTnptClD7L9Qtv0ziSGw7KCjKiljKY4DwjbWc50a5QWuchLzsZlzJD8+WzXBhL49EtZRSnOgiOvsdf/XSI8m0N1CXe5JX3VSrLi/DkutFnWnmnYxA9aTOPeApJC6d3Gt7ZTk683EtaVSnl27I2+MZTZ35ohMGeKVy5aaSkxxHsP8nrp2fJKN7C1oo0rL4xWk8d5Jqrgs01mymMMaEOnOC1i7PE59bRUJaG0xxg7Po5zly9hat0B1sKLJy50MaknsOe6iKy4y0s9Bznvx+Yprx+G4/XZy4f5zRNB64w6Y2mfGcxqWmuBxKy6doinUfepFVPIKemjlyrimKxLv2IEX6EMNwKGDrzE6547SQW7yLfacNu/HhiD9H5Xgt9fV4yq/NIzojDHuXEpi9w/cgbDMVlUbbjEbIsOkOnX+dM1yiJDZ+nvjgfF0Emrv6c42NuknIaqEg0h5d1hB9jX59zfuVipvlmuHXpJE0zDtLL6il1h8B4xDEqCscdj8gSWmCwq5ETgzYyCuvYm23CNz9I64XLjKjxFFVXkxMbhc145HG+n+62U3TrWRR4dlMYs7K1RdpfO8ug7qTsNxsecMjm42ZjG10dU6R48sjIT8Rmj8LpWH4UNuRlYnyAW7NmYpNz2RTj51bTaVp6ZsnZ/jhliToj167Q0rVAXGEVNaVJWNURzl1ppX0yic9trSA3wczsQBNvnugikFDPi08ULrd3jaB3hustF7gxrpFXsYPSFAdWh/G46Xq+5rn+fivd1xfI311CUqILm8P4Yc94pPeD7WpBH1OdLZy/NoYpp5xdZalYbcZj/kavyyALoze5dLadYdLZuquK3OhRzl68ztWeeH7j8TzMxjkTbr+WTziPdfxzQzQfaWJgIpFHf38bcet5yLJuERABERCBz7SAhGyRXd4NDtmCaKqftw69zdP7n6bcUyYhW2S3j08J2d7ipycT+f3f20pCjA3Nv8jw23/Da/Yv89yOVHrevYKalUWCdZyL7zUTyHiCZ75UjOPq3/C/n1FJS9/JI1UpqIPvceT9UR75vd+naK6Td46cR8+tpNKTjvf6dS4f+78Zf+yf+b0dyfQc/REXxlMoayjHOd1O04UZ8vc9Qb1nnje+/UOmqrPw7N5LjSePWONxyvW9T/sVPkEWpgd59413UArr2FZbQnzUh8fi0QKLTLWe5lDbAvlbdlJbmHA7EFu6p53lcvN7nOrP4dndRaTG2sF/kT//zzdo+Ooett0O2YzhrYZ4+9gZbmkeaiYuMJqaS822OtLczo/dvIRuHuJo6xDRFV+jKjOR6Aj6OT003UPzxdN0jE8yMJFMlaec0qIsUpPdOKzrPI6NOselN1+j05pH/bbNZMe7MAVnuX7kFzSbi6iuKCTZ4WPg7Pd57aadmr372ZFpputiEzdthTQUpaIMTODISyPW1Mf5s1eZdRbjKckhVpmg+b1/5dWREr755c+xrTCWkUuNtFztI213A5vyMwn39fC18Y//PEDVjio2V6VubEhs9GYa6+Ddg+dwVO9mS/km4q1Gpx0vU31NNF4cIK6yjk1xfq7NJ5KX4sDbfZ6z170UejwUpLuZu3mBn363g+wnv8C+LQ4uv3GWvkUdd7wVdXEcrzuTqrqdVOak4ArfVRsh2w2Ov9xLelXZAwjZPnIKq3NcPnSALj2Vqm1bKUh0Epjo49Iv3kOprsRTV7F0Y6z18dqr13HE57B9ex5uZYwz//LPvDOTRP0XH2d7URSdzc10j1soKishJ8HCcOtZ3vh5P4Vf/Ryfe6xs+QY7MkI2TR3i9EvnmbIoOHNsTA/PYHInkldSxqbcVNw2IzTQuPnujznR0Y8/Oo9EZwxpuYVs2hTPeHMTF893EYp14U5JJjWzkOLcBLwd57g6aSXDU0VBnMrI5Z9x4Noc6Vue5kubi4i3hhho/DFHLo+waMsjNdZFUk4hRYU5pMQ4wuN7rtcrMDtO25F36fEHseck4xuaIORKJLekjJKcNKLDxwzhkK2zkRNDRsi2he3Jc3S2XaZj2kJOaQmJMz4UnGSWJWOZH/glIdsCba+dYygiQrYFuhobOXOyDa/TSXR6Esmp+WHz9CQX1o/0sgtOdHDufCvDSil7d+TCRDttbT1Y0krJy49jas5EdGwUi7eauNK1SH5ZBYUpdsZuNPPuoetYNm3lyd/aRpIx1pt/nsHrbTT1zBNT4KHEFMIbUEmqyuN2HrkeBdenaTt9jjMnOlEy4nDHJ5CcWUjZpmyS46LCn5G66mduqJOrTTfxuvKpKDGHx8oksYrcWAXUKa6de5dDx7twl+3isT3VZJiHuNB4lsNN85TnJGB3J5CVV0JRfmr40e87W6/x6OhY32Uam4cwJe7kc3vT173Xbnjcu4Afrz+EYjLGg1saF3L9zqr1KN7dr9O44QyPcer1EUIJjwtojHMaaePO3v0R3cU7jWPWQuHxBn1BDZPZRlR47NMI+vX0Lg5jtW8xhpTRgkbbDqDqS2Mkuoxw+4H2El7tUazy/bqGGgqw6PWj6cZYmA6cxjAqq1zNw/F2Y/xqjYB3EV94TF/jBzg39vXu9PwgcYyhjkI+ZhcD4eGOzNYoXB/5HPno7knI9iAL9unb3tiQzRgsebGbH/3rEV747X9LbY2MyfbpJYrUdyw9Lvovb6r85gv1JNpDjN7ooP3WFEX7vsrWfDezk3NMTQzj1bx0n+5gfD6X3/iD3SRc/3v+oqeCpx/ZTVGCA5N/gpaf/5901vyvZN44S8dADF95cQeJMUu947p/+A3ezvpP/GaRj7f/4p8JfOVJSt1WbA64fvAM1Ozisd3RHP/375L67a9QX5mB64ORtTce0PjFe6afy2cu0raYyZ7tVRSkOm+P3xW+Rw96mepq5mJjB+RvZnNtCQlO+4c/LFcZsh07cpoebROlwx3MZOVRs6OKFHfUh36pD98z3nqbd9uGcZd/mYqMhIgK2Yz9847epKX1FKeaAiRGW9GdydTs2kZZVjyOO7sdrGlldfzDZ3n9+ChJxXXUedKIdhi3XiqLo9c529yPXzMT5bISNd/KqfFESio8xHe10DbpoqJ2E/H6HC1vXsG9sxpPXQH6UB89faMEzMakE2Z8052cGs7mqX311BbEMNzYxNW2ITJ311GQn4bdOJ5AGy/9fz0U7axhS2069g28G9LVBfovHuTYrSx27KiiOMu5FIL1XeLIiXPMJ5VQXpCHbfAEPxrIYWd5CVtSQowY41AtaOHH7Kws0HX0Filf2EVV9iKNZzsYmjIRE20Mpj7LojWDyuqtVG9Kwx3uQhlJIZuOf+gcB94fJyanmq1VmUQ7THjH+7n02jks1eWU1ZcuhQFqP2/9tBUlIZftuwqJsczQ+W4T3RNjzDutJJdsodilhsekG/GBze4E/wy3zg6T+dhO6neWRlTIpqu9vPMPb9AxYyG5JAOzf56FuQXssZlUNtSxKTsZm6Iydaud1vbrDM4G0VUV3WIhqaic7GgzE903GJicR7XYUOdCpJeWU5LvYqDzJmOzGk63nShvJ5cmrCQU7+XzFVkk2HVmBlq52nad/knjtlhlUbGRlF9FfVkBqdHr9406MDtE42uvc3HUR1xJAW7fAvOzE5gTMqnYuoey9ATCQ9HdDtkcZOSXkDN1iVNXxrBnFlGVD9eO3MCnJ1G3v5YUyzxjne9/Qk+2SArZgkyP9NJxtYP+sVlCRr3mQ8Rn5lG9ayuZUXd27fLR39RIS9cEiVu3U2geoPHMWQYdudSUZjM/0MHFMTs5m+rZmbTAaF83g/N6eMIffIuMtI/hzClmx1MNJGk+Rm+0cPr0dbyxuVRXpDJ2+iqDk0GKnn+UTbFxxLo+HEyt2SVe9zE+eJP2K9cZmvGimszoAVM4JK7aVkOSVcM71sXlM+/TPe+ioKqKhMmzXO0fRyt6jn1F8cQ4NSZ6O2jp7GV43ERMQhY1m7Mxz/TS1NrDojFxh2bYxZJb4qF2c87SDyfGVS6wyGRfG83t7czEFFNX30DOUifhdX3pgTlGB3u4MTCD2RZLRlYO2ekxn9GbcuOp9xALUyPcutHFtG4jLjWLnOwsPtPD3xkTLHmnGey9yc1RH87oVAoKs0mKCX+j+My+9JCfhfE+unqHmFEdxKYVUp4Tj2XdviNGAKUWZHGqn9bOIfwhC9GJOXhK0za49/9GOeioAS9D11rpnfZhinKTWVpLtnujtv8AtmNM+jbZzfmOEVSsxCYXUFGc/Cuv1xKyPYA6rWKTGxyyaSjB6/yPv/kX/s0f/W/Ubd+KxbK+DwmswkLeuiqBRTpOvsI/vDLN4/s3k2hf4MKhC4QqP89zX6whef4C/+NNL5vrjEHOdXpOXqF3Kp7P/e4jJHf8Pf86v41H6uvIjLZhNsamOvrfuFr4x+T3N3H1hpN9z2wlPSkKJTBHx6v/jpNZf8qTRYsc+8vX0b72KKUxxqOgCr6ZWZy5xWzKmOGN/3yDiue3UVSYsOZjd901jTFWz0wfly600DUTx9aGagozYsKPm6zM3Wj8UjHVdYUrTW34szZTU1tCstMYCP4jW/mlIVsn2762m4by5cdFtRDzgxc5fLYNNn2JbYsnOT5gorBuD1XZiUQZMzYaX8QCiwSIwjb4Dsc7hnF7Ii9kC8/opmpYrZM0X5hCURfpvvQLFmuf4XOby0n9YBT+uy7JXb1RXeDasWNcWYilctdmCpKisa0sqBizYE4yPDhNKCoGy+h5Lo1ZSE2y0nrsPP0+hZhYF9rcNLeaerBVVLHtsSd4tDobhzrDxMQcmjMOU+8x3p7OZ2dtNZ5UB7OdF2lsbsXh2UHFpoLwjcBi9zt89zRs27aF2sL4j7eJuzqYe3mTTnCmixOvniNYtZ366gISwz0cgwwc/xk/Pd7GvC2aWJeFwFgrZ8bjqPJU8MSXPocnPRbf5AjTfitxznFOHB4ivbqM5JnXODZRw54dO/Bk2FGCPZx8+wrTahb128pID4/TFEEhmzrHtXdO0rboprihluLUmPCYYMbEF1ffPcBYchmVtXVkRFkIjF7i1feGic8sob48OzzRi9mYIXhxkHPnT3LVV8DO2hoKXF4mJsaZDzlwmwc5fXKCjIpKNtdmLoWqSmT0ZNO1SS7+4Hs0a/nUf/WrVCWamGg9xcUrrdg9O6mpqCRWMWbSNGYONWbPVVC8o1xpPsOliURqKqupzHJiMhnjCAboPPJjWoJplOx4nCLHLOOjkywqDiwz7bQPzuLMa6C2IBO3xZhhUkcxZq40Ei1thPPvX6RzOJa6hmqKc9bvG7W6OErL8R/ROJVE5SPfoCHTxGLH25xo60UrfJy95bm4jYxvOSvxy5gAACAASURBVGQ7OeIkIz0J27WDHL0wCO4kYp1ebjYP4CcWz9eeYHd5Bu7x83RpmR95XDRyQjYjHFU1Y8ZpMyazGRMhek79nCtDflL2fp2tqUvfyYyPo+BUFxcvXqE3mMfO7ZsItR3jjbdOM+jKINvpZ2xsgK5pE9ll23nyid0Up0XjmxxnJmDCyixdrQP4HZt45PPGOG5jtJ59h4PvXmXRHku828xoew+TCzp5n/8ij9Q3sKU4YV0eGzVmsFXV8JSnmE0mjPDp5rkjtI6r5O17lqrYAMPt53n74DGuzVpJSIhBH2und2Iec/ZjfGH3ZurqS0iwGyFgkJtnT3O5vZ/UPY9SnW0MybDUa35hbICW988wZk5k61f3kRoO2BaY7L3KlWs3mIr2UFddQ27sxvQ90UMLTI4N0zsyj9nqJjkljbTkB/NI+r18Kq12GWPMXu/MBEO9/cxhJToxhbS01OVe06td20PyfmMm3MA8Y8MDDI77l3pTZqUR57r9DeYhOZDV7aYx07VveoS+oXHmNTvupGwK06LvmLl6det7KN6thfDNG5NPjRFQzbhi0ynIS1z3HrEPxsaYmdvP+K0uhucDmOxRpBaUknLn8J4PZsfWb6tGT8X5Aa52TaBhxh2fRWFuvIRs6ye+7mve2JAtEETHz2s/+SnPfuNbVFbLxAfrXuF128ACbafe4OV3o/k3f7iDZLeFkSvHODVop277Dgq9R/izg25e2OchJTrItbcb6RyI44v/di9J177Dq7Pb2bu1jsyYpZCt48h/4cqmP+FzUT2cPNuOKddDXpKb6OA47/7gL5h45L/yuw2x3Hrnx1yM3UZtqguHoqJEJZORlkS04yY//T9aqXxhJ0WbEh9QyKbhn77JqTcPcGoonroGD3kJdswxyeTEweCMhfRkF/6+9znwr8eYy2mgtiKPGKuDuOS08KyDNiMQW6mZPhN+XPRkXy7PGY+LxhmPi17iz//TBfLrPZQaYaLxfi3AUGcLN7wZPPKFBgrcY5x4+RBD0YUUF6TjNh6z1EME1UVMSRUUek/z3rUh3J6vRFxPtoXJMYYHhwiaZ7hxQyc6JhFT51vMVn+JbZVlJIV7l631S8c/doXDJ29gztrCjsps4p0ak11jkBiP0xZgYmQCv6ajhmbpbO1FjcmlpiINPTDP9PQCIVXDOzFK69F2nNtqqd5aQYY5yOKiMclHiJA+R8f713BVNlBVnIoyOYfFucC1q63cnHSTm51CrFth4nIj45k1bN1cTuYGPser6wFGL73B610p7NheiyfTytT0HIuaBYd/kbnpSeYCxmMZGos97/HaYDrbKz1sK0vFFPTi9QUJhTQWui7QpuWweXMVsYOvc7AvidysYgpSrOihES43DWGOLqCm0IEzJhpnbCKKrys8Jlt6ZRnl2zd6TLbbJxv+kWaOnO3BlFrOtso8EpwqM/2TaHYTMyNXONfqJyktk4wUB/OdbQyaEyiuysehaSwuBsKzkur+CTr7upmOqWJ7cRax2jzz/hBqSGf6xnluWQuoKC8lVfWjxETjjg1y9WDz8phsJQ9sTDZjIP/xq/8/e3cCHtd53/f+e2bHvm8EAZDgio0EuK/ioo2S5dgiaWux5LSKb3rrJO1tn6ftffrcts9tc5M0cdMkjZPKThrXdhxbjiRTC0hxkShS3HcSJMB9B0ns62DWc+5zBqREyZREUMLgUPqNH8gScWbOez7/d4DD37zLZt67HCFQVMWUbDd9589yrWuIcTMmkVVQSKoRIzQYpL8/itswsSI9XG27TLdRypTifDL9UUIx+2dNnI7DhxgsnMS02XWkDw7vrBi3Brlw6jJD7gJmzJyA1w54vDHifUEGeiPgs6c9dXPuShshz0TmzZhO+YcWzP+c3/exIDfO7WH36T68OdOYXuwjeOEYF/ti5NfMojgzA68vjaJ0k+tn97Ptmp9xE6upT23nensf9owOi06a3jlHyMqj/usLmZgRo++8PZKtlMqps8gwBokYaRRkGJx9bQ+tpFD99bHd+MAMDdDbeY0Oe0dgy4NhWXQfP0avO43xixeT747hDuRSlBKntekIh5tbSa+fw+zpRdDZSVtrO332KMZIP9eunuJwu5eKafNYWZWNEQ8zGLSXBYnTc+UUrUMeimsWUJU+QNgc/qCpu6ubwSF7p/kIl3c3c63HZPKTK6ktLqYoJ2VUpjLGg710d9i74sYwLXtzoQhdZ04T9GcwfsFcsoljmAaxnk56BobsjZAJX95Nc2sXTPgqc4rtfM6esuRLbL7UdvICHf0wfk4Vhb4QkZi9KRMM9fdx7WIHvuw8qhrGk2L4GbrWzPYd27maVsXcmqrEB0WpWbnk5xeQOnoDNT/nN4teTgISkIAEnCagkWxOq8iH25PkkM3e/dFiw1tvsfrJJ6nWmmzO7h2f2Lohzh3ZyTtHcln7ZA2ZGT4MBjj62jp6K5dSPyHOvl+9wdl4KXmpdkjhojC/nAVfbSD7wsu8PVhLQ3UVhWleXJE+Luz9KWdKvsWiCSmEr59l3+7tHLoWZELVEkrO/4iWqn/L03NL8Q00s23jRvac7iMacVM6awWPPziXkox23vnbc0x6dAZl47NGdS2fj2ex/6K6hb978RXOenIozLF3aosSnbKcb8+yWHckna+umMTgvj/nr97sIDOvmJwARMNp1K18jJULp5J7+/oK1gCnzxzl0I1iHqovIzfdC7Ez/P2f/IKT3fYGD7a5gdufw6TZS1jYUEVZbiAxyiTcdZHjB7ez/fBFegaj4PJSWLeYh1bMY0KwiUMXOkiduJjK/CxH3ejHQ100793KjqOHaWkZwu3KYfrSB3hoRQPj8+yNI0Zj/qRJ+9F9HLs8SOm8WUzIz8ZvdLL7r97GWDiPCXkdvPfWLtqGTIJDBrlTZ7Nk0UwmFKQNTye7+Qh1ttOy9RSpDZMpr8yi88B77Dh4ho7BAQbMbKbMXszSWZPw959j50v7yFy5mGnjXTRt28a+ExfpCxmU1i3mwWVzqShIT+p6bJbZS9O6zXRNrKemZhL5dLD34AkuhAtZWDuRstybU08se/roLl5vK6GhspwK4zL7dmyl6XJvInxJK61i0dIFTCvNwxNu4+h7m9h9Kog3O0B0oB9ffhULl8wm9fjPOR4qYsq8hylP7eTwxuvkTZ5AZV3hGH0qa9J2eD8tbSEK6mqoLMnDF+/g0M93E54whakzC7hxeAfb9jTR2h0mp6KWJcuWUluZxo2m93j7vaNc7ggSN/zkVs5i+Yp5VLovsWfXAc5e72Ng0CRn4gwWL51LsdXGwVf34Z3VQN288bTtOkNvOJXKGeXk5o1OyHA3v2hMe8fIwzvZefQygxHwuHOY1LCAOeX97D7fjpFVzsToRfbtPsjZawOYLh8FVXNZvmgGOb2n2LVjDyevDRCKeSiePJsVKxdSFrjBnq07OXW5h7DlI6OshgWLZzM18zL/uOki3rwyGnLaOLDjIKdu9BNz+SmYMovFSxdQXZoz6tOlY6FuTh/dw4Fj5+mzR9R5M5lQO5cFk93sPdbKUFoljzbkJaZFHurwkl86nVnFtycjXZx49yJhcqh+oALfUDtXzx2m1SigNM/PoVMnue6ZzhMzKxja10wHfiYsq6FgVH6O3U2V7anOQdrPHmbne7s5frmXoZiH/Io6Fi6ZT3laK3vO95AybgGPlAVpPnmSM92p1FZXM/GjgWd0gNZr5zjR5aOwdBpTOM2BPTs4cqGPWNTEnz+ZBcsWMSW9l3P7tnDNPY7pi79y2zTJCFf2nOJGb4yKR+rJv8vm39Nh9o7dJ/ezffteTt0IEsVHcWU9yx6YRWrsAgevW5RVzmbeuA+m2IWv7uHU9R7MspVUxE6xd/u7HDh5nVDMIDV3Ag1LVjK70su1E7t4d+dx2oMWRiCXyhmLWDDZx8CZHXT4y7D6r7Fx8z5iaYXkproxvAEmzpzPsuUrKEu7p6vRkyQgAQlIQAIoZHN2JxjVkK25uTkxQy4WiyW+IpFIokOsX7+eNWvWUF1drY0PnN0/PqF19qieKJGYMbz73M0Fqu3ND2IuX2IasBkaJBQ3hhciNVyJkQsee9HdeJio5UnU3mXYMZG9mGc48RdUjzlI2zV76pkLn9+D1xjiyJsv41r+T1k+pQh7tmA0NMhgOIZlGXj9gcQiry6XSTRk4rZ3hXPZ5xwLWHsNgRDBYBh7aZbETp72QpbeFNJ9MBSFlIAXKzKYGAVhX/fwjp8uvAF7l76bbX+/6VbifWMv6movYmtb2WuE2aNJItE45q3jDDf+gL0LoO35wXXHw0GC4Shx026IHcalkOr34sYe1WYlpn3ZU2fGxurj6mNPfYgQibbS3DJEWmoepRV5pKV4bl7/6NQ1bk9TNa2b/cceTRgn3B+CxKLJccJDYeJ2rezFlH2BRJ93f2RRdsuME7fXnfTYfRvi4TDhiD1ywkwM/Q6kBPB53Ax1t9G89wQZNdMpLyvEFQ4TCkWImwa+1BQCPi/upBfFfv9EMey2e4ZHI4UjUWKWC7/X+6F1Tqx4lIjpwu124bZihMNhonEz8QGKvfhwwO9L2NhTlO33w1DETMw9s3/2uzy+xPe7Dr/HRVcGJVOqKEn1EI/YCza7cd0+knN0Sv0xr2pPTYglrsGV+BliT7GOEw5GsNwevPZqu7EwQ6EwsZiF2z98nXagbSYWFg8nRjOCC48vJbE7pptooq72n9tvQY/f7jdeon3tnNzfQmDiBComleGz38v2Isb2e3wUF/r/dE4rsZB0KBwjZju43Hj9fnyuOCG7X7u8eI0Y4dBwvTHsn+e2gxcjHiEcCiX+3LINbJ+AD5cZTRxvG9h/7rZ377Rt4hfYcaALf3oZM6ZkEotGiMTsuaj2tFH7GF9i+u3oP0zi0UjifRq3fyYmfkfZu0mahCNxLMNDwOcG0zYxEt//8GYM9s+r+PA1++z3jUk8HsM0XLiGrnLiwg36POXUTigi3TX8M9v9/m6to391dz6DvTi8XRd7BNbNttsL4vv9w/WKxTHcflI89u+fODHs3932z7uPvFpiwfU4MQtc9u8SKzr8syBm15rEe90fCMBAF1fPtNDjz6Bseh157w9Gtt9zdt9Phol9ruE+Grn1PvUP9zPiESJxe5FpH/7b+pz9cy7xu9PlTUyptReWH/55bh9rr7Npb8xB4nWHhsIJB3tx7oA/AP0dXDl3hsGccZSNL8UTCSd+/tn/s3/herz2+yPwxV6Qf6y6t84rAQlI4EsioJDN2YUe1ZDt2LFjlt0B7KAgGo0mQjZ7XYyNGzfy1FNPUVOjjQ+c3T2S3zqz+zRbt+7iUrSIipJ06G3mSLiGbz5kT9/xjWrQkvyr1Rk/XiBCMGjh8XgSazV9cXaMsqcWdnL5coSiojyys7/IC0x8XHUt2s5dIer3kVuUR8Dzxd3t7tcFTIaGurhyJUJubg55eUlY/dyJP2YGLnK+x4U3vYRxWXaA7sRGfsY29bXT3jdAOKOAgox0/MlZhuszNvrzf3okGKSrrSvxgUV+ScEYjVT9/K/rk15xqK+f7o5uvFmZ5OZlj8o6c8m9Ip1NAhKQgAScJqCQzWkV+XB7RjVkO3TokGWHanbAditkswO3LVu28Nxzzylkc3bfGMPWmQx0tdHW3oe3oISibHta3m1rlY1hy3RqCUhAAhKQgAQkIAEJSEACEpDAWAkoZBsr+bs776iGbC0tLYnponbQdmu6qGmaiemiq1ev1nTRu6uRjpKABCQgAQlIQAISkIAEJCABCUhAAlqTzeF9ICkh20fXZGtsbNSabA7vGGqeBCQgAQlIQAISkIAEJCABCUhAAs4S0Eg2Z9Xjo61JfshmmjRu2MAajWRzds9Q60ZZILEE8s2HvfmDHhKQgAQkIAEJSEACEpCABCQggU8WUMjm7B4yBiGbxeuvvcI3vvkUNbUztLuos/uHWjdKAvHQEMHBAdxZ2QQ89u5lekhAAhKQgAQkIAEJSEACEpCABBSy3c99IOkhG1j8ww//lG+98F3q5yzC7fHcz35quwTuLGCZRMIhwuEocZeXlBQ/PrcLDHvUmkn3hVOcOHKJ0iWzyPX7sOI3x7W5vAQCfrwee6MHwz784x+WSbj3Kv2eQrJS/Xg/ktTF+q7QbeWQlZ6K1/Upr6U6SkACEpCABCQgAQlIQAISkIDjBTSSzdklSnLIFgP6+emPX+K5b/8Ws2bVaySbs/uHWncPAvFwHzeuX+dGWz+hcIi4N4WAL4WSigoKs1PwWoOcadrFoSvFLJhsca21lQF3Gj57B1VfKql+D2n54xhfmE2K131zKqmF9cH80uGwLhbiyrY/Y2/ucyyfXkqO/1ZjhwO1/j1/xvrYIzwwcypFaR4M48OvYXxigncPF66nSEACEpCABCQgAQlIQAISkMCoCihkG1Xez/ziSQ7ZolhWnMTGB6vXUl1TrZDtM5dQL+AogegQ18+8x7qtp7GypjBzejGZRhd7t56mePljLKkpIWWolcPbNtFd8wTlzZvY1nKdgvlLmJCViifUy4kju7niKWP+AyuZVZ5LissiFg0RHAoTw43Xl0Kq34vLCnNp8+/zXs4LrJhSSJoRxXL7h0fNeVz07/gDfhV7godmV1Oc5iYeHiIUiRC33PgDAXz2ayRG1ukhAQlIQAISkIAEJCABCUhAAveDgEI2Z1cpySFbJLHdbOO6X7Lmm89QXTtTIZuz+4daNyIBi8iNFra8tZXuqat4bGY5OSnu4VeIx4m5XLgx6bnaxLYt7TQ8Po/InjfZf8Ng5tdXMSkvG599rBnm5Ns/4M1LM1j9tXkUu7u5dPEibf1xDMMkauUwYdpESrM8XN3yn3k99Bh1+emkegYJhj1klZQzaWIh1t4/Zl3sCR6eXUWO2c7FlosMGAbRSBxfei7jJk4kL8OeZqqYbURl1sESkIAEJCABCUhAAhKQgATGSEAh2xjB3+Vpkx6ymRhsePnHrH76earrZilku8tC6bD7QSDO9ab97NjQSv23VlBRks1HVxy0YoNcPtLItsHZrJpVTu/WX7L3hkH97SEbMNR5mg1/+jZl/3QVKe372dYcomzqTCrTr3Ps4Bl6y5fwG3Mr6H/3P/PfW6qYN7mGOVVe2lqOcLS/mAceXMzE83/JG/Gv8uDMiQzsf5kdJw3K5swgJ3KJ4wfbKJy9nDn1FeSlezWa7X7oXmqjBCQgAQlIQAISkIAEJPClF1DI5uwukOSQLYoZD/Pmhk2sXbOWmuoqhWzO7h9q3YgEolw9bodsgyx6dj4lJRncHMd281UsogPX2ffaFlxLVzGjNJ9rjf9wh5DNYqjzHG99fz0Fj82g8+IRhiZ9g0eqi8jxG9CzmT/8BXz90RnQ9Of8fexp/tmKKsqyPGCe56WfNZFdOYeZkb9jo+urLJ+exr4//wE9ix6lqiiLFL/FhW0HGCyYxIKVc6nIz/y1MHBEl62DJSABCUhAAhKQgAQkIAEJSCApAgrZksJ8zydJbsgWi8PgWX76i7d4/oXfo6G+ViHbPZdOT3SiQO+Fw2xt3E3GskeZPbWczJsbF5ihAUL4CLfv4lfv+nlk1QxK8lM5/8Y/sK/NoP5rw9NFvYAVH+TS8Z28+Xac5atyuHpqN+FJq3lgSimZPhfR3l18/8eDrPpKHe7mv+AN/9N8Y0EVpekejOgVGn90kMCUBqr4CZsTIVuAvf/9FfqWzGFKYSYBw0Worw9/URmVE8vITvV/JAx0oqzaJAEJSEACEpCABCQgAQlIQAIK2ZzdB5IbskVNjNhpfvDnf8cL3/0PzFk4D4/noxPqnA2m1kngEwXC7Rx6dz37WrOomVlJbqoPwwKjr4No0SQ4/jLHC36Dh2rHk5dicP6Nn/LOmQ7GLVpCWVZGYkSZYXZx7O1DmDO/ysMNXs7s30nTjQLqpuSSluJh6MJG9kTm88Si6Qxs/y/82cl6nn5oBiUZXhg8yXunYXrDcqZd/yvWm1/hwRkVdL/3C/am1lFbnEOG28TwZ1NYUEBmmhe3SzWVgAQkIAEJSEACEpCABCQggftBQCGbs6uU3JAtEsUiwrpf/iPfeOY56mZo4wNndw+17l4EwoNtnNy3g71HTnK9P4ppusgun8nyB8o5u+ksU39jOVOKc/AZcGP3q/xy/dtcMfJI9XhwYZFSMJVZ9fXUz5hIVoqPUNdFdr/zDgdPXiEYdZE+oZoHH1xGVVEaHXt+wIbrFfhunKG1q5dwegm1Sx/kgdoKAi0/YWt8KfOrJpIRPs2ure+w92QXQ0OQP20+Dz20iIl5afg+PKf1Xi5Zz5GABCQgAQlIQAISkIAEJCCBJAgoZEsC8mc4RZJDtgiWadG4YQNrVj9JdXW1pot+huLpqc4ViIWDDPQPEIqbYBl4UzJICx/j9RP5rJhVRn5mYh9R4uFB+gcGCMcsLGv4ety+NLIy0/B6XDc3JIgTCg7Q3x/CfjlPWhZZ6X48Lnsj0gGieIkM9BOKxrC8qaRnpJPidUN0gLDlx+f14DIsYoM9dA9GiJsG3kAqGRl2wObC0Oaizu1IapkEJCABCUhAAhKQgAQkIIHbBBSyObs7jGrI1tzcnIgNYrFY4isSiWCaJhvskG3NGoVszu4bat3nLGBFBwkZfvxuNy4lW5+zrl5OAhKQgAQkIAEJSEACEpDAF19AIZuzazyqIdvRo0ffD9nsgC0ajSbCto0bN/L0009TU1OjkWzO7h9qnQQkIAEJSEACEpCABCQgAQlIQAIOEVDI5pBCfEwzRjVkO3TokGWPXLPDNfvLDtrskG3z5s0899xzCtmc3TfUOglIQAISkIAEJCABCUhAAhKQgAQcJKCQzUHFuENTRjVka2lpSYxki8fjH5ouun79elavXq3pos7uG2qdBCQgAQlIQAISkIAEJCABCUhAAg4SUMjmoGKMVch2+5psdodobGzUmmzO7hdqnQQkIAEJSEACEpCABCQgAQlIQAIOE1DI5rCCfKQ5SRnJ9qGQzTRv7i6qkWzO7hpqnQQkIAEJSEACEpCABCQgAQlIQAJOElDI5qRq/HpbxiBks3h93T/yjaeeoaZ2hjY+cHb/UOs+o0AsHMZ0ufF43BiGgfFpr2dFGQpb+Hxe3K4PjrbiEcIxC7fbi8ftIrE5qWURi4SIu3y4MYmbBl6vG8N1F+f5tHbo+xKQgAQkIAEJSEACEpCABCTgOAGFbI4ryYcalPSQDUx+9sM/5Vsv/A4Ncxbh9nicLaTWSeAeBeLBTs6db8NXWEJRbiZ+Oxz7xNeK0HP5NBeHcplSXkBq4IP3hhXq4NyZa5gZ4ygdl02K140Z7OTsyeukjS/HE2rnek+AyZMLSE3xfnqYd4/XpKdJQAISkIAEJCABCUhAAhKQwNgJKGQbO/u7OXOSQ7YoMMDf//Qfee65f0rDrHqNZLubKumY+08gMsDFY2/zTmsKs2fNZ1pxBl4jRjRq4LFHmxkWZjyOhRu320iMTBvsOM6O13fjnrWK+VXjSPe5brvuQZob13O0O4u6FXOZVODmxv7tbDqVw6onJtHetJOtx/N5au0sigtTFbLdfz1GLZaABCQgAQlIQAISkIAEJPCpAgrZPpVoTA9IcsgWwbJMGt9sZM3atdpddExLr5OPmkA8TO/pA2w41k1JbT0zJxSSYY9Ki7RzprmfrIml5PiGaG/rwEwrpSgnAMFO9m5ZR1vBQhZXTSQvO4Db9ZGRb+HLbH51O235U2gY18nhd8JUfW05VaUGJ7ZuZsuxfJ59eg4lCtlGrbR6YQlIQAISkIAEJCABCUhAAmMpoJBtLPU//dxjELJZNP7qJdY89SzVtTM1ku3Ta6Qj7icBM0aw4zR7tzZjFtdQPzlENwXk5xWSznW2/8O7dE2vZ7K/jVNX+hg/Yzm1uRZXD7/Hez1FrJg/Fc+56/hryslLD+BJLL72wSN6dTs/eWsbra0hah7/Dg/WlJHpH+DwO5vZrJDtfuopaqsEJCABCUhAAhKQgAQkIIERCyhkGzFZUp+Q9JDNxGDDyz9m9VPPUz1jlkK2pJZbJxtdAYvYQCsHNm/gXLSEmfNnknf2pzT2Tae2dj7TS/Nw9xzgZ+v2ci2SStWCx3ikJof+pm2sPzhE1dwZTBrvZdcfvkn6b66kdnIFBak+3O+v5WYR6e9gy4/+A788V8nzLzzHwqpi/J4BjihkG93S6tUlIAEJSEACEpCABCQgAQk4QEAhmwOK8AlNSHLIFsWMR2jcsJE1a9ZSU12lkM3Z/UOtG5GASWfzO/zsx6/RkV9FWV465rlNHAwWUV42h0d+4yGmpfWz4yd/yRu9E3nu+dU0jOvnzf/1Cw62eyguKyDFHebEr/bjX9JA1ayHeGzBJPLSfYk11sxwHyff3sL+Xj85wStcdley/JEFTC6K0/TuFt5uKuCZp2ZruuiIaqaDJSABCUhAAhKQgAQkIAEJ3D8CCtmcXavkhmwxEwZO8fe/3MJzL/wuDTNrFLI5u3+odSMSiBPsuMKJpnN0BYeIuTzETr/GroHxTKqcy+IFUwidepsz/SXk+YN0DRZSv6CUeF8rl6/1EYmaQJDDP9lJ4NH51NQtYEF1KZkpHozYEDdObGbzgTBVSx6gZqKLva+8xPGsRTw2r4zOQ1t4a3eAx75STX5eACwLT3oOuRmpeO2RcJ+8remIrlIHS0ACEpCABCQgAQlIQAISkMDYCChkGxv3uz1rckO2qIkRO82Lf/pDXvjd/8TcRQvweDx321YdJ4H7TiB24qds6Z9CVdVM8nr3su5YnDnz5zLB28++d/bTkTGFB+ZVkn1ztJodsu3+082kPbWYKeNyCdxKxzpP8Oq2w3gr5rG0egKZAQ/xrhO83bgd/5xHybm2g5/9eA/ucdn4/G6sWJT8eV/lyQfqKcnw41LIdt/1HTVYAhKQgAQkIAEJSEACEpDARwUUsjm7TyQ3ZItEsawI615+hW8+/S1q3AkS6QAAIABJREFUZ8zQSDZn9w+17jMKmKEeBk0/Ab8fV7SPnnh6YmSa12USDA4SirjJsDc48NzaSdQk2DmIkZmK3+vGdev8kQE6g3F8gXTS/O7h0MwyifS0MeTPwW8G6WrvIWSaWInnWPgyCyjIycCvkWyfsYp6ugQkIAEJSEACEpCABCQgAWcIKGRzRh0+rhVJDtkiWKZF44YNrFmzmuoqrcnm7O6h1klAAhKQgAQkIAEJSEACEpCABCTgFAGFbE6pxJ3bMaohW3Nzc2JQTSwWIx6PE4lEME2T9evXs2bNGqqrqzWSzdn9Q62TgAQkIAEJSEACEpCABCQgAQlIwCECCtkcUoiPacaohmzHjh2z7FDNDtnsr3A4nAjbNm3axFNPPUVNjTY+cHb3UOskIAEJSEACEpCABCQgAQlIQAIScIqAQjanVOLO7RjVkO3QoUOWHarZAZs9is3+sv978+bNPPfccwrZnN031DoJSEACEpCABCQgAQlIQAISkIAEHCSgkM1BxbhDU0Y1ZGtpaUlMF709aLM7RGNjY2K6aJXWZHN271DrJCABCUhAAhKQgAQkIAEJSEACEnCMgEI2x5Tijg1JSsh2a7qoPZLt9pBNa7I5u3OodRKQgAQkIAEJSEACEpCABCQgAQk4R0Ahm3NqcaeWjEHIZtLYeHN3UW184Ozeodbds4BlxohGosRMC5fHh8/rxsAkFjdwuw1chvHh17biROPgcoGZeJ5JYhjozYdluPB6vXjdLoyPPveeW6knSkACEpCABCQgAQlIQAISkMD9JKCQzdnVGoOQzeKNda+w9ptPU1Nbp91Fnd0/1LoRC1jEQgP03LhOW28/wbCJL7+MiePySDU7OXEyzLjJxeSk+XDdlrPF+i9w8JrBhJIsIpcv0zY4RCQWITRk4k/xgi+LkrIySvPSEkGbHhKQgAQkIAEJSEACEpCABCTw5RNQyObsmic9ZAOLn/3gT/jWC79Lw9zFuD0eZwupdRIYgYAVG6L1yBY27blIoHo+tfleglYakyaUkRHcwX/5v3dS951nWTW3ggyfPbrNXrQwxIW3vsd3jxXyr9Y+ztRQL92hftqvneLAtkFmPlJDdl4BJaV2yJaqkG0E9dChEpCABCQgAQlIQAISkIAEvkgCCtmcXc0kh2xRoJ+f/uRlnv/2CzQ0zNRINmf3D7VuRAIW4dYTbN+6jXD915hfnke6B1weDx63i3j7Jv7N994lM3sG33p+FZNKM/G4TILXj7HlRz/k33bU8b3fXstDk/Lwu6O0nT/Alp8HWfqb8ygpThueYmoYw8GcHhKQgAQkIAEJSEACEpCABCTwpRNQyObskic5ZLM3PjBpfLORNWvXoo0PnN051LqRCsS4cfwQO1+/wLjHJ+MKhQiFTLJKJzKhtBB//zb+y2smK9Ka6M5bxZIFkynwdrH77f24+0/xnzrL+VerlrO8PIeAJ0b7xQO8/fMgS56fS8m4DDRJdKT10PESkIAEJCABCUhAAhKQgAS+WAIK2ZxdzzEI2aBx3S9Y841nqK6r10g2Z/cPtW5EAlFaj7/Lmz8+iqcqi/7ObgaGwvjTy1n8lUeoTm/ie1tSeG5uKmd3niR9yXwmDJ7jQGcatbnt/LuDJr+9fDHLKnIVso3IXQdLQAISkIAEJCABCUhAAhL4cggoZHN2nZMespkYbHjlp6z+5nNUz2hQyObs/qHWjUjApOP4Rn75o20UPfM7PFRXSqYXDvzP/4eWyU+wbHIfL27P5P9YNQnr6h62HeyAlEzGT1/CvJxD/JO3Q/zWsiUsV8g2InUdLAEJSEACEpCABCQgAQlI4MsioJDN2ZVOcsgWxYxHeHPDRtauWUtNdZVCNmf3D7VuhAKRGy3sfPcdOiYuZ9b4fNJdJqde/REdtY8yv/wGf/lOBv/s8XpK3d289/rrnM6YzkMPzaOsdztPvTXEd5YvZfmEmyPZLthrsg2y9NvzNF10hHXQ4RKQgAQkIAEJSEACEpCABL6IAgrZnF3V5IZsMRP6T/KTlzbz7d/6FzTU1yhkc3b/UOtGKmCFaD+3j03bm+k3vRjBIFbqNB5YNZ8K32H+cmsK31pRQ2mem66ePgbDaRTlBvC1v8vvbQ3zzUVzmVeWg98dp/PyUd57Lcj8NfUUFqdrTbaR1kLHS0ACEpCABCQgAQlIQAIS+IIJKGRzdkGTG7JFTYz4WV78by/ywu/+J+YuWoDH43G2kFongZEKRIN0tLXRE4pjRkxSCosozE7Haw1yo89FXmYKPs9HtjGI9HG+3yIvPY10nxuXAbFIkP5uk/TcVDxet3YVHWkddLwEJCABCUhAAhKQgAQkIIEvmIBCNmcXNLkhWySKZUV5/Ve/Yu03n6G2rk4j2ZzdP9Q6CUhAAhKQgAQkIAEJSEACEpCABBwioJDNIYX4mGYkOWSLYHeIxsb1rFmzhmqtyebs3qHWSUACEpCABCQgAQlIQAISkIAEJOAYAYVsjinFHRsyqiFbc3OzZZ81FoslviKRWyFbI2vXrqW6uloj2ZzdP9Q6CUhAAhKQgAQkIAEJSEACEpCABBwioJDNIYX4mGaMash29OhRyzTNRMAWjUYTIZv93xs3buTpp5+mpkYbHzi7e6h1EpCABCQgAQlIQAISkIAEJCABCThFQCGbUypx53aMash2+PBhKx6Pvz+KzQ7Z7P/etGkTzz33nEI2Z/cNtU4CEpCABCQgAQlIQAISkIAEJCABBwkoZHNQMe7QlFEN2VpaWhLTRW8FbfZoNnskW2NjY2JNtqqqKk0XdXb/UOskIAEJSEACEpCABCQgAQlIQAIScIiAQjaHFOJjmpGUkO1Oa7INb3ygNdmc3T3UunsSMKMEwxFMPHhdFqZp4fL68LpdGHboHA0TjVu43F68XjcuwwArTiQaJR5P5NKAC6/Pi9vlwv723T1MQgMhTNz4U324XEbifHpIQAISkIAEJCABCUhAAhKQwBdDQCGbs+uokM3Z9VHr7kOBeN9F9jdfIpI2nhJfkN7ODrzjqplUlE6kq5ue7ht0hyxc/gwKCwvJz83AG26l+UI7A0Nx7CjO7cmgdFIFeel+3HedlA1xduch2qLZTJs1iex0P667fu59CK0mS0ACEpCABCQgAQlIQAIS+JIJKGRzdsEVsjm7PmrdfSdg0nV8H3uPX6V4wRzSI4Nc2/YjWkq+waqZ2Rxf9w79pRMYXxjgxumztFolrHxsMRXXX+EfWjzk5VVQmOrB48mkfFol+XZQhoUVjxKJxsHlSYx+w7JwuVwJHcMwsCzT/iP6mxvZdMakcvYDVJdkEbj7hO6+k1aDJSABCUhAAhKQgAQkIAEJfNkEFLI5u+IK2ZxdH7XufhOwBjixZw/N5zJ5YFUt+bkp9L33R6wLP8SK2XUUeE3wePD4PJiXdvCr/c2kzHySOa2vstc1jbrqBkrS/Ilpoh63G4M4gz2ddLa10z0QBrePnNIS3H0DpBQVkZUWwOOCSH8vfYMmmWntvPzWBfIr6lhYV0RawH4NPSQgAQlIQAISkIAEJCABCUjgiyCgkM3ZVUx+yGZaNG5oZM1qrcnm7K6h1t2TQOQGO/ftpik6kyfnjKcg3cPArj/hV6GVLJ9Vx7hMX2IKpxWP0Nb8LltPtlO+cBWFR37Ojr50isdPJSeQRm7ROEqKsvEEW9n9xls09adRXV9J5NQ+OsfPJf/0LjrqHueRhkpyfVEuHNrHwVNeFj86iTPr9jM0fiJzF08iK82nkO2eCqknSUACEpCABCQgAQlIQAIScJ6AQjbn1eT2Fo1ByAaNjetYs/YbVFfXandRZ/cPtW6kAoOX2blnB01py3myrpCCVNevhWyYEfpaT7Nt6wnC+TU8vGQykVNvs377AS722BsmZDK+soy6FcvIvXacPe91Mf/Zh5hYnI3HihHFDVc38/0NsOqJBUwM9HJoxw5ax69g5fQcLv39Bq6PH0/D4iry0gIMTyrVQwISkIAEJCABCUhAAhKQgATudwGFbM6uYJJDtihYJi//7EWeeu47zGiYi9vtcbaQWieBkQgMXGLnnu00pa3kyRlFvxaylaQb9F47x953jzOQVcHSZTUUpHsxTePmbqAGhhnm/NYX+fngfJZldHHiWBqPPTWbksI0XMSJmgZuV5jj//unXKh/kKneVg4fGmLBqgWMzw/Q9LcbuGGHbEsUso2kdDpWAhKQgAQkIAEJSEACEpCA0wUUsjm7QkkN2aJxk/j1o/z3v/5bvvvv/oBFCxbg8Shkc3YXUetGJDB0lZ37d3Lcs4ivzyymINXNwK7/yqtDD7J8dhWpnSd4641jhAsrWTK3kvT0NNJSIRiOEYtaiZ1EDStGz9lG3uhbyBOlfZw4eJaCBfOZkJOF1xxiwJVDSW4G7mvr+dHrMXLzLhObtppVVSXkpgTZ8zeb6S6rZM7iaeQmNk7QQwISkIAEJCABCUhAAhKQgAS+CAIK2ZxdxSSGbHHiRpTLm37IH/2v9fz+//w5yxbOw+NxO1tIrZPASATMLg7s2cuJrgk8tqSSvCwfg/v+kvXhpSyuyeXkX/8BPzxs7/45lTyvScQ3nrlLZ1FsXuTAwVO090awYjFcBSXMWfEEs4stWo9s4r0DV+gaMokbOUx94EEeqCsjy9XLu3/3Q96KVPDtpx9nan4WntglXvtFEyllVSycU0Z6qkLskZRPx0pAAhKQgAQkIAEJSEACEnCygEI2J1cHkhiyxYjGw/S2XuSVX73Bb333XzJz5kytyebs/qHWjVggxuVDBzl2apCalXMozc/A6L9Cp5lNVppFe1MT100vlmlhmSZxdzolFeXke/u5euUGfcFo4nuBkqlMGZdFitdFbKCb1kvnuTEQIebJonxiOUVZqXgMi2D3Oc4FC6gszCDV5yLaupNXD/Qzfvp8GibYz9feoiMuoZ4gAQlIQAISkIAEJCABCUjAoQIK2RxamJvNSmrIFolEsQyDtzas58mvf52qqiqFbM7uH2rdPQjErx9n9/FzuCYtYeb4bFI9yQq6TK7t2s7JoI/KeTMZl5GKxrHdQwH1FAlIQAISkIAEJCABCUhAAg4VUMjm0MKMTcgWwe4QjY2NrFmzhurqaoVszu4fat09CYTp6ujDtFLJzknB40nWqmgROjr6sEghJzuZ570nJD1JAhKQgAQkIAEJSEACEpCABEYooJBthGBJPjzJI9kUsiW5vjrdWAlY1vCZjWSNYhs+3c2zktyzjhWyzisBCUhAAhKQgAQkIAEJSODLJaCQzdn1HtWQrbm5OfF3/lgslviKRD4I2dauXauRbM7uG2qdBCQgAQlIQAISkIAEJCABCUhAAg4SUMjmoGLcoSmjGrIdPXrUMk0zEbBFo9FEyGb/+6ZNm3jmmWeoqanRdFFn9w+1TgISkIAEJCABCUhAAhKQgAQkIAGHCChkc0ghPqYZoxqyHTp06P2QzQ7YboVsW7Zs4dlnn6W2tlYhm7P7h1onAQlIQAISkIAEJCABCUhAAhKQgEMEFLI5pBBjEbK1tLQkpovG4/H3R7PZI9tubXyg3UWd3TnUunsUsOJEojFMw4vPbWFh4EqszWZ8aIk2yzSJx2OYuBJhs8uwl3AbXk3NskzisXjiuW6PO/HnhhkhGAWvx4PHZb+WVl67xwrpaRKQgAQkIAEJSEACEpCABO5LAYVszi7bqI5kuxWy3WlNNu0u6uyOodbdu4AZvMKhlstEsqqozeii38gkKyuHFO9wkAYmsXCInq5uuro6CVoBsrILKMzPIMXvxogN0dPfT0drB1FXgPyifLKyM/ANnmL9sSHKJ05hSmEaPo+hDQ7uvUx6pgQkIAEJSEACEpCABCQggftOQCGbs0umkM3Z9VHr7jsBk96W/ew8dp7i5Q9T0PLf2BGcy7y5D1GWk44nEbKFuHp0K+u3XSZ/0hTyvO3sb+pn+gMrWVJTQrxlA3/3dj+Tq4tx9V6jtdNHw+MrqR1vsfN/vUOkpp75DZVkB7zJ3rz0vquGGiwBCUhAAhKQgAQkIAEJSOCLJKCQzdnVVMjm7PqodfebgBWkZc8eTpxJYdljMxg68K/ZMLiEZUu/xsTcDDwu+4JMoqEgg0MmvoAfn8/DucY/ZqdvAcvnFrPr+++S/5VHmDu9lHR3Dwe27OFsVx4PPt6A/+RPeD1Uy+KGWZRnBfBoyuj91kPUXglIQAISkIAEJCABCUhAAvcsoJDtnumS8kSFbElh1km+NALRG+zct4fjoTq+Pq+M8M7f5a3gEpYt+RoT3g/ZbtewMKMhjr36ImcLFrAw/wp/tH8c//Ir9UwsSE2MVOs9tpXdx89TtPI3mB47wJ/t9bNq7ixqitPxurUu25emb+lCJSABCUhAAhKQgAQkIIEvvYBCNmd3geSHbKZF4/pGtCabszuGWnePAoOX2blnJ01py3iyrpDwe9/9hJDNIh4dov3ENn6+P8b8JUtoiG/k/ztbxXeWTqM8y5cI2cIX3ubtpjNk1K1mVsEF/mJdL6vmN1BTkY3XnRgap4cEJCABCUhAAhKQgAQkIAEJfAkEFLI5u8hjFLK9zpo1a6murk3sqqiHBL4wAgOX2Ll7O03pK3lyRlEiZNs4tIQHFn90JJsdsA3Qemofb+3qpnL2fOZXl5B2rZH/sCOX33y4gcqCFFyGRdeRzWw7cYHS5aupzbrAn9sh24IGasoVsn1h+o0uRAISkIAEJCABCUhAAhKQwF0IKGS7C6QxPCT5IRsGr/7sr3nqW79FXcM83G7PGF6+Ti2Bz1lg6Co79u3khH8xX68rToRsGwbmMHfOY5RlpePGwOX24feEuHx8NxsPDlBZXU/91DwCqSmkGlf4+Q82UbzsEWZMyCfgCnJyzz7O9eWy9KFZlFgH+cP1Qzy+cA61iZBN00U/5wrq5SQgAQlIQAISkIAEJCABCThWQCGbY0uTaFhyQ7a4idF2jO/99d/x3X/z+yxaMB+PRyGbs7uIWjcigXgH++yND/qm8JVFE4ke/I/81bs9uFOmkJPiBdNNVm4ds6Z1s+6HL3HCO5FZ1UWkxGPEJszla0tnkXnuTd46fJ3OIQszbmHlTWb24iXMLs/Af/5l/kdzIQ/Nm8O0wlS8mi06ovLoYAlIQAISkIAEJCABCUhAAvezgEI2Z1cviSFbnLgrwoXGv+IP/2Y9f/Q3/8iyxQvweDRd1NldRK0bmUCUCwcO0nQqzKyHZ5FjXOD46at09QOWPerMTSB1HOXj4drpywy6XFimBWaceP4kZk8rJy/V4EbLIU629hI2UimuqGJaeQ4Bn8ml9T9hf9YM5s+spTjVjwayjaw6OloCEpCABCQgAQlIQAISkMD9LKCQzdnVS2LIFiMWC9N74yqvrnuDF/7P32XGjBlak83Z/UOtuweB2JUj7Gw6i2f6cmaOzyHN8zlN6TSvsO7lExRNr2bmtBJSfAqo76E8eooEJCABCUhAAhKQgAQkIIH7VkAhm7NLl9SQLRKJYhkGG9Y3svrJJ6mqqlLI5uz+odbdk0CQ9hs9xK1M8vJS8X5eczoHr3Gh10VmVh5ZKR60seg9FUdPkoAEJCABCUhAAhKQgAQkcN8KKGRzdumSHLJFsDtEY2Mja9asobq6WiGbs/uHWnevApZ185kGfE4D2bj1monX+7xe9F4vUM+TgAQkIAEJSEACEpCABCQggWQLKGRLtvjIzjcmIdv69etZvXq1QraR1UpHS0ACEpCABCQgAQlIQAISkIAEJPAlFlDI5uzij3rIdqsDRKNR7C/TNLFDtrVr12q6qLP7hlonAQlIQAISkIAEJCABCUhAAhKQgIMEFLI5qBh3aMqohmxHjhyx7FAtFosRiUQSIZv975s2beLZZ5+lpqZG00Wd3T/UOglIQAISkIAEJCABCUhAAhKQgAQcIqCQzSGF+JhmjGrIdvjw4UTIditcs4O220O22tpahWzO7h9qnQQkIAEJSEACEpCABCQgAQlIQAIOEVDI5pBCjEXI1tLSklj9PR6PJ8K1W9NFb218oN1Fnd051DoJSEACEpCABCQgAQlIQAISkIAEnCOgkM05tbhTS0Z1JNutkM0O2G5NGdXuos7uEGqdBCQgAQlIQAISkIAEJCABCUhAAs4UUMjmzLrcapVCNmfXR62TgAQkIAEJSEACEpCABCQgAQlIQAIJAYVszu4ICtmcXR+1TgISkIAEJCABCUhAAhKQgAQkIAEJKGS7D/qAQrb7oEhqogQkIAEJSEACEpCABCQgAQlIQAIS0Eg2Z/eB5IdspkXjhkbWrF5DdXW1dhd1dv9Q6yQgAQlIQAISkIAEJCABCUhAAhJwiIBCNocU4mOaMTYh2/rXWbNmLdXVtQrZHNY/7DesHhKQgAQkIAEJSEACEpCABCQgAQk4T+BWyGaHOYZhjKiBt/6+n5GRgcvlGtFzdfDdCSQ5ZItiYfHK33+fp7/129TNmofb7bm7luqoURew33ChUCixkKIeEpCABCQgAQlIQAISkIAEJCABCThP4FbQNtKWKWQbqdjIj09uyBa34Noh/uTF/83v/Ns/YPGC+Xg87pG3Ws8YFQH7DdfT04NpmqPy+npRCUhAAhKQgAQkIAEJSEACEpCABD6bgD2CzeMZ+YAlhWyfzf1unp3EkC2OaUQ5++b3+a9/+yZ/9LevsGzxAoVsd1OlJB1jv+F6e3sVsiXJW6eRgAQkIAEJSEACEpCABCQgAQmMVMAO2dzukQ9YUsg2UumRH5/EkC1GLBZhoLONda+/yfO/9dvMqKu7p44x8svUM+5GQCHb3SjpGAlIQAISkIAEJCABCUhAAhKQwNgJKGQbO/tPO3NSQ7ZIJIq93NeGDetZvfpJqqqqFLJ9WoWS+H2FbEnE1qkkIAEJSEACEpCABCQgAQlIQAL3IKCQ7R7QkvSUJIdskcSi+o2NjaxZs4bq6mqFbEkq9N2cRiHb3SjpGAlIQAISkIAEJCABCUhAAhKQwNgJKGQbO/tPO/OYhGzr19sj2VYrZPu06iT5+wrZkgyu00lAAhKQgAQkIAEJSEACEpCABEYooJBthGBJPHzUQzY7uInF7PXYYkQiwyPZ7JBt7dq1mi6axELfzakUst2Nko6RgAQkIAEJSEACEpCABCQgAQmMnYBCtrGz/7Qzj2rIdvjwYcsObqLRaOLLDtnssG3z5s08++yz1NTUaLrop1Uoid9XyJZEbJ1KAhKQgAQkIAEJSEACEpCABCRwDwIK2e4BLUlPGdWQ7ciRI++HbHbAZgdt8XicjRs3KmRLUoFHchqFbCPR0rESkIAEJCABCUhAAhKQgAQkIIHkCyhkS7753Z7xs4Rsp06d4o033uDxxx8nEAhw5MgR8vLyKCgowK650dLSYtkNsYO1W9NFTdNMTBe1Nz7Q7qJ3W6bkHKeQLTnOOosEJCABCUhAAhKQgAQkIAEJSOBeBRSy3avc6D/vs4Rszc3N/OAHP2DBggV4PB4GBgaYMmVKImj7UMj20TXZtLvo6Bf2Xs6gkO1e1PQcCUhAAhKQgAQkIAEJSEACEpBA8gQUsiXPeqRn+qwh24svvpgI2VwuV+KroqKCzMxMhWwjLYQTjlfI5oQqqA3DAhZWYhysgWHIRAISkIAEJCABCUhAAhKQgARuCShkc25f+Cwhmz1d9PXXX+exxx7D6/Vy9epVUlNTycrKUsjm3JJ/fMtGHLINpyAM/1OByAeyVgLFdrF/+N3xYVnDbva86o8e8GuuHz4g8Zq3nv9J57hZncTL3XYeu84fPJwZYhnEGArFcbm9eD0uBW334w8UtVkCEpCABCSQLIGPuXey77GsO3xgd+te6IP7tMTN0vBd7Yfu4W596PfRC7Hv36zEU96/q7r99urWq93pPu/zMrntXvD2lxy+Tbzz/d2H7gHfb9sH1/ix9603T3BL6dcv4eZrjOb13taG4Vvc28AT571T6z5av9tdhr9352u+2Q8+7no+am8fN/xin1d19ToS+FQBhWyfSjRmB3yWkO306dOJNdmeeOIJfD4fFy5cICUlRSHbmFXzM554ZCGbRTwSIjgYInbz95zbHyA1EMDjvkNw9Bnbdn883f7lbhGLhhkKhoiabgKpqaT4PO//zk3cD1hxoqEgwXAM3D5SUlPw2UHSrZsHM0KwP0jEvHnzkPg/C9PtJy3FixUJE4nGMG/+Mvf6U/H7fe+7v3+baMUIDQYJR+NYbi+paSn43B6soU7a+4bwZhSSleLF7bT7AcsiHr3E4cM9BDKLmTAhl1S/J6HzaTd/90c/USslIAEJSEACEvg8BSzLJB4JExwcInYrcDHceAMppPh9H9zr2PcYsQihoSEicQOP308gJYDXsAMX+942zNBQCNPlxZeSRsBjEQ8PMRQKE7M+uGEy3B4CqWn43WDG7Pu+ISLmzftfO2txu/GlpBLwenCN1n2WZWHGo4lrGYqa75/H5U0hLdWP5/YTWxaxSChxbTGG25a4P8Uc/vNgGNPwJLxSA/aff/hhnyccjuFJScH7oW9amGaUkH39cQuPP5VUv2/0rtm+IzbtNgdv1uTm/bPhTpw7I2X4fjFx3xyLELTrHDXtmBXDvhdOT8PntvM5k0jIrmsMTyCV1BQfrg+eSTwcIhiMgNdHSpp9zcMXbT8vFhokGIoSt4PMxM0pGB4vgUR/Ga1if57vFr3WF0VAIZtzK/l5h2z2SLZPni5qWjRuaGTN6rVUV1fhdrudq/Mla9lIQjYXUdrOHWb77lYyx2XhcbkwYhHiWeXMmDaB3HTfcLCU+KTn5qdGt2VG9rdufnv4l9Pw4Kybnyi9/1tu+KBbnyzeqsfNDxo/KM/NWOn2P7/14VYSf9cZxBnouETzqcsEoxYmJlEjh0nTJ1FWkJG4KbHiQ7SdPcbZzhCRKFiRGCn55UyeMoHc1OEbMTPUwaljZ+kMDtI70E3PUCrFuX6MjPFUVfg4s6+FAcMO8Hy43Ebiy+3JpmJ42B0oAAAgAElEQVTaFIqzAol522bfFU6cvkBXfyTxaSaGC6/Pz7jpDRQHWzh44QYZlQuYWphBwHVzVN2Y93cDIz7ItcuXudx6muZTQ6Rm5pFfOo6qqgryMwK49QnhmFdJDZCABCQgAQk4TcAyI/S1X+VsyyX6XRAPBRnoi5I3pZ76ukrSDfvDSZNwfzuXzp6iNeglxW1gxkzSiycyqTwfq/cqLWfaiGLh9ZjEU7IpKCoicOM0LWevEsvNx2+HVUP9hCMm4+c+SFWBh54LJ2k5eopgfgEBa/jcoVCYgpoF1FWWEDDM22Z9fI5y9vUMdHLpwhmudEZxY39I28NAVg3L500jPzAcGyVsblzi3Jkr9Ll8+Lx+0grKmVKaRbz7MsebrxH12jMH4oTiKZRMmMTk8Vm4bn7Ya0b6uXHxFBeCecyYMYG0m/fW9sixSLCLC2cv0NEXxhtwETN8ZORVUlWR/X5o9Tle8fD1xCP0tp7h7KUb9MfcWJFB+gYGSKt5hIenZiX+3kE8RN+1Exw83cpAPINMr4E3JZ/JtVPJ84TouHSa5ksDuI0YcSNAYeVUKsvy8Zsh+m+c5ejpbizLDtI8ZOSXMrm6kmyPRSwc5OrRzRzpcpPiy8BjmMTDAwzF45TOeYI5RS5i5ud9xXo9CdxZQCGbc3vGZwnZbu0u+tWvfvX9kWx3EbJB4/p1rFnzDaqraxWyOahv3H3IZuBhgOM7XudnGw2efH4eeSkGA+ea2HboNGUPrGFZ9XhS3FGGenvpCUN6TjYZAS/2502WHcYZLjCH6G3vw0zJJSczgNtOmBK/uE1C/V10D5pkZGWR6rFHcfmGgzz7k6nwIL09A8S8aWRlpg1PJ7RHkEXiGEacaDCEmZJOited1FHbdvDYcf4o+453UzhpEnm+Xva//Q6hyUtZOb+BolQPVrSXcwfe4YxZTmVpHsa1g7x7KEjlwgdZVFdIwG1gRYN0tvcQiXRzvHkf+66V8fVFE0jLyqMk5Szf/4uDVMyfSe2UQvyuOD3XTtB0uBVf6QwWrZxPeWoP+7e8w57zA0ysrWdScRYMtXHm1FVy65fTMD4Ttx2sud2JeiQxh/zk3u72Ert+hLff2UNPVh4prnzGpfvoDLqYWjeZ0vwMvKP2cbCD3ohqigQkIAEJSEACIxKwrDjhwT66O/sIxYK0nT9Oy7lByuc9wuJZ4/Gbccz4IBeO72PbrouUPfgoDZlhzh/cxZHOHOpmTSft8k729BYzf2EdBfFWjhxtoj1eQJnXorMjSMUj88iLDHLt3HGOHu2mfvVaZha7ubxnH0cOXaF0zXJKYmE6r57i6MErlC1+lEUNE/Bb8VEK2ex73yB9vd30BSOE2s9z8NAphiYtY/XSKnJ9LmyXYOdZju7dRstQBQ1z6xgXMAmZPnL9Yc7veY2tbdN59OE6smPXOLBjN+3eCh558gnGuSOYsRAdFw7zztHL5NY9zMrJWTfrMvzB6PVT23nnYBdFVYuYWeHi0omDNLWazFv1JNOybl9SZkTl/OSDzXji7wldfYOEw6HEh/57zw9Qt+oZVlSkYRkurFAPV49tYNd1KJmylImpMXAFyC7IJHq9me2v7aR36kIWT/Fz9cRxznbmsuCRRUxIb2PfS40cT69h2ZwSQq3nONHSS8nch1g+t5B4TydNG/4nx/MWMadiIgErSMeF4xzaf5Wa7/weD+RZRBWyfY7F1kt9koBCNuf2j88SsjU1NfHLX/6S559/PrEmmz1d9FNCNvuzIYuXf/I/ePr532bGrAW43beG9ToX6cvSsrsP2cDDIMd3b+L1fcV853cWku934/Kn0dn47/mbgRV8Y/44rrx7kKG8HFyRPnrCJsUzVjBvQi7xC5t470Iv7QPZFKRYxIKttBm1rHq4lnx3Pyf27+P01SHSinLxdHQTDJ/HPeNplk7OJd55kgPbT2IWFWL03CCSUUFNQz3jsns4+PoRusMdePInMWVmDUWZ/qRPhbTXEPN4DKy4icvn5Wrj93jXnM6c2Q9QljU8FN3l9eElTtxy4zfP8bNfHMVdNJ3lCytI97nAskenufFZfRxu2sWOq+U8u3wKmal+3IP7+JM/P8usryxhfk0RfpcLj9dF6NJ+Xt94BHf9Eyxy7eTNo1D3wEpmlmUmPmWz00t7xFssCrGOJk5d78Ff0sD4LD9e10cWERmjDu/y+Og/vYNdTSfJrp9JvDOdcXklTJyQnphiG7s1fXaM2qfTSkACEpCABCTgYAHDhZsoXZePc7Cphfi4eSyZMZU0IsTtEVCxHk4fPszhIx4e/CeLyTEHuHrpBDtb+slNyyOv6wTR+geZPbUMb3SAq4c3s2PnPgKLv8vCAg/Zk8bh7bnIsf3vcixYx+PLqsjyxei/0U1fv0l+bTmpg22cPrqdA9fzmLdgPpUFLuL2yUft4cL+q1Sk9ypHth/kglnK0gdnUpTiwjTtKZNBrh07zNHj16l4ai1V7iimZc+A8BDtvkjTzlc4Ou5ZvjUjD3Ooj6uH3+Nka4ipX3uOaYFBuq+d4cC7JxioWsiqukIM+x7VnlVguDCDnVw4+AYnrCnMmbeSspQQA9eb2bHlJzRP/Nf8i4W5xEcrcDLcuAnTdfEob++6QvrMpTxak4sZt+fquogHe7h8eAtnzEyq5j3IOK+FYYdv4S5OHdpG44nx/MvfWUwgGiMSbGPPK28xUFbFpIIe/nFTnH/y2w9RkuImHhnk7N4dHD07xLxn1jAu3kfnldOEcicwLicLa/AGLfs2sbtjLr/59BRc4dG64FHrQHrh+1hAIZtzi/dZQrbjx4/zi5de4tt3HbLFLNxth/jjF3/KP/83v8/i+fPweDRd1Cnd415Cttf2FvDCP7dDNg8ue/eLV/5fXnU/zNcXVNB/8gpGcTG5gW4Obd1Pu2sWX31qDr6Df8p/3GEyo2oFS6ryibcdZNNbB6h67v9ies9xdu44QdqsBVSX5xK9fpU9L/1rrj/wIs/Py+fi5p9zPnUOM+srSQ2dZ//mS2TPWcis2SHe/M0f07tkFnOWzWNKeQGpSR7J9qE6ujx4B07z0ss7SZkyh0UNk8m0F+647eH2QseBjWxqGqJy0XJmVmTdts6Fgcfq42jTbnZcLeOZ5ZPJTAvgDR7ge39xhvpVi5lbXZQY+QZuArSxZctOTkcrqepupq90IjPn11Pgt9fVuC1E8/iJndvA1hOtpFc/SX1pOinuUZrGMNKObd/8DN2ged8Wth1u4Wz/eBYtWsHKuRVkpdlh/McvtzvSU33s8Yl17uzvOmZ83+d2aR9/zV+uy/000OFeloS+9mkNSeL377hW8xec4At+eSPsPV9CjS/BJd95Cfgv+G83A2ID1zj06ku8uvkSE5//ZzyzZCqZAbA/p7OI0t96it1vbmLP2T6MTDfRQC5T5y/jkaoc2g/sYH9wHIsW1pIXu8zR99ax83oaNU/8Hk9X+QhFQrRfOMGed0+Rv2QFsyYV4LFMXC43hn0/Fg/Tc/08B7YdwyqvY/786aRZsdEZxfb+u9zAMIe4eqSRv/nJu5jVT/Cb31jBhCx79oi9dlkv5/Yf5cj2G2Q0DHF0zxWMzCJmLF/Fkqo8+s+9x6827ORK0ENqzCKQWcachx9jUX0R8e5LNL2zk6u+ahYuyGfo4gHaCx9ndokxvBSJPZKteSdvH+ilbM5S6ssMrjRt5pWd5/BWPc2//43JxOzQazQehpvYwEX2vvaH/HBnIY8//20enzeRtMQtnEE82EnTpp+zftdxBtImkJNeQN3SlSyd6ufckS38/+ydB3ycR5n/v+/2Ve+S5d57jR33ErfEJU6cEFIh5YAjXDhCyB1HuT9wtFBDKHcQIAESWkjiNDvFdtxb3Hu3JUtWtXrd+v4/827RarWSdqVdSTbzgiJ5d96ZZ74z7/vO/N7nmXlLXcG3FqXS7BbCWz2F+1/hiHMYQy01rKsZz9O3DCPOqGhr3lVf3M2hC1dIn/0pZqQ349KZUNwObW2/6qtn2fP2HuLu/xTL0hTsMapuLBD27Ty9yw31bSOjZl2oVY7CeUxJkS1qTRD1jLojsomNDzZs2MDKlSvDCRd14dbZObfuWZ757Xp+9NI7LJo3W4psUW/SrmcYmcjWyOk9b/Py+kaWrJ1KqsnFteN72VcWxy1r1jBtcDq6ugIOHztFeVMDhYcLsZvGs/ZLq0g//BzPl0xkzbzZDE02odgqObnhR5wf+VkyLh7gXGU/1j48izSxgYLBSMFr/8YHaZ/ntqHVvPuDl6idM4/BVgMGk4787Qcwz1zOilvT2fPtwwx8aBlTxqRhamfHpa7TieBM8Xat8TKb3tvDFfNolswdR39Rz4AsFL2bmnN72L7zHAlTljJj/EA0HSlg0BS+yKbDpJbx4Zb9FLgGMLzkHPUDhjBhzmQyxeK1gQ98vRln3kZ2nC0mYcwaJubGY9X1EZFNjIt0Cs76akrLj7F7dxmOqitcsg9i8ZpFTBuShjmq4aIKOOopOneIYxfLqDVlM37ceEb1T8HY53aDiKD/RZJUUXCUnuHw6YsUVTsx54zh5nFDyEg0xXhSEImRMUwr3sbbarl64QSnLhVRbchm7JixjBqQhll4pMaw6L6UtarWU3DiFGcvFtFsSWbI2AmMGJhFXJ9ZrzH6tNyOBorOn+bM+TyarOkMHjVRq3N8X3npEP0qezyaXY2UFZznxLl8rjVZGTxyDONG5hJv9C35HZOCezFTBZ2zjqK8sxw7f5UGVyKDR45l/KgczDf4uxS1uZKCC6c4dKECQ1wmw0aNYcywdP86W73YKDEsWnhu2agvK6MkP5/C6nyq40Yzc/pMBiV4Bafj+9m2u4T+U8aSE2enrLSIEmcG02dMZ1h8NSeOnaKguB5DQiJpyXbKqptxDlnJgxPjsdeXcOHYbvZWDeaWOZMZkKRo4p12iM0W7DVcPfsRe64YGDV1PlMHGGInMgVS1MInyykqLaa0sJgzFwzMunseYzLjcTeXcXrne7z/ThEj7r2dMQkOaqpLuXquisyp4zCU7eZo3QAmjBhAXGM1164UYksdybTZY2k4vJ6jtdncNG8+/RwXOf3RG+QNf4q1o/Wo6LR1hF3NtRSeO6U9QxsVKykZCTjqr3HBNYl/Xz0CVwyjENzOJqrLLlBYXk9xYSH57kk8vGY0ZiGouh00VJZRVlpBnVMsNVNLed4xrg1YwhSO8L5uOV+em4ZdE9lquLzvZQ46RzM2vpH36sfyufnDtPui22Xj2rmtfHSxgJy5TzArvckfDupuribv+BbeuDySLzwwCX0sF2NzO2gsPcPOI5dpsJtIyx3LrBmDMcfwaurNrF3OOi7u3c2Z8kb08cmMnLGY0akxCj/uzYp6yxYbajhKjvLeR/m4MJM+cBJzZgzA0IlILUW2PtB47ZjQXZEteHfRDsNFHWKXl+oK3npnAw89/BgTJ06Ua7L1ob4RmcjWxOndb/LHN6qYt2oS6eYadmwqYOC8xdw2bwRx17byk780s+zu6QzP1Guho+euKkz/9ErSD/+ct2puYs7UmxiQrEdpruT8ll9xZvhnGFxwjIt5icx/8CYyLGL7H4Xz6z7PzuynWDXMzs5f7yD5vkWMTDBroZdOux1zajaZ6aW89YNzjLv7ZoYPTfXvAtTzeBWUhny2bNpLPkNZslgMwsyeDSC87iKKzkXNxf3s3nocw7SVzB4/gESj53ttkwjPaK19T7bnLjBlRYsnm6LT4yg5wgf7PsIx7GPMtW3ivasWJk5bwLh+Yh0zzwYUbrcL1RCHemVTi8jWL77veLJ5d4xSETt2lXJkfzVmUwKVx17g4oDVLJw0kX7xUZ4Iupw011VQWW/DqYsjKTmFJO8GFD3fd3qnRLW5hsqaem2zDr01lfRkK2ZDlDn3TtXCK1XsilZXRXV9M3bRB5KSSYozxnRntPAM68lULhqra6ita8BlMBKfnEJCnIUbeTEH1e2iqbaG2tp6nCYzCUkpJFp7fomBnmxlrSyxblVTHdW19djsBhKSkkhOsnrWRL1RD9VJU2Mt1TWNON1GEhKSSE623vjXuNtOQ30NVTU2FL3o40kkJ4rxyI3Y0GIMJYY6nlBBg9GIwVXH5XMH2XzOzU1TpjN5UDzN5ec4eGgXh03LeXzJIExiPFaYx+EtZ1CHjmLa3BGYG+ppaPSElzaUnOTshQvEzXiU+bnNlOef48CW85gnz2DG5IFYXE48wYFiSQ4XjdcKOLr9BHVJw5i5bBIp/u9jw1yrr/elss4gNi7Q0XD1Avs2bMC98G7mDM1BZ6/hyoEd7D9QxNhPP8GsFKi9dokjm57npHM85jMqIz63hptzktCLNYHzjrD1bClqci7uHa+w4dQ1jAlx6JprqL12ldqMmSydu5i1DyxjgNGFtm+n6kBMKO1ORVsDOO/kFo5n3svDkxOJviObt63dKopOhMoa0akNFB49yM7NVcx8ahUDXd6Xx+J7sf6woqDaq8k7tpE/nsrirpGVvHduKE9+YiIGt9g84hpH139AzaAxDMtq4LVtBh6572Yy4wzapgb5B/ZyuqCBiffcw2Bds2dXUcVFXckFdr32DqZ7nmRZll7rMzE7xK6m9jrKK+pwunSYrclkZsTfsHEX4hldV15Grd2JYjSRlJFN4g09KFFx22soKq9HVUX7ppCVGdfp/VqKbDG74rqdcY+KbHa7XXu2v7vhXe6++y7GjpW7i3a7BaOYQWQiWwMn93zAG/vSefSzs8mMs9Jw8lX+etrE3DkLGd7wHt85OIDHFo6lX2IDR1/dytHCTFZ+1ePJ9lbNNOZOm07/JAOKrYJzH/6Ck8O+wm2JZ3hvx35cg+cwZ3QmupKjvPr753Hd+gyPzkzhyq4/sNO0lDXjczDpm2iwm0lNziQl+TKvfv8sY4XINiwNU2/sQinKrM1j01vr2V8/nNuWT2RAgkETtlKsTkrrjWSkmLEV7mL9Xz9EvfljzBvXj3g9mOIStO3WxUQnUGQ7emIvu68O4L5Fo0iON2NsOsSPfnyMEfOmMHFkJhaDXntzenTPdk7bR3PnnbMYklTL1udf4mziKGZNn0BGvHBrb6bqWj4NiTczVt3D3gvFJIy+w+PJ1kc8N8ReGLWlJRSVVhCf7eTiGScpyek0HX6H2olLuGncaNK9O2VFsdvLrCQBSUASkAQkAUnguiag4nbUU1FZSmmdlexkM25bFfkXD3GsKYtZk2YyzOAAYx1nTh5kR3E/7l06CqvOSfXVSxzbX0H6+EncND0TW1W9JgzZa0s4c/IiZepIbr9zAtb6ci6e2seeayncPH0GYzJ0NNU10lhrJy47DbOrnuKLh9l9qYGcCbewcKgZR/QVplat5Ha5qKsq41p1BeaUHCyqnaqrF/locxGj7lnC6Ew99XYLyY3n2X/sKNWZS1g60kpNSSGnd51BPzIX17kT2KetYuaQRAzORkovHuV4WRMDZ9zBzekOGm0eIdFeeZELh9+jYOi/cftIHaqrCZvThTE+FRrE7poqiquRkounOXTUwfxHVjA4JpquZ7OH0oJymhUd8YlWFFsNBadOsPd8Fvd/dhr6BvHi0I2zsZZmVzxp8QYcTZXknXyPo0n3cE9uOfs+eB/m/wuzM2xUFJ9h2wWF6TNnMS65kn3/+BNXx97LomHx2GqLOHomD3v2PNbOsFJao5IYl0iCUkve8c384/QQPv/gVCzX9fUjjb9eCUiRre+2XLRFNqvVSnJyMqLNlTNnzmjvy5xOp/bjcDhwu928+64Q2e6WIlsf6xeRiGx6mrh0fC9bT6Ryx8cmkWLSoTfqubTuT+QNnMvUUVbOvvIHdtb0Iy3BQUNTMsP7D2Ta2vkknfoLW+vHMmXsWLLihUhUS/7+v3Ex5yEWjkhCX1PAjo2v8N7pSkbO/Dgz6v/K4f6f5Y6p/YlzFLD7jT/wxv5ympuMDJu/mo+tXsDgtFI+fOEyQxdPYED/pF7ZhVKvOCg6/B6//783yTNYPAKYy4593EqemAV/O5DAPSvH0LD3R/zy/UaSLRZMehf25kRuWnU3qxdPIVsobt63onq1nnMXj3OsLJtbbxpEvMWM0XGeP//kT3yUV4bNu56hPq4f01fcxaq5I7V2QBUL/1ZzeuebvLbxGCXVzah6C0Nmr2btygUMrD/MkbxrWIcsYGSGFbNeeND1gUOobI4qTu58j3d37eP8+UYghUlr7+GuWyaSk2jq0d1i+wARaYIkIAlIApKAJCAJhEFAVT27YG588x12X6hBMcSRMWI2q9YuYojjCofePEfm7csYkVzBgc2vsfWkm9T0BOxOFyNuXsmK2UOoP7+dt97cSbFdh+q0MHDuSu5cOoE0g9ihs4izH53Cnj2ccVNHkaDWcmXfHnZvyGPMfz7GeKWSy4dPUGZPZNySmaS7HV4vtzCM73ISN40V+ezb/Dbv7zxDvdtIfNpg5q29n1uGwcnD77NVt4yvzM+k+PxBNn3wIedqTCQa4xk+dwXLZw3EUbCfd/6+gUvmDPqbmqmy5TD7zrtZMDIRl9M7OhRLS1Rf4crpHZQMfJC5mRVc2LOOY4XNDJt/J3Vb/sH2yzVa6Kx5wGzuvn8pwxNi5RGvxahScnov77z5AceLalBN8eQMu5m7719DjuMsW48dpzZzDgvdB/nHOzu5WG7HZI5n0ML7eGz1FFJopvT8Ht782xscrtCTPGAGq+65nXmjU9DZRbjxaTb+9c98eKkJY8oQblp2L/csyqLi2Ds8d1xl1fyVzBMbrr3/KjXTPsUtQ27UoM0ud0x5Yg8RkCJbD4HuQjHdEdnOnTvH+vXrWb16NWazmUuXLmm7i/pFtm3btvlFNpfL5RfZtmzZwic/+UkmTJggw0W70GixOiUSkU3YIHbp0evU1utN6A3oVJe2o5FwXRerNog3YDrxW3XjdrpRdQbP52rLWmCKzuBZoLWxkoKrJdiM6WSlWlAbrrJ13XrilzzEvGFZWA3CNdzgD20RIZAup9gaXUGvFwuU9vL6Yjo9RoNeC2X1C1eqC4cLDF5Wis6IUUTC+htSxe1yhly3QzDWKWrAmhYKeqMBfaCnnggFFecHrXshwkgNer1fmFJdThzaNk86dJqB7pa1RGLVqbqQr05nxGSq4OzZRhISMshINwG93K5dqIc8RRKQBCQBSUASkAR6kIAYl+r13jGiiup2a2NEtxhL6cXO7y5twX6d3oBYFcETXiqiqMUO5m5QDBgMOn8InuoOHJspKHodihg7aeMtF5WFheRdLmHw/JtJF2GTYgMERdV2mO+5l5eeHen1wjaBWlVxuRy43OJzHToRZijsFWG0/jGhGDe6PGNLRa+tj614x1kiD5fTGWJ8KOqnQ4cLh81OZf5lihts9Js8nX5GwU6A9ISkO8VYP9bNLuojxtve8bCqunA5POGrGgvR9iHq7PRtd6qdb/CEjYu5hODhN1qMtY14lud143K5cTtsNJed5nCplUFDRzIwRUFV9ChuZwxCYmMNT+Z/oxCQIlvfbcnuiGxnz57ltddeY/ny5RiNRsrKykhJSSExMRGdTofy97//XRUPMO3GJR5gTqf2QNuzZw+PP/44kydPliJbH+obkYpsUTddZ8BddZ49uz4ivzGFrDQzSmM+l03TWDt3DOlxxht8W6yoE72OM3Rht3t27BLiqXiIyEMSkAQkAUlAEpAEJIG+QcBGdU01FZVmRgxNib2o1DcqrVkhRLzaimpsDsgcmI1eCJQ3+uFyYq8soQwLKelZJPahTcNudPSyfu0TkCJb3+0d3RHZzpw5wwsvvMD8+fM1Uc1kMpGZmYnFYvGIbBcuXGgTLirENrEl6dq1a2W4aB/rF70usgkeih6TQU9TTRllFfXo03LIFWtriDeRfYyXNCe2BLSXojF/FRrbOsjcJQFJQBKQBCQBSeDGJKBFG+iEM8E/32DF49UGrn8Ggc3XfcVGCsK3zd0Dnno35iUjaxVlAlJkizLQKGbXHZFNeLK98sorLF26VHNIEyKb8LzVvG+FyBa8Jpu28YGqaiKbWJNt3Lhx0pMtio3Z3az6hMjmq4QWiqogtjT2uOXLQxKQBCQBSUASkAQkAUlAEpAEJAFJQBKQBKTI1nf7QHdFtr///e+tRDYRNipFtr7b3h1a1qdEtuuUoTRbEpAEJAFJQBKQBCQBSUASkAQkAUlAEoglASmyxZJu9/KWIlv3+N1QZ0uRrQebUxU7enrXGVPkUnM9SF4WJQlIApKAJCAJSAKSgCQgCUgCksB1TUCKbH23+aTI1nfbpsctkyJbrJCLcNfWC/erdhs2WxPEJ2EWsdX+otumbd8qj1DX3pYAvpxEKlG+3DogVu0r85UEJAFJQBKQBCQBSUASkAQkAUmg5whIka3nWEdakhTZIiV2A6eXIlu0GlfshqnitNmxORy4dQYsFjMGn+OaHqounOLY/gvkLruF/nFGVKfLszOV3oDFZMYgtprvbNV/1Y2joYJGfSqJZrEQYqD9Cq6mcurUBOK1soVN0aqfzEcSkAQkAUlAEpAEJAFJQBKQBCQBSaC3CEiRrbfId16uFNk6Z/RPk0KKbFFoaqFkOeopKcynoKiWJlszbpMVkyGO/sOHkZuWgFmp48LpfRwpHsLsAQ3kX7lCrT4Ok1DJTPHEGfUk5g5jeE4yJn2gMibiSlX8+8Q7m8nf8mP2pX+aFRP7kWxScfuEOYOZ2p3f5x3Hcm6ZMpacBL0msvlya9lKIhLPuSjwkVlIApKAJCAJSAKSgCQgCUgCkoAkIAl0i4AU2bqFL6YnS5Etpnivr8ylyNbd9lLQq40Unt7G61vzsfYbx9TROSQpFXy09Szpc5cxZ3wu1oZijm/fRO30O8g5+i67zl6j35yFDEm2Ymiu5OSRfVyyJTF18SpmD07DYtCjUx001FbT6LaQlBSviW9uZxNXtv2Mg+mPsXREEqq9GZ01kQSrAZ3eRM2uH7LBsZSFk/20zDYAACAASURBVMeQnWhEh52GmjrsioXExDgMOtXrLSdd3Lrb8vJ8SUASkAQkAUlAEpAEJAFJQBKQBHqKgBTZeop05OVIkS1yZjfsGVJk62bT6nXYr55kywc7aZ5xJysn5hKnCO8yBaNOxa6FhLqoLDzJti01zLtnBg3b13OoRMfE21czMt2KXkSM6l1c2v4ib5wYwu33zqW/Wsqp48cprDdh0TdQ3ZTD5FnjGJRqoHjLD1lfO4t+FiupCU1UV6tkDB3LpInDcH/0E951LGHRlLGkUcKJHUeptcajNtWjJOYwfMJE+iWZ0AvvOHlIApKAJCAJSAKSgCQgCUgCkoAkIAlcFwSkyNZ3m0mKbH23bXrcMimydQ+5zuCk6OQhPtpUxU0PLyI3yYLibi1gKc5Grh5/h12OBayZmU3Zxtf5qERh4sqVDE8TIpuqxXTa6/LY9NwHZN+3DKXkMAcKTUyeMIn+8TVcOriXU8mzuGP6UOp3/5hnT49ixc1TmDwsjvrzB9lWGs/0eYsYUfAbNrqXMX/8IGr3vcqJ+gGMnjqOFHcRJ3blYR4xhUnThpBmNWhRqPKQBCQBSUASkAQkAUlAEpAEJAFJQBLo+wSkyNZ320iKbH23bXrcMimydQ+53mCn4ORR9m10MOuTN5GT0lZkc9SXcnDddsy3rmDywEQK1r/KgRAim60qn+2/20j84rHUXDmBbtx9LBuTjllvwlC/nZ+8XM/iJePRn/stG0z389j84aRZjFj0V1j30mFMAyYx2v0KW5XlzB1pZN9zL1I8YTpDUuKwmHQUfnQcx6BxLLxtIcPT49F3tslC99DIsyUBSUASkAQkAUlAEpAEJAFJQBKQBKJEQIpsUQIZg2ykyBYDqNdrllJk617LKXqF2rwj7Ny0m8QF9zNjaCpmnRtNv1LdqAo0FO/mtT0JrF4+gZwsIxffeo0DpQoTVq5khPBkU92Ai6rzO/nzRpUVyxIpzDuMbdh9LBiahNWgoGs6xC9fqmbJ0nHoL/yOD+Pu52M3DSbNYsBoLuW9PxzGMGAcI5V/sF13K3NHWTjy6y3ob53O8IwkjIDTbseYnEZmepq20YJcla17bS/PlgQkAUlAEpAEJAFJQBKQBCQBSaCnCEiRradIR16OFNkiZ3bDniFFtu42rQ6Du5rDW95hy1kLc26dz/B0EzqdjvrzRylJHo757D+4OPDjLBnTj9QklQvvvMre/GZGLF3G0BRPuKir6gwb/rKTlJWf4LbxBo7v3sWxsizmLRhJZoKJ4u3Ps0NZyMqZY6jb8Qw/Pjichz95GxOzU3AWbuOtU02MnnYrY4qfZ6N7KQvHD6Zu/x/5UDeXVZOGkGx20NCsYLUmk5hgQCe2HZWHJCAJSAKSgCQgCUgCkoAkIAlIApLAdUFAimx9t5mkyNZ326bHLZMiWzSQK+hpJP/QRt54extny5pwuRUyJ6/g3lVDuPBeMRPunMWgzCTMJoWSPa/x8itvcarOglHRo0MlftBs1t6ziimDU7WdRWkqYte761i/7SRVTZA1cw0Pr5nL0FQDpQdeYFf1MKoPbOPU1XKasyex4s67WDJ5MO7jv2ebYw43jx1GqlLGwfV/5NVdBdTU6+g/dTF3rV3GmOwEDHJBtmg0vMxDEpAEJAFJQBKQBCQBSUASkAQkgR4hIEW2HsHcpUKkyNYlbDfmSVJki2K7KormwebzERNsHaV7ePNSPxZPzCUlzuApTNGh1+lEPGlL4arYkdQbZur9VMvL63Em8nK7RVipOF8Ic24tH+1rVUVV3Wj7LSg67Tvf3guKSCuK0pK5Ud1qYKlRrLzMShKQBCQBSUASkAQkAUlAEpAEJAFJIFYEpMgWK7Ldz1eKbN1neMPkIEW2GDelywFGI0ITk4ckIAlIApKAJCAJSAKSgCQgCUgCkoAk0BUCUmTrCrWeOUeKbD3D+booRYps10UzSSMlAUlAEpAEJAFJQBKQBCQBSUASkAT+iQlIka3vNr4U2fpu2/S4ZVJk63HkskBJQBKQBCQBSUASkAQkAUlAEpAEJAFJICICUmSLCFePJpYiW4/i7tuFSZGtb7ePtE4SkAQkAUlAEpAEJAFJQBKQBCQBSUASkCJb3+0DUmTru23T45ZJka3HkcsCJQFJQBKQBCQBSUASkAQkAUlAEpAEJIGICEiRLSJcPZpYimw9irtvFyZFtui2j+DZcija7p/app8dFiN2B+3YDt8uo61TtZwX+ntf6nDTRZeFzE0SkAQkAUlAEpAEJAFJQBKQBCQBSSA6BKTIFh2OschFimyxoHqd5ilFtmg1nILiduFw2HG6QTEYMRp0KKi43KDXCcEtWGpz43SBTgcuuwOXprSpWjqP6KagNxgw6HUhzgW324nbJdKE/t5TMxW3y4HDIQoyYDAa0Xes+EULiMxHEpAEJAFJQBKQBCQBSUASkAQkAUkgSgSkyBYlkDHIRopsMYB6vWYpRbYotJwCrqY6yvLzuFrdgM3uxJg1lNGDckhwF3PgcAPDJg8lPdGEzlecosddfYpt+QqjB6Vjv5xHcX09TXYbjfVu4pJMKOY0+g8ZxtCcRIy61sqY6qjl6uV8GiwDGNY/BaPB6zIXWB3VScO1K+RfLaeythm3zkhy7mAG5WSRYjVqXnbykAQkAUlAEpAEJAFJQBKQBCQBSUAS6PsEpMjWd9uoOyLbmTNneOWVV1i6dCl6vR6TyYTRaMRgMKDT6VD279+v+eA4nU7tx+Fw4Ha72bRpE/fffz/jx4/XTpRH3yAgRbbutoMOxV3D5Y/eZdPROrKnzWVippEGu4EBuTnE1e/km//xIcM/8Sgfv2U4iUbh26ZgNNg4/vfv8PmTOfznA3cwQW+jwdFI2dXT7N3YwPQ7JpOemkpaRhaZqVYMAYqYgoOiox+w57id0ctuY0x2HDq3ExQdihDjVPGngquxhvP71rO7JIvx4/pjqTrC9kONjJp9C3OmDSbBpPPEsspDEpAEJAFJQBKQBCQBSUASkAQkAUmgTxOQIlvfbZ7uimwvvfQSCxcubCWyCd1ME9l2796tCuHG5XL5RTbx782bN/Pggw8yYcIEKbL1ob4hRbbuNYai19Fw+Ti7th8kYdnHmDUoFbOI9VTdOJ0u7GVb+Z8XD5OsJLHkgY8zITcRk0mh9uxedr31Gv9TN5FvPrCSxSMysZqclOUdYdtrjcx+ZCb9Ui2oTifuACFMaG0NhYdYv+MUQ+avZcbAJC0klfqrHDnbQMbAXPplxFF9bh9liWMYkZtJgknF6VIwW6vZ9ONN1PUbxNSl48iIN6FIka17HUCeLQlIApKAJCAJSAKSgCQgCUgCkkAPEJAiWw9A7mIR3RXZ/vjHPzJv3jxNKxNebK082a5evdpGZBMebW+//TarV69m7NixUmTrYsPF4jQpsnWPqs7gpPjkcQ68W0jSVIWCvFJq6twMmrGYOZOHkVC/k59s0rM07QJ5jVNYtGIy/ZQ8Nm07S4KrhB+VZPKZRbOYPygFi9GliWzb1zUy6+GbNZENd2v73DXn2LDhKK4J81mQ5uba1TrSpowk21THvvUbOGMex8yMUvafqWLk3FuZ1D8F4bCmM5iwXd3K6xtLyB47k+kTc0kwyXjR7rW+PFsSkAQkAUlAEpAEJAFJQBKQBCSBniEgRbae4dyVUkKJbKEiOEUbCn3Md4iQ0HPnzrFu3TpWrFihea4Jgc0XMqp5shUUFGgimy9c1G63a15t77zzDmvWrJEiW1daLIbnSJGte3D1QmQ7sZnXXjhM4qxp5CYbUZU6ik9WMnDREiZlXOTXO+P55MwU8g7so37CLQytusSFpmRm5Jbx5Y+cPDT3ZuYPTu1cZHMWsfMv27k2aDrL5g2j8eQxDu4uYuQDixmanoSp4SLb3lnH5jw9Ny2/iyVjs7GITRH0euwlJ9iyfQf1/Wcze+JYcuKNHg84eUgCkoAkIAlIApKAJCAJSAKSgCQgCfR5AlJk67tNFCiyiXaqrq7m97//vSaWCc1FHOJzoY898sgjpKena5/7RLbXX3+dW2+9VRPZxDniR3wnhDpNZBNrsPnCRaXI1nc7grBMimzdax+dASpO7eS91/eRe+9nWDQ6iziLjmN//BIHUlcyZ0gjL+1L4lO3jUEpPc62d3ZRmzuIMTevYaF5Hw9vaeSBuTM7F9kUPfVnX+EHP99MrSWBOJOexmuVXCuuJG7SQlbfeSe3zojjwPMvsuGcgRWP38+MoZlYDTpspafZvmM7FRlzWDx9LFnxeu/upd2ruzxbEpAEJAFJQBKQBCQBSUASkAQkAUmgZwhIka1nOHellGBPNqGJbdy4kd/85jeaWCYOsV/BY489xsqVK/3RnWGLbNKTrSvN0jvnSJGtm9x1eqi6yJ69WyhOX8TiMbkkxDVx4PevUzdlLlP6F/PbHfE8eutkBsbXsnfrTs45R3HbkkkMqtjEfZsaeWDeLE1kMxtdlOcdZdu6RmY/PKNNuKiruZaq+ibsNieKQaX85BlOHS5l0B23MH5QHFfefZuL5rFMHNTApp3NzF4zm6G6Yra/9wYl/RZz27SxpFt1YDBi1HYqUZABo91sf3m6JCAJSAKSgCQgCUgCkoAkIAlIAj1AQIpsPQC5i0WEChcVAprYm0AIbeJ49NFHtZBQ4ZDm827rksgm1DqRiViTTYaLdrHFYniaFNm6D1fRKzQWHWfDW+9yusKJs7qZjGkrWLP8JnJcB/ntLgv3LBxDdooZp8uN263DYDIRX7ydz+1qZu2Mqczsn4zJ6Kai4CT73mti2semkJlsDtqYQNGEMVDQG1XKj5/mxOFyht41n7SrW9heaGL42GkMSzNRfXIDr5xLYYRtC3966xT6hGTiTDoctmZGLrqPu25bxNAMMzoZMtr9DiBzkAQkAUlAEpAEJAFJQBKQBCQBSSDGBKTIFmPA3ci+vY0PzGaztt5ac3Mz999/PzabrVUpgSLbbbfdFt6abD6RTazJdvvtt8s12brRcLE4VYpssaAq85QEJAFJQBKQBCQBSUASkAQkAUlAEpAEokdAimzRYxntnLqzu6jY+ECsyeYT2QLXZNM2PigsLPSvySYENrEmm4hHlSJbtJsxOvlJkS06HGUukoAkIAlIApKAJCAJSAKSgCQgCUgCkkCsCEiRLVZku59vNEQ23+6ivp1F/RsfCJHNtyabT2QT/xbhotKTrfuNF+0cpMgWbaIyP0lAEpAEJAFJQBKQBCQBSUASkAQkAUkgugSkyBZdntHMrbsimwgpDRbZxM6i2u6iPpFNrMPmE9mE8W+++aYU2aLZilHKS4psUQIps5EEJAFJQBKQBCQBSUASkAQkAUlAEpAEYkRAimwxAhuFbLsrsr3xxhuayCbaWKzjJrzZRKioJrJdvXpV82TziWxCaBOHOGn16tVyTbYoNGA0s5AiWzRpyrwkAUlAEpAEJAFJQBKQBCQBSUASkAQkgegT6KrI5rMkISFBE27kEX0C0RDZVq1apbWPENhEqKg/XLSoqMgvsjmdTs2bTQg5QmRbtmwZo0eP1tQ4efQNAqJtmpqatHXz5CEJSAKSgCQgCUgCkoAkIAlIApKAJND3CIh5mxBZwj0iTR9uvpGkE/YKO+QRHQLdFdmEh5SvD4l2CdQAtAX2I+hf0alR7HIRTl/i6CntybcXQaQ18u0uKpZXW7NmjdYGRqNRs7uNyCYazOfNJgpav349JSUlWK3WSMuV6WNMwNcBY1yMzF4SkAQkAUlAEpAEJAFJQBKQBCQBSQA08UnMmW02W6c8RFqRTjhHpKenI5xZ6urqtLAyi8WiObbU1NRo34nD51WTmpraqcjlE8FEXmJS39khbC4rKyMtLU0TAvLz89uUIfIUok1ubq7mlVNcXEy/fv2i7kUleIh6i3I6E/N8EVxi7is4dZa+Mw699X13hLBALzbRR0Tb+YRQwTAlJeW65RLYHqKe58+f166LMWPG9EhTif7UlT4l+Iu2ENeTCBcVR6DIpomfxcXF2u6igSGjoiOLExsaGjThTfyINL4fn0HB/+4RGrIQSUASkAQkAUlAEpAEJAFJQBKQBCQBSaAHCfiEs/Ly8k5LFfPkyspKTayaNGmSJrbl5eVpokh2drYmuAlRYfLkydo8XIhg9fX1jBs3Tpt7d3T4PN7EJF+EE3YmFAiBb/v27VreGRkZmuDX3iEEAiEO7tixg+XLl4cl4nUKw5tA2CmceE6dOsXixYs7tEOcIhgKRsLeGTNmaALMP/NRWlqqRRsKYVWwXLBggdamHbXn9cRL9HtRr3CE456ql89bMPC3b9014YwmfgLDRP0bH5SUlGgim+9HVE40lPi3+O37O1BoCxTZfH93dnH3FAhZjiQgCUgCkoAkIAlIApKAJCAJSAKSgCQQTQI+kU2IHZ0dIm1FRQVHjx7tNPzN50U2cOBARo4cGbbIJry7EhMTOxXZxDx+69atmuAXjoAh7ImLi9PWZ4926J5g98EHH2ieP50dPn1hypQpmlD5zy6yBest3fGQ64y9/N5DwOdJ6BPZfOG/PjEt1G8trRDZfK6vgUKbL3w08Hegx5vvnK662cmGkwQkAUlAEpAEJAFJQBKQBCQBSUASkASuBwI+kU14Y4V7hLtofSRzap8nm/BKC0dk84kFkYgyvrl+uPWMJF0kwp106ImErEwbbQK+aybQk03bPVRRNAHa59UW+NsvsgljgoW2UOJaqHBR2fGj3ZQyP0lAEpAEJAFJQBKQBCQBSUASkAQkgb5EwCeyCY+w3jx8IltmZmbYIltv2ivLlgSuVwKBHmxCWBM/oUJHfSKb//vS0lLNk00cPk+1QI+1QGHN93lw+kiU9+sVsLRbEpAEJAFJQBKQBCQBSUASkAQkAUngn5OAT2QrKirqVQA+kS0rK0uKbL3aErLwG5mAz4stUFgT9Q0MIRV/+358Hm6aCGdvbvKEi3p3Vwj2aNMENLHzqHdzBNXt2YVB/E/bQta7w6/4tzxuDAI+MfV6qc2Ntn3x9cJd2ikJSAKSgCQgCUgC1zMBRcSyBFVAfCYPSaADAv/EXUTMgZubm7laWNgKUHuzYB+qcGfJ4ab3reEmNlBISkrqdE022Z8lAUkgTAJe5zOR2h9e7fVg0zzZxOdCRPN6tOl1OlwutxY6ajAa/F5uyrJ7P+m57rX/urVfQkjTPgooxPO3X1HTRLaW53K4t44wKyeT9RoBIbBlpKUito9WrpNmLSgqwma39xozWbAk8E9DIOCZcOPXuQ/PIq6Te3PP9pEbDMqNUJ1QdejsstLOuREq37O9v2ulBXJuZ2p/vTXF9WZv1xqud89qdxwQfHEH969eaBxfkR2ZFiFNnzNKs83W5szOitEkbS+/UGujhVzUvh3evrRmszmsjQwirOaNmby9/hBpbSPpV6HeY/jKC+ww7b3r6JHLpiMwwd+Jfwc+L4KfHQGV8j3PNYHKU2mPnOTNw3NBCCXL+6UXTKsLKdRzypeHpoIFZOz9d2dzFXGOL02o8wM1roC0mrymKWyifG+dFHA6XUydPIHa2jryrhRi0Bu0NAqp/YOaL1A8C+wFPdLKkXbzKKVvpwH9uUfrqoySubHMxuUiK7cfWf1y/JdQLIvrdt4qXDh3XtsWWx6SQMQEOrsRR5yhPKHbBPrEo6ZPGNFtlG0yuEGrFX1Q7eQYNr+wE8be9D5kSviVDdPoMJOFX24PpewzdochsoVC0mfs72J7hbT/OqlUXzDzehLZOuoi3WXpm5xH1A19c2zvZD2cczu0U+SnqRYBOXXmCxdKFGlvHhxC+fGLE6LIjlQi7/eB/UVjFsSgVREB822fAOOvWXtltffmJtj2UHP5zuz31bG9Rmjv5YQ3faivgwWlwD7Qqio+ISiSjhqs6HWk8IXT+bqbJrD8ADFM+zP43xGWFdxlw8HkMyeEWdol5G8v8YfbY5AmsnltC9VdtLzszFt4C9fKrnHm9EnAs2uuQr/hIcwKJbQFVz6c2kQITCbvfQIuF/365dAvJwuPQ2TfPkQvPHP+Io1SZOvbDXUjW9cloS5a11a4A6MbuQGiULc+/TjrJeN6qdgotGbssuhRJu1d277qdfZ9BxiC3+C2Gd71aEVj0159qgqhJqodjamDnw/X6X0+Jm0Qg0xjkGVsOnU7WooozF+HULPBVgliZlqbjKPOtXXdOhpFdV50QIoQif1eZtrySOEfHV25wbl0JhkFN6lf0wuYoodk0C1dpf3nSiAJz/ywNRuPLa0Lb5tbCOMCmzX4hFB1bUfXCruV/E5Mnfen9q6mUFdUq7YIPjGcW3hQh/Cc0pJRYPu3/sZb83ba3ddKLX3ac3aIp5IfYah6i89CtXHwiKR1n2z5V4sHp6+f+GoRrHiJZclaHNQ6a1ctbVCWflu7OtXS+p3q0UFCCXKBlRb9ye5g0eIFlF2r4NSJ0ygGg/dqCCmyheg+kdxlOiMS0S0rVGbtUYuqkZ3W4oZMEBWRrVt3+IiwihaXIltEyPpw4m7cDftwrWJqWjgP7pga0FcyDzEy6yumBY9A+ppd0bSn1x7BvVZw+PSuAxPDrkzM6xLzAjxV7aFiwuLa/tw2tJNKRPb3pYqGQaNXzA0qtKMZaHAVesXeEBzDtaO7IkVXLpxwbQuje0SSJFRVQ85Qguxr5aTm/S6cKrQV2VqfFWqU215X83/u/SM4qk3TFbo6bI7o/tE+8bbCW+DtqqVmbZ02wr3AQjj9+BWVSBqmJTwwVDt21C6RKg6RNUlbqbWjcOJWLeGrSNtO15IsOCrSKx4F5tO+Q01AAdpF09IR/TZqGbUWXINr1Eao8hau5aFpWG2JeTb16OxK9yRoy6u9K7W14OcTHVud71fsfGV76+YX/ULfPLsgsgVWrpOHT2cc+vz3HY1uAu9EnbZ4n69ppwb6RbZMFHSdJm89UvXyafUEa+8uEGbWnSQTuUuRLTosb8xcwhkW3Zg1v65q9U/RTF2sZBdPu27a/7qqXxSNjWJWfbKt+0z9umFIN07tlTbpMXtjXFCMs49J2wQrIq0KiXSa3g0Lw5x4hyyhp7l3KQqgG2zCPbUbHDrSO3xyRLAZnuJaGq71ND6UUNUibbUur61gE7rKQeJEuFy86Tqa1QV+FzyzbnNeZ1PvDmQI/1d+WB1bFapJNZEl6LoN16RQpYU7220VbevrFN6T/XkECIkdXibiS5cbnA4wGFGMeo/oZHeAy+VRYU1GFJ3e08tEAdr3thbRTHxvMKCK9OI88b1eh2IytfRK/7pkHs+utiJbi2+cp0l8wptvLbYAtc/XjzQhLdhTzJPOt3Nu667ZcqUECnPhi2y+3JRW+bcR2fwXqrdzdeb5r0WL2iP1ZAt11bVz5+nKDamrelVnZXUl386uqnCvnAhvVH0yeVQ82XquZqJppMjWc7xjVlJn13XMCo5Gxl0xvis3qs7uyeEOsKJR5xjm0RWcMTTnus+6xyYyod/w9Ri/667fdGJwRPXp6H4SUUbRba6QM5t2iuhFM7tU6c6uq1YvG7tUQu+cFLN2iDTjMJ5nkWbZE0S7ZVO3Tu5+7Xq5eI8KEFyNgA9CuHK154UTWZBnUJkhivSlCOeyD8ytI6Tt9fBQT9Kujhhbe5r51QMv6hbr/Pm3mg97BY92elYomwKny8FT6+5MpVvpHKHm7B3M41s2kwhcfN9zQqCXVXCfaSXkeDum77NWIZjesv2fhXUleoSe4CNwM4xQm2C0+cxuIyMrk3ETx3P2/EVKS8q0nS1Hjx7BlEkTqKmp5dChoxRfLQajJ4TRZDQyf+4scrIztIX69+0/TFlRCYmpKUybOokB/XO4lHeFg/sPY/cKdb7HWYD25zE94DknatO2T7T05vDa3yfOhcqrvaXRvGGdXpj+MM8O2iEwTUu7tViviXxa/cK78tqKbB2uyRZWD+ljvvbh2izTdUggWiKb6vKo6+ICbXMj8XZasfuGXufpxGF25FCP36iJbNodIMA1OfiO4Lu7hHfNyY4WDgHVu7Ck5jMcA7B9YdAYDodYpvEz9j0wYsC52/b3ckNFq3jRnUVe4rdL8a+biniJaFQJ2zm42zzbycB3j2s1Y4jRtRftOgjbA0fabbpxBI0YQdKuVcP3HPEuSq0948L1DO9aiSHPilk9Y5axpxrtZd/LOm6XWybGuDqG1mWrY5ptN63yT6fa5NMp6z6kfnZqa1cotTeVjaAwtbMxQgR5daUK4Z7jW4upg/ShaLRY33492iPQWc2Dz+tIlOtIpPJVqbOW8D/KAxiEK9KF1KWCP2xnTbrO7IqUU+BtPyQXb4bRmia08X7qzOCgPhZKZAvdDdsA9SYLrGXoe1KgoBa8E634Tq/omDlzGp9+7CFuX7mMxz//n7z6xgZy++Xwm1/+EINeT2JCPDv2fMTXvv5dXE11KCYLg4YO4afPfAu3qjJoYC5bt+/h69/4HnffdTv/8cXPUV/fgMVi5j+++m2279jjn5u1apc2HT2o9n5VrsWDzXeKGB57/m7xiuusPwX380BivvUBfX0o3Lw6us14POnEmC28jtG+yJY7onUOncn04d78ZLrrk0B3RTa3C9xuSEhGzR6IO2cQxFlBJ56GbhRFfO9AERd7YQFKWQVqQzMo4nuv4BYBOdF5uy2yeft8ol5huEnHKJOeASYdCToFhxsq3CqFDhdnbC4K7W7s/qd2NC7lCCrrv8t4XX0dds8NoLPRgMkMRnNsRKwumK+dIvqJUCLMyShuJ6qjARR9Nyai4d0IQ5vbGcCuVrKXz9PENRW9zoJeb8TltOFy2UEXxoS/Ozh7udo9WrxgLO53bhXcCjqDjsRkhaEDXIzIdZCZ4tQu0csFeg6fN1FaLdS2MHcVi9qzWNjmU/68AxudAZ33x+124nY7ehRbq8KC+5pPTPN/LsRJBfQevtrtwymY957JrUv2CmmivURf0O7JOtAbQW/y/HY5wGmLksGhLs7uPosivOAjv53U2AAAIABJREFUTB6likeWTYc2hppe9kCleqCIyCBFMXXU7ldRsOl65hx434sCioizCFhEPFSThloXLLIyYts42uQ7zCI6G/l1RY4NJ0+fGBBsqF948AINtd5Z6El/998+tImIayWuiTGL17NHixX0GKj9CqxwIPf2RDHfmmDtrMUV2Jf8U62W0rQCAz2PWnt2tXiqteTTkksozzCfY0WrLuMfooX25AvegCC4/7dMEcP1BOy8p7Wy3Ru6KUS2efNmsWDezaxcvoTv//iXvPvBFj7xwN3cf8+drLj1bpatWs7TT36Wl/7yKgajkT17D1B4tYi01FQKL51j9do7+eLn/5XH//3L/NtnH6GyoprvffsH/Ob3v6C09Bpf/9YPaG5qRtHpUEVIqr0Zz9tiMWbUgznOH4qq9QmRxhGQRjGC6ksvyBhRrNZWm3WKT1s8BD00PUQC+py/i4fYsMHblzx92Pu9NxS4pXu23aSjJXdPi3nsCPzD058C2bfukwG5twkX9YTnKgSLbFoBAd3NH4cb2W30nyp1Z3fVcGGEO07u7AHSnXxCiWwhXysEVcr3ZDPHwaibYeRk3Nn9cKUmoZqEeOYCnQNF50TBjtFZi6GuGN21YtRTl3CcLEStFxdm+O6Zvnu9JrI1NoVLuXU6FTINCkvijSyINzLOoqO/USFVr8OsKLhUaHCrVLrc5NndHG9y8madgyM2F7bO2qFrFnV8llDXjSaSZi0kYeYyXGoiqjP0ApGKXodBX0vN9g3UH9qDW9wce8KboqPrQZuIuiAhC93g2egyRosZM+6iI7iLDkFzTZfE1ligvr7zVDEZ4xk6cAZDBswg3pKGzVbHxYJ95F/dT5Ot1lu9aN28IqTVG9dOhCZ2mNwnqJis6BMzSE5NZdwgN7NGlTNpyFVGplWhb3JRXKanpFKP6tJxpVzPG/vjOFVkal8YD9fGjvh5xVW8HoyK3ozBnITRnIzRkojBHI/BGIfeEIdOZ6Sm7CR1FRdatisP14ZoptN4ChM8gprOqscQb8QQZ0Avfqx69GYdBosee42d+ot1OOocvffiQNgr+AqPbfG3yQpxGRCfAdZ0iEsFS5L2EkET2q7shYK9nnMCJinRRNijeYV9/YadsOfMDzap+/PTANtDiXdBVQtLAQh3EOebEfQcvohLCrsLhJ0wYhO0E1rPjjx5xLjIrhnaTnfyfxxbo9vTTHzFt3u5xNYsb/HB11fb6803OW/Fvh3bOhv9RPXWEDDiCn0LaDHSH6YYqL0E6TChdvps3d86tz7UJeHLwy+6hSDfqi90Xky3LwPPpeqxVrBp7+/ggkKLlB2Z49nVMvho7T0X1GvC1Uu8WkorAU6rWIvAE1huONNu7VybTRt/vvjCL3j5r6/z7geb+flPv4vDZueJx59k3LQpfPPr/4Hb6WLUyOF870fP8cpfXwdXM9a4eD7/xSeYcdMUHv7Uk3z56c9hNVv47g9/zm9++QO2bN3N7//4F5wul7Z22tzZM1h7x0rqautYMG8WR4+f4oc//gXFxaX+3TSnTBzPI5+8l5KSMpYvXcjGzdspKCxizerlJCYk8MHmbTz789+0Hru190z236ODrnOf3hBqw4SgsN7Qre3pGW1Cf0M8EgJ30W37d0vu7a/JFkpkC+eSCGugEE5GPZgmknFLD5rVp4ryiWzZWZ4FCcM+VLAmocy7B8ZMw50Qj6q4UFUbLmyoilC9xSKMTvR6BwaDHaPRhtlYj8l2DdfxizR+eAF7aaPnRhpYdnvPVe8LlS57sqkq4y0GPptq5pY4IxkGMGgRXormRusrVnPC83KwqSoX7S5+VWlnQ4ODhh4ZWAQ0gsuFIT2Lod/9FabR06gq0GkOEm2aSqxbaYLUwdCwZyNFz34De1kRiBDdzo7u1KmjLiMmmAYrutyb0A2Zj5IyCCEAiAeF4qjHVX4O1+VtqBXnPJ4fEfW/zioV5vfRuK/1ht1thwUMyp3KolmPMyB7AjqdXuvP1yovs/2j33IhfwcOR5N30u9rcOFJGMvQQZ+QErjYbIh2ERdcL0TWhdlDNGaKMQ5L/zEMmDCVKWOyWTwS5o0sJdeyhfq8g+w8nMQ7+1M5eaae6ppm+qW7mTXGwfkSA1vPWGl0ihcPYZfYNmEH16jeGIcpLg1rYg6WhGxMliT0BjM6nRlFb0LRGTQ3eLGxjfBsLLu8heqiw96+0GZ4CTpha6gG6c6NoqUcRa9ogpop1YQpzYIx2Yjeokcx6tAbFMT3QngTXVOn19FQ2EDV4QocleLGF2Cv79rV7A3TW7BLTaCAOQGScyFtMKQN0V4aYIzT7m8YLJ6br+aZa/C81T25Ds5uaBHZgsuNDsou1SamJ0XjfhpTA8PIvK+3jd++PmpoxGa1N/VvK6hEpJLdMCJbe322vZlqZA3Qt0W2MK7XkEkCGAT8GQuRLTjPzuj70wf2z1AnBYlZoaWZ0Ds1tt9jWoSrUHuCeooMqFHAvEj7tD2Bzft5K/2pq00X4rxQqDobToW+/APr31JQaI+39gwJ7FC+iofYBMAvknbeI9pf2y1QYPR6WLlVsnIy+e2vfswfX3qF9zZu4flf/Ziy8nKefvKrjJ48gf/5f0+zZ+9BXl23ntq6Oprq6vna155i9crlnD5zji986b+pLCpm/E1T+O43/4tpUyawbcdenvryNyktKdXGgGJO/sC9a3n5hV/y69+9xO69B/jPpz7HS395jed+8Tw2u13rDytvXcL6dS/x8l9fY9ee/fz75/4Fh9PFd555loULZnPH6luZv+RO8vILWtbDE2hD3d4DPm+1blo74nOotdW60u06yqe976IvsvksDzWIEiETQZM1zw4SHh1QCBg9f7RTptcWnV7vF3bcbjeqFvbhPXph0hyOA2FwmnDO6ZR7l8JFvQLbLQ+hjL0Z1WjALYQ17LgVh+dvxem9ilwoOhdGg10T2CymeqzmWuJMVdiOXKHi7UJsV8XkPzyPNpGsSyKbCsNMOp5KN7Mq0Ui88Frz9s1WN3BNYPNeVt65v+jDRU43z1baeaveQW2su7PmNeEtRIhsmTkM/uFvcDY4KX7uO6HFM5cLfXoWWV96BndVOZU//wqOsqstIlunYkoHj6zgNzetOlUwDO+/3W6UrHHoRyxDSRuOYorzeK2oLhRvforLhWqvx116HOelD1Ebytp5/dxpL+5SAr3RSHxSClZrAnp9wE483i2iRU20nuBfts/71ktVcbmc2JoasDXW4xLu0r15qCoGg4l50x/jpgl3Y7WkeN2dFS0s8KMjf+Oj438D1cSIgavJSBlLo+0alwrfp7zqOE5nU2wETjcsGt3II3OqGZnl0LSbwENcZ+dKTby8L5ldF6002IUQFPpoc8n12DNFwZQ+gMFzbmXakvnMHw7zs0sZlXIWc+2HFF0sZX/1Qna4V3DwahwXDx6m/NBmDNXnmTqwXouKP15gorpZH30hUbS7OYGMwXNJyRqPTghqmtAj/u/G7fbex8SzTRssq1oUZk6qmfRkc0hNu6yinFPHtlJ+9TSqFuIdxUM0og6suXGkTErDnGHVMlcEJO8157lH+AaTIhrTTZIlgQEp2cQZrW12oGq22ck7W0DegXyaKho9YaYhj3Bv2sHuA6rHS238KhixEAxm0IkFbnWee7TmkRcQPiqKcTTCyTfg3Hv/hCJbJP0l3DaJJM8opO2jZvlr5revjxoasVmhpsPaHSGgMWPgPhOxnVHoW13JIup2ts6wyyJbqLpE3dauAAs6J1AT8ftEedIE96qu9LIO3zOHMD9k+oCloX2ntP8ka7leWqcJlAMCXuppYyX/aNZb76AzfWNyf2xwi+Eta5G1LHofUh/xFRMINgrNF5xFe3eLaBbVJpQ2cHnYwIKChgu+TQHabj4R6m4W8GKwzXg21FXp3TjB7faLbH946RXe37iFX//ih1RUVPKlJ7/CmMkT+PY3/pN339vM7379PFgTNa0jMyOdnJwsPveZRxiY24+f/e9vuWXBXGrr6vnzX1/nq1/+PKWl5fzgp7+iqbFJCxe9/+N38l9PP8Gjn3qSg3u389OfP0dWZoYm0lWUVYBBx4pbF/OzH/0Pj33mSXbv3c/Lf/xfXC4Xn3/iy6RnZbJxw995+r++xbo33/V0IO2daKCQG0HLBVyg2nDSO95rvWFF8LOjrRAtRNVQm1CEvqW1vd60T9rdXbSrnmxiUXtxoep0WpyvWGBPVLCp2UZGagpDBg5g8ID+DB6Qy9gRw8nNyWbqxAmkJiUydPYtFAt1VLv4OtOfIwDeYdKgu7033GfQoIHcd8dq7lq5nP452TQ2NbNl917+9I832HfoEC6tnp3Z2d2BfMBttLmZ21evYNWSW/j6V77BNZvN40kQeNhtzJo1ky88/i984YtfpqysnN/878/YvGcvb7/zHk3C5rC4hngChhTZQtXPe67wThIebLd8At342ShGAy6cHu81IbJhw62I3z6RzXPnNegdWIx1WE11xJmriLdWYjHWUL3xKuXvVeKs8k7oOuweYlruE9k8HnBhHSqMNik8nW5hcbwBq+LJR+vP2tpFqjaZ8y135vlOtIGYqnoexEIYqnK7+V2Ngz/VO6luWckxLBPCTqQJJgbirFZN+FEE7+RMDJ97BrWhFtdL34drxeAVhfz5ul2oyZk4PvltaKzBsO5n6KrLhCsIDoeDxuZm7cbX/tHd69InDCqQmINu2GL0udNQzIneyajbUxftR0XxTvy1lhAhWM01OK7swlV0CLVZhDZ63QnD6tdh021J6HIxePIsZs1fyrABA4hPSMZgsiCEN8Vo9M+hRePrFSFWuVFdTs0jqNHhIr+knLqKUsoL8zhzcCdl+edxOZ1hXoddsFfj1M6iVFqfsbBs/peYMOo2TEaLtwCPXHzo5Dr2Hn6ZgVlLGZyzCKMhTuvUJdcOcybvVapqz3vt7m4fCKqXG+6eWsvjC6sYniHYta23YkzimnEaRY7BNDk7Kl9hy8Fy3th+heKKhvAARjTgD/G80BuwDhjPxNvvYfGyaSzILGdKyiUydbtQC7dyuTiDI9aHuZKzigpzNhV1bgoul3Nu+w6q9r5Oru0Qqs1G3jUjjY5uerKFqrGqYrQkkTV8ESnZEzVPNdUfOqpqL460WmnXnEewirMaeerBWdy7fAIG73pnIokQ5ET7fLDnEt9+9lfs3f0ubpdYUyyKfUIbFUHcwHhSp2ZgzrCgamut+V5q+AQrr8gmIiMcduaPuYkv3PYJJg4ard0XHEKcF3XXG6huruP3b/6D53/9Z0ovlnk21gnJKrwu05LK97xTIT4dJt8No27xePi1EtUCRTZxtuIR2U68Dmfe9dzbghn6NkUI994WUT+OtJ69mD6seoWVKDaV6MWiw6pQG/v6iMG9YkZHhbYjnfSKnWG1bOtEUbezdYZSZGsbWRxN5ME6jL9xQxQSvP5d2E9f7SWaAgmZMPkBmPoQmJK84pobio+i7P8d6uWt2nItwbJDm00BxI6UcUZSBqWQOC6JqpxGzP0tGNKM6K0Gbc1t1aXianDhrnSgK1aILzBQebyCioIqXC5hTccUtTLFjwhNNBhCjp2FM4xIp83POhiNaHn5nH3E7wAnmuArLpSAFvFVGTxc9IUsetcF04ZdAfX3i0oB5wWvNKal8QzY2pDzhzl66+nzZBMi24b3N/O1L3+B8WNH8vG7H2LmwgX895e/yJlz5xk3ZiS//L8XWf/+ZtxOJ4rDyehJ4/jd//2EXXs+Ytzo0bzw4susf+tvPPqpz3PvvXfy8Qf/lWvllVpEwQMfX8tTX/hXPvHIE5w6epTf//HXmE1mnnz6v7HZHdhsNpYunscPvvN1Hnz0CY6dOMWLv3kWu8PB01/5NslJCXz47j+0dd5ef+Nd4uPjaWho8MxFA3U2L5dw+7tqdzBp2iSOfrSJpmbvslNhNqLVYmHZ6vvYtH4jitXSoUNd4LUbbJvmybZkAWXlFZw6flrTQjx9tCsim9tNcnIyU8aPpV9WJpPHj2XksKGkp6Xw6S99lQPvrSM5MbHdKg6YNo+rJSWe78MdWIYJLOxkDgdTp0zix9/4KgVFxTz7/AucOHWG9PQ0HrhrDf9y/z08+/yLvPS3V3GIjtxTdnpFtsfu/zjP/OrX2Gx2bTvewEN02JunTGLN8sX86+NPUlpWzm9/8ws279rLm29toEl4HHTVXk1ky6ZfTrY/XrlDpkJomHE7urlrUa3xOO3N2G1NOJobUXGimN3oLC4Us4hfbNGXRcio1ViLWYhspiriLdeIt1Sjqymn8E9V1Byzo3ru/SHeYPruTIEiW5hrsok5kgE+k27mM/EGknQtt37tpqMo6BMT0ScloZjFZgFucDTgctSAW0wydZ6Hl9eE081OvnbFwcEat7ZJQjTnoBr3piYefug+vvrFJxgxeJDWF4obnazdWESSUcdzc7IYm2IK2USF9Q7ufjOfJKueny/KZWyaWUt35sJFnvjat9i+e582Qe1yX2m3Y3jhmJPR505HN2wRigin0h6iPnHN+7eQLb0PCo/opno827zigLumEEfeDtzVlzybI8TqnuFyMnLuMhbMv4WB6UlYE1IxGo2YXE1Y1AZMbpsWcinCxByWFLCmojOZNcGtusnOlYpqspPiqG20887f/sCJbe9iaxaeNLGIexQCiAGzMQm98FYK6nTikazXGZk8ehUjh8zDbLJgMpmIi0vXUO878mf2H/s7Y4bcT27WbHSKTlubq6r2Iqcu/Y2yyqMecaar95D2+oUQ2abZ+ewtNoZmiE1QAhKKfmGwkpAzkZR+wzBahHdQB4MyvY6/flDE9/50jpOX68JbWqc7I2W3G0vOCMbf/Qi33jGXpZlXmZKYR4prM43nP+TopSz2GB+lZtByLNk5YLEglgwrq3Fy6VwJV3Z+iOPg32ksOEN1g9h4OYYi2zAhsk3QBGDPYNkzeG0jsqluLCYDj90xldXzRqL3ClJCYEuIM5GSaGbLgXy+8+wv2b3zXVwxFtlM6RZtQwNhp/YiQ9sfRXjgCW9XReunoj5i+/k4i5WFY2eQGp/ErvOHqWqoZWBaDvfOuo38S1d57he/p+R8aduXD74u19W+IHjGp8Hku2CkV2QTeWkbX3gH9uLfwhtPK0MBZzPKxc3o8nd6171r6fia7O1y4m6uQ7WH/wwLe5xzPSXsapv4r/7O5IFuwuiyfd0sN9zTO7UvMEG7U/1wS4t+uk7t726RLePGbuXUY17TEVoZJX6tr6K2mQavYxShlRFF+EacdyQndLhnmKfeXalrZ3ehjkQ27dyWzRi9Y2OXJjxpgzcRDSbmJd5m8ffoVoWKZ494uZ2FuuAr2gshxaWSYBLjDmgUgRZiWCpeXm/7ARz5k/ZBqHb31d+aZGHCQxMpX9KAInZNb+856v1K85JHR9rFOMpfKCLvZB6K0RMdEurwCWxC8BDeVUXFpVr4ocbKOz8QzgaDhw7GaDRw4WIeTu98LTg/366b2TmZNDQ0kZyUSHFpGQ6HeOndkjpcAadDm4WAZw+IXBHjfSGuaJ+LCaxAq4DJGPCZt9WMBhSDGOdGdgSGkmq3IreL7Jxs/vDbn/HCH/7Gurff5c7bV/DUFz7D93/0S2bNmMaQQf35xxvruWvNSv7w0t9ISU5GpzdQUFjIzOnTuH3VEn72y99x/8fXak47f3j5Fb72X09SW1PLF7/8Terr6rUXivfdcwe//sUzfPcHv9DCTL/xtaf44U//l337D7Nr8xt8+evfo7qmhud+8j/c+9BnOXTkBC+/+EscdjtfePr/kZKcxI7N6/jPr32HpiYbz/7wm5qId3D/QRRTwDzWO3zyCI0eXq3u3kFhe0Jkm3LTZA7v2xgZTG/q29Y8wPtvv6+JbG3K8qbRhnUdxFZFN1y0to4nn3qC733lacRF4TsaGhu56bY72bf+tb4tsrlcJKck8+P/9xVKysv57o+eo9nhaBmQOxzMmzeHH37tP/i3r32Lo0dP4NZ25OvuZRlG+9vtTJw0gW889e8kJSa068IoPAe37/uIZ3/+a2orq7j99hVcysvn7KV8nN2xNRKRTYh5SRnob/ss9szh1FZUUlNchr2uCZ3BE36rqA6McTosmWaMGSZMySY8C/I3YxLhosZa4k3lxFvKsRqriYuvpXJzNUVv2rBXeHl5w4c8/2rdzUXHjyhcVIWkgVYemJTMp642kl3r2f1P/EdJTMQ6bgLKvOVUjJ5NXWo2er2LLOUU6c5t6Ou2ozYWeL0RPJ4ejc3w3Bs2frbOzrX6GIhsdfX85Jlv8eiD95KanKwRqLW7ePFUNXEGhTuGJZEVF3qdtRotXRXxBp2WLsPimaQKoe6hf3+adW9voEk8IKLar8VAQA9po1CGLkFNG462e4RQTL3eaj7vNc/vFpFNW/ncJ7D5d0PUY9C5Ua6dxll8ALWpxHNOVG0WywU6GTVnGQsXLGZgZjJxZhOpTZcZVLGTkY4TZFKFqhio1Wdx0TiOK5kLsOVMw5iQQk2znSuVNeSkxlHnUHj7Ly9yfPNb2BobYiOyuV3EW3OYPOpfyEgZo3nbOp1tF2wVfVfVVhisJTXZREbWECpqCthz6GWuFB1k+MDbGdb/NuIsGbjcDgpLd3H+yhvU1OfHxpPN5eaRVUP5r0+OZdSgpBDrCAovJhuIHVA7k80MCn/dVMz3/nSJk3n14e0m1tVJiBB5rMmMvu1jrHpwNbcNbWJq4klSHR9QcnQ7b+5O5MUjkzldkYQlzsrg8WOYuGAO/SeMwWawUlxh49KpfC5/8AYVe9/CUV0S/f6r3cK8nmxekU17dyxEa0Q4s9tz7StivO7G5XaLdx6YjXpuHt+fscOy/C9znC4344ZkMGdyfw6cLu4xkc2SbsGkGDHrjTQ7bTTZbSSYLFp4aJOtmZrGOhxOJxmJqQzPGcScUdNItMRxvOActc2NZCens3DsdI6cOMUvfvFCz4lsLhWjTiE9Xk+CSUdds4vKejsO4ZUn9kQw6Jg9Mo0ZQ1PRBdy3xJPM6XZz7Hw++9a/TO2JjZ61KDs7utqPO8u3t7/vcr1CiSddzqx9CjHIMqrIveOYqObZk5nFnG93RLZ2jIu5zRE0QJRskSJb4HpaHhptfYm88YJO70tqQ4uA1PqlZ+tGCdVErWeVnvmNKsa/DocWvZKZ24+BA3JJS02mubmZ7bv2tRXZWnUTz4LM6ohlcMf/aeOCRB18+mZFE9p+ulelXnNKV6HqEvz9IZTaIm1M0t56U3FJFsYLke2WBhR3+/NgbREK3xJMip60C3GUv3iV/FP5KCbvPCVIpNbSu9wkJSXyb48/yqcffZBlq+7j4sVLmkebeNkdHx9HTU0tyclJjBg2mLz8q5SXl2shjMGHeEGcGa/wzPef4cMtO3jwwXt4/HNfIr+oFOy+Hb5DS51KnFhLPPAlmCf3ViZ7ozrF/DYjPZWpkydg9UYalZSWceTwMeLi45k+bQpWq4Wq6mpt/TKRdtLE8ZjNJpwOJydOnyU/v8C75IW3Hj6RMqBAz0ctoaR+L0Pv+E7Mh1JSU/niE59m44fb2LV7P2ajgcce+//svQWY1FX7//+aju1edtldurtBukQFW5RSykDFLjBBBTtRn8fEwu4CFFBBFERUupbaYjtndnr+1zkzszs728Xj9/f3c10LuzOfOP0553Xe933P4vLZ0zl0KJXHnljFnp275G2Edc7g4UO4+87FxERFkZuXz+NPv8iWTRsZMHg4d965mJSktuzbf4g77riPnPwC6WZI5PeSC6fy+Ip72bvvILFx0axdv4knnv6P3KB9YuV9vPnuhxJsXrVgNo8+uUrC0NtvWoTd6eDlV9+RyrXHV9zD62++JyHqgrkzeeypFzhyKLUicEL1Cq1hDAyovkDIduDgEamiE22npqWEALSdO7WnX99e8uZTzpvJui8rIVuVJwY+y/tlYC/4F7L5l5rFwsRJ45l1wXmsfO5FDh9JxS3M7Xydy+XCoNNxw1XzCAkK5qEVj2Hx/74R771Gn+p0EhMTw/iRwwgOCqrz8kOpx9j+6zY6de9Knx7d5A7/+p+2IDq6HMybAiIa45PNYUXRcwzlvaeRk2/FLOCaVodCq5MOqkWnVIqwzy47wju/Um0jOEWHPkaBRmNBoy7FoCnGqMnDqMtDry3GoClD6SzlyNNWSg/Wz1MaBdkE/1EriBweSaexMczcX8JZfxejt7lwKxWEXXAxprNmsb4oiZ8O2skpcshFUXKMnmn9YGTkeoy5L+MuP1GhSBBj/PZDDq572c5fR91yp6hF1Ww1QLaaGkWVEMM+8i+BmmeEEHJt3znixT3nhtv49OvvsLQ0ZHM5UYbFEzRmEZHGULpHqYmPDPEsLr2qGslMfaaOFf975eR+yhvxyhcRcU5k5nPCZaA4P5WCXz/CYSqUZq8tdwjy4IFsY8dOIClcR7JpP0NdW0iJ0KDS6HAWHMNtMaF0uaS6JkPTkd8jL8CSPAKTOoi0wmLiwoyU2eGr91aze2MdkK25k2GXg2BjIv26LCTEmEKbeB2dOoag1QiI6vFvIEDKnn1FFBY6MVsyyCv5A7Mtj9z8Q5QUp+F22lHro6WSLSwkGau9hKzc3ykzpXvHjlZQ4DndXDGlDUtmtaNLkrGO4akBmxkqBe9tOMWKt4+x97ipYZCtMQ3Gv46cDkI69mfSnMuYMzaaUYkZRJR/RsGuzbz4dRCv/xzMiSwruITjVyXoQmg3bCJj5l1O2769KLRAWqaJw7/8Rto3b2E6+odsb/WPz41sKH6QLSK+Fwa9Vk4wbDY7oUFa1CoFRaUWIkL1xEYYycwplX9PGdGRYb2TKpRsou20jQulW0oUv+5O90C2X77DKSKstOTgJrJXYS4ahT7aSJ+EzkzqMYxDWSf4+eAOJvYYxrCOfVn79xY27P1VmosG64OIDA1jdLdBhBmC2XZ0N0XmUhIj4ji/Q7CuAAAgAElEQVRv0HiOHDrOc/Up2epqC/7FHjgXr0HJFmlQM6VrGDP6RdEhSseB7HLe+j2HDQeKKCt3EGZQ8cDZKdw0LrHaU3emm3h8UzpffvQO5j8+kaq3Jh1CuVDj0cg21KSHt/BFrZ7kwAf4yq6RD27k6S1cSvXfrtGKq/o0OPU/slln/NPLsyJzfgn9J6W5hdJSXyuovbc0MAENPK1ZbakhF3vTUW2x7Hdt9bx6L3KDTqkiOj4Gs8lMoQARYkFfxa9b/RmtACg+xZbHj4PctOnUtQuTx4+hQ/tkQkKC0Wu1HD+Zzt3LHvWkMCBxVV5bxmjcE5dD96lgcxGuhPvPVjKzJ7zyp4tnt0NuqfC/UIzi11Ww/SXc0rdozW94XbCOrhd3o2SqA0UtXmakXyvp51WJXqWl3Gkl4qCRnNfTST+YhkLnVW35NgPE+WIeZDMRHh3HNddeyYyLzyUyMoLRky7g2JGjKBw2IuIS6NWrG4ePHCMvO4dO3TrhdLhIPX7S45LFVxAe2RsC5Q0bPoQnH7mf1KPH6dunJy+8vJqPPvmaK2Zd7K1dL8z0+0sosNZ88DnmcqEo90CtmvqC5zEeNz7nT53Cu288zy+//UFBQQF//r2Hz79ex/zLL6N/396UlJRg0Ot49KmX6NSxHc8+vpyfNv9K28Q2HDuexnU3383JEydRCDPYgDYrl+8Vza3qt1V8jvmECTYLqDUo1FrPWk+YTbrFnE0FGoPXfNG7GS/KTQQ+8x0qvUdtV/G5Z3Km0FdCRyHOmHHJ+Sy+bj6z51zFkQMC2gWh0Blwi0WdsNyRPmqREU/R6j358ir0FVqvKabvPJE/uzjPIIU3Vc12vXBbbhL7KqmCQFbTrgdCto8/+5rX3/qQIGOlCMy/eMvLLZx7zmQJA8XhUbKtlRYo/vPywPr373Lyd/86alGfbP/XlWxmM5fPmcmY4UNYfPNdmGtSftlsTD1nCnMvuYAr5l2DqRYb8YaM5Y06x2JhypRJrFx6Gz/+ur1GSaywX+6QnIRer2fB7LnMu+4altx4vZTFTrzsCn7evLXpJq6NgWy2clxj5pEV1IOSEito9CjVGpTCLFQlTNA8oE3tNKEtyURhykMRFURQr3B04Ta0mhK06lKMmnyCtPkSsgl1m1Zr5vBjDkr3tzBkc7lRBalJnBaPcWA4PfJsLPw5j67pZRjatYdrl/JmSV++3u2kzFLZuW0ON53jtdwwwc1w/X/QForwx8JPmEeolFvk5sEPHbz9g4tij0Vpyx21QLZAnwkebiVM8EQUvsoBSrQVn/8C3zWC7s9Z7IVsQsHZFBhbWw6dDrTx7UhcuJL40DAua+tiRu8oYiKFP4iaCqaWxaGUiDvJLTbxxsECfnSEkbZvJ6kvPUR5rvBB14AoqQ2uhUrINn78RLobTYwq+4ouxkx0AxahTBmJ69iPOHd9jCvvqMf0zuHkkL4/f6bMojCiO9kmK3FSyQZfnwbIFmRMoH+XhRi0KYwfG8usSzuQ0MYolUo2u4vSUjtPPb+PXbuLKbdmUWzeJU0wNZogOQkSbUSYopeWmXCI3VjvUVKWRl7RHmx2jzy8RY8KyJZcD2RrwFMlZMtmxVsnPJCtAZfUeUptNxDqS7WejqOnMG/2KGYNc5GsXIfl4HrW/BLPE18YOHg436PA871wxSZNYmfGLryKQdMmUa7Sk55rJfWvwxz7ag2Ff67HWV4S0O+anYMqSrboxD5SoRZi0HA0vZChvRKIDDOw/rej9O0cS9fkKL74cT97UnMYOSCF/l3iqyjZOrWNYEC3eLbvzTxNkC0aTaSWgUk9uGHiLCx2Kz8f2MHYroNRKVU8u+5t/ji2Vy5A2kbG069DD4Z37odRq+fQqROYrOVEhYTTv113fv1jJ8+vqkfJ1pD2UlOVBEC2YJ2a6X2juP6MOGlwk2uy0zVGL0Hbiu/T2HJYbCIpuXtKMjePS0Qj5IPCR67DxS/HS3nltxx+O15K/o7PKfn94xaCbDVBpBZoXw0ps5Y4p1WT2go3b4VbNqkYGw3VAp9SH15pUqoadtE/pQyrpbaWhP1T09sC6Wp+KwhIRAukqWGNqO6zquyX1ALYxB18ya0VJgrXERo1EyaO5Y6bF7H1tz9Y+dhzlBQXVYA2/5QEmpzWuh3iNYsMCw5m6tQzmTJpHNm5eWz5ZTu/bf+DUyeOC/8xKIwx9RaHO6wtXPou+uh29I9zI4xdxrVTEqyDMD0YNW5u/97NSRGh++C3KL68zhMR2+/wX2Pog3S0P7cTlouE1Uf1x/vOjdfHMK/9eRTYS1h1eA1R+4LIW51JxtFMFGrhasdziA10YU7ao1c3rpw7k3YpbaWg5ZXVa5h/+aUsunEpeXl5LLxiBm+88xFGo4HoqHD2HzxCcJBRujNKPXoCYT1X6TRfKPddhOvU3PPA3fTo2oltf/yJXqdj2lmTmHrhHGbNuKhyfVQBNpFWY7NnXMywMeeQnpbhZ4FSSdoC24+AbOdMmcCdt1zH/IXXcWDPTtRqHVPPv4hl99/BjDnXcmDXDjp070N0dAQ9enTl0gvPZd78a4lvE8eqF57k9TfW8PqbH+CSvpHEvNxfNuddx/n7cqsMw1cRmbOKsi3gXE97rrkDVvp8C6zPgCv8OsS82Zdy523XcdGMK9n7914UWo1XiRdwj4prvK6Vqlijec/1mYTW0ZrF3qHoPz6w6eufnjqvjA4iIdugvvz5W9PMRc88dybrv14nIZv/vWsbCwIe78mBzcbo8aOlMnD/nv0Vyrym+WT7fwCyzZ49g3FnDGPxbUsx+/xS+cMGu53zp57NzAumMW/BtZiEHLglYURtDcti4bxzp3LehDHcecvt5JpqCHxgtTJi1AhuveUGrl14NXOvvfp/AtkUdgslgy8nK7gPdpcChVKFQqmQ6ikB2SRgK8wgLGs7ISVHUNrM2PWhOMecgb67Dp3ehE5dLAMeCFNRnbYYvboUrc7KkSddrQLZ1GFq2s1uiz7JiNYF03YXc+62U7S/YDYb+8zl5V1h5JT4nGp6upj4V1j+XDoshHn9DhCbfz8Kk4cAijyKgeDV750se9PNKRF/oSXZRFkZT6xYxvxZl0p7dt+AKiTN7vRUHOvW4C7OkzsQ2okz2BnxF2nmP3C6LBg10QxLuolgTbJ8+fiuFf65Lr/hdo+SrcUhmx1tXAqJi55Am9iZMIeZgQYLFydC/4QQtDq9J7ZELYfcDXM5cdms/F5s5wezlj2uIMw6Azk/fsexFx7Eki98LbUGZJvMxHFjGKk5wmjbD0TpLKiG3Ii6+zQUSjXOzL9w7vkS5/7voSwPu0rPlviZ7ImfTI5LT2JkMML6+HRCttCg9kSEq4iO0nPWmYn06BbOxh+zOHComGPHyygtE34GzURHGEhs2wu9Ibyi5IVPhIysHMzC5lm6jtCQkb2VPYdXU2w6CcqWLGMxORNKtjiWzEymS1tD5XBa26yzyowvoMEIyLYxhxVvn2TvceH/sZlHrZDNAUHxjJs6kSVzOzGq3Q5UR79lb3EfvrDO4u8MDeUlpd5xwnMThYD5uiDa9+lFQvcOlLrVZBTYOLY/gyPffU7ulk9xFGUFQMxm56AKZItK6MOo/kl0TYniRFYR4wamkBAVxIff76ddQrj0T/LJxv3kF5mYOLQjg3okovICIKFkS0kIo3fHWH7bnXFaIVuQWs/MoWdzXv/xcmpltVv55Pf1fLhtnTQvEONDRFAYSbFtGNl1AKH6IP46eYDi8jLiw6KZ2Gs4e/Ydap6SzTfo19SkAiBbl1gjt49pQ2Kolmd+zmJnehlzBsYwZ1AMn/yVx6qfMjFbnYzvFs5tE5IY1SEUp9vN+oNFvLMjj7gQDVFGFZ9/+Da717/bSpCtmX3jdF3eAl2g/qS2wkNa4Zb156OGM/6FbE0qtrov8lau/K/5+KkVElh5yxZqh83LZQ2JaKF0tXTZ1bTu9x/6a4RsYgNNo2bi5HEsuXUx6RmZEvrsP3iYB1c8Q1GRB7RV1UlVprwuwCZ8EcdGRTF71sX07tWd9z/6nJ83biIkIoJJEycwfOhAykxm7rpvhcdiIaBAfKsV8d50R3SAed9hNOi4uIeCWT2Fqaib749B+3AFVoebe350k1PqhLTt8O6FKIQKqZZDa9CSPCUFx2wtDpsDm8uGTqVDrfAEIhBHsjGepd2vpm94V548tJr3T35LyF9act/MJDc9t0oQIlH2OqWS8y6ayu03LuK5F19l3/6DZBw9xuq3XmbxbfdSUlLKqqce4pvvNvDOB5/RpXN7iktKyM8vpHfPbhw6fJSiouIqJqNyfqDXsOTeuzh+4gQvPvMEbVO68dmn77DoxiXMnT29aiRLafCl4NmnnuON11/kssvmc1JEyfRayvi7/qrqBsyjZJt61kQvZLue/bv/RKk00HfoYFb/92m++u57lt37EHabHU1QMHPnzmTG9PO48trbyUrP4q3Vqzh4OJWHHn2WcjEH91Zo7fDLUzlVTHorWFP1TibRVE1kuUbPYpVgLdDHsz+ma5+SRLeunaX5a7G37KVLklobtrdBNWSOX+N8q4YPhZDED5DKMgnwyfb+R1/wyuvvEmQ01BjIQARHuODcs7j26rnyAVLJ9vU6lAYDLm97rinJopRrzWqLKtmcTmLjYklOTKjiM0woZvYdPkKPzp2qOev3L6pd+w5I3yr/s8NqZfTokcy99EKefXU1u3ftxRVgLhoSHMStixZiszl48ulVWIVT6NMF2aadw3mi8955L7lWW3W/TlYbI0YM5dZrFnDtoptQRYaTmJggI7zuO3iEktJST700Jb2NULIpHBZyes4kJ2oQLrdSCl/EIz2gDRQFueiP/kpc6V8Y3MVem38FjpETUA8JQxtsQqs2oVMVotWUohO/a0wY9CZSn1ZRekCBW8C7OjqoaPQN9snmcqOJ0NB+YQq6SA0iwF+nXBuXb0pj7Pz7eVt9Jp/tVVBqrh61UajZhnfWcPNkI12LrkZZvAW3iBQnAiVo3Hz8i5tbXoT0UmH03oItu6yMxx6+nwWzZxAWElyhShPRctx7fsP6xA24Tp2QvgaCFj/Dp0nr2F38DXaHiXB9W2b2/ZgYQx9PNEzv4KETkO2mO/j8m3WtCtl0CR0Q/p2EiWWcysG00DLObW+gTWSoBLKBh4zk67CRVmTmG7OebTYdOW61DDSh0evJ/Xktx15c3mqQrfOIyUwaM5qL3Jvpb/8Ng06BeviNqHpdIH1yycHclI/z6FYc297GfXIH+6PG8HPiDE6qYkiKOv2QLTykvVSimcsdzJ7RgZHDYnn3/WPs+DNf9keVUsiwywgPU9EmoRt6vScf4rBYbWRl5VVANpVSS1beH+w98qbHL5vXfKDFWrOAbGfGsGRmkoRswieIzxm/v7lzted55w9ScCwHFg/Ef29jLiveTfdAtuZO5Gu73uFAE9WW+ZeP5bbpFjqVfc2h9Eh2t7+L0nYTQUjlZcPwTqu9MTuEAE54w7M4Ia8cMgvtHDuUzaG1X5Oz6T3s+WkB43pzMxDgky2+F706xDCqXxJmi51eHaNJjgtl664M6Yft8Ml81m09gtXu4NLJPRk/uINf4AMXUWFGEmND2PznydMG2XRReumrpFtcexZPnMmYroP4YudGXtzwHun5p+TOt91hp09yNy4ediYD2/dAo1STV1aEzWEnWG8k1BjEZ5u+54UXVtftk62uRl1XVfhBNkWXcQxMCuWGM+LILLby3KZMMvMsTOwWzr3nJLMrw8SDa0+SU2on2KBhTJcwrj2jDRa7i3d35tE5Ws/CYbHsP2Vi2TP/5Y/v3vkXsrXYYNPQGXsLPLAFum4LpCLAcVBT7tg8vNKUJ1Zc808pw9pePv9CtgZWb0BF/kPrVbb0WtLm+7gaZHO5MWg1TDlrAnfefC2ffPEtL69ew6D+fbj9hmvYd+AgD658msKCIk9E+jpURDUVZmR4GDMvOZ8hg/qxfOXT5OXkMXv2dM6cOJZDh1P5e89+jh0/yeat2+XlFb21iqjHiwGEL+SFG+R5oTqY3UvBvaOU0sJp1e9uXtnpplAIAgTtyvoTVp9TBbIFloFGr6bN+EQ0C0IZHTGIyXEjeO34J+wrSZV+VDsHp3B/z0V0CE5i2Z4X+SHnV7mZpN7qIO+tLArzizwBAHyH241BqeLcC8/hrHFnMHfeXFCF0yYukjffeY3rb76b40ePSbXgdVdewfnnXUa7rl2lj7rjR1LpN6i/NB8tKCj0Qjbv/MvlIlSr4s577mD6hefy1HP/YdL40fTs3oWnVr3Kf55dWa3ohTXHBZfN5+H778Jmt0l/cCJSpm/d6W/G6D/PVKtVUsn29mvPk5GRSUmpiVffWMMb73wg6/DZJ5Zjs9p58tn/8NVXayVkm36REO0spk+v7qxceT/LHnyST7/8xlOfYm4rxVnezVp/e9Vq3arqB9XBWN3dtUqkU59vNy9w9FzpQ7aV/UQKSqQ5qR2EW6gqkdsDO5NXhecDVv6dqVHArWqbqchVFXhYHbIJX3AHDh6WINQ/Zb67iTVT+3ZJ9OwhItSDVLL5BT4ILL3A/uD/fcX9bTbGjB9FTl5BCyjZTCbmXD6Te29aLCe9vkPQwUuuWswnr76AWMjXdoy7ZDY5uXmer5sCgho43Nd6mtiNMBp4/N4lMnTs0keewCSjZ1QGNzhn4njuu+k6Lr/xdjnACZ9dpyWtUsl2Dued6YNsNSnZBGQbxq2LFnDt4tvIzs5h3vw5ErDt3L0HWSNNLddGQDalw8LJjpdSEDtE7lKIBixBm/jdUori+H6CC1OJdRxGh4gM6X0BDO2EYngKmiArWmUJWlUxOk0ZOq0IhmDGlV9OxpsaytOUIJxstjBka7cgCV2EVq6LRYqmbs9i4fn38IVtPJ/vhpLymiHb0A5qbpkSRI/iK6FoMwrpnECBSuvm01/gpheUrQPZHryPBXNmIMCvz/RT+n/Yuw3bs7fhzk5DYbNhWPQYX7T9hr0lHsgWpm/LpT0/JlLfW0bo84dsc2++i8+/XY/FLvxINWrUq7v3OSuVbAKyCfMuUcZOtwK9205HlZ35bUwMSYnE6JXmip0D0Q8d5SY2FCtYW27guFuLXS6rvdWv0ZG7eS0nXmpFJdvwSUwcP4b5tq/oZv4DlYgeOvom1H0vRmGsVIAJBaN9z7fY1j3JSXckPyTN46g2geTokNOuZBOQTagUrVanNBkdNiSG9z8+xs6/8mVAKvlibBRk28HeI29RXNZKSjYJ2RLolKDD7oQCWwj51iCs/hGranrDKRQY1E5idGWEac1otG4+2FTAijWZ7D1e3nqQze6iX59w7rquF+d0z6T4+Al2hFxFQc+5lCtDMJeacPqZ2/pie4gInSJ/5XY3ReUu8kodZJ7Ml1FGc3/9HEdhRqsq2UR00Q6JEVw4tjMRoQYJu6PDDIh05RaZ2bDtKNv2CP97bmad1YfJwzpWiS4aEaIjLjKIn3aeXsjmtDvpFJvE4okzmNhjBJ/t+IFVP6whsyBHmmOK8S9IbyA8WPhkG0iYMYRtqcInWwltI+I4f/AEjhw+0TwlWyMg2+DkUBaPiONEgZXnfs4ip9DC2E5h3HtWEnuzzDy0No1yu5NLBsQQYtTw45FinC43k7qGc82IOLrEGPhyT76EbDv/hWzNndnVc30rrfhb6baNLoxm7zT8C9mql7m3cv+FbA1sjv+PQjYvYDvrnEncddMi3v/oS1589S0sJhM6nY6RI4dL09E9+w5IZVKhgD9ygd+AwcHtlvcYO2oE1yyYxb3LH5MKrZuvv5rQ0GD++9o7UkhQVmby+MwK8P3mEyZVYhEF+CCbCLzjhkmdFTx3tpIwrZsb1rlZs9ubLgHZMnbCm1OrQ7YKQKJArVUTc0Yc+uvDGRk+gGU9ruOULY/le1+Sm+AP91xMjD6SpXue5ZfcndJHl9KtxLWpnLy3TlFmKqtipikmbBKyXTSVsyaMYe4VC0EfTEJECG++/SrX3XIPR4+kMnz4UJbfeyuTJk4juUs3dFoNRw8cpvegftJcVJazX/ADkSuxfd+tW2cee+geRo8cTk5eHs88/yrTL5nGyGGDa4Rs5186n5XLltClcwcSOg5A+OyqEbJVQELwQLaJPHjfbSx7+Cl27ztIUWGRZBsKh4ukdsnSPPWK2Rfz4MpnJPD576pHyc3NR6vT8NSzr/DMqlewWsqlcq7SBNEPsgWk1h/ABYIy0Q78TUcrk1rZBivVbZWB0jxrBO8zvYmoCUz5OwGUK3n5T416z0oEXEEoawvLGUDLqtVOIE3zM+f2c1rnUbL148/f1jdwnKp6mi+6KAZhLloVwHuphZdX1QznZXl5zUXz8vLZ9/97c1GHg4TEBJ68fykXnT2ZL9Zv4KW33mXX/kPERkUw47xpXHjOmSxZ8STfrvseqblrSRBRVzOwWDh32tlMP/dsblm+UvpNEr7N/A9hNjNqyCCunn0Zi667heycHF57eRU//PIbn3/xDeUi6mdT09sYyOa0cKK9B7IJCOnhkB7lmbIoC0XaEfTOMmJt+zA68xByaIK0cHY3VO2DUastaFQCspk8PxoTSqeNwm8UlO5U4rLWD39E426Mkk2YiybNTESfoJOKO4HT9GVmbu11GU7lebzzu56sYg8Y8h8+RPTn8wcaWTT0BG3z70Rh+rvCXFQEFXh1o5Ll76jINovMN6mf13xRmYlHlt/DwstnEBJklA7t5aHRojzwB67/3gO56WC3oZ23nK8Tf+BAyXfYnSZCdUlc0O0tIrRdcQZAtnm3LuGLb78/PZBNmICKAEKStrnQu51MCi7jso5aOkQGyR34AyVWPi/V8bfLQDkqD7D1uidwiQs1OvI2r+XkKw9hbTVz0UlMGjeG2bb19CzeKl+iqvG3oR5wMUo/yOY2FWD/+TVsv63hWFA3Nrafw3F1PMlR/3vINnxoDO99VD9kEwoyk9lERmaOnFAIOq7VBHMq/w/2tSpki+auy+Lp1EbNqfIQPsw5m58Le2N2qKpsdAZ2BpdbQZjGwtTorUyJ3kpMsJkPfixixZpTHsjW3C5X0w3ExFqvZvo0A7fOsBPntrO15EzSu1yNuk1Xfv72D35+7wNKMo4GvJXduLxRcyvieIggHi4nzvIynKZC3I5AuN3sHFQxFw2L60lsRAhzz+nFkB5t2LY3QwKqUf2TSU0r4I0v/2JPaq4MhnD+uG6MHpAiVY/iEJFH4yODpFnpL3+frsAHwiebjmCNkRlDpjC17xg0ag02h433f/2Wj7atlep3sQPZNaE9Z/Y5g8Ede6NVa8gszJE+3MIMISRGx7F2y2ZeeOGNVley0XkcPeKDuH1sG0K0Sh77IYMdJ8uYPTiW60bG89XuAqluE/5n7j4rmfP7xbDxcDFqpYLJXUJJCvdsRH6xp4BlT/+XP799E+wWz45/Y9/fVQIftEBbam5/asr1pyXZrfCQVrhlU4qv+TsN/0K2fyFbc41ia+gM/5T+EVC5DTYXdbkwarWcM/VMbrvhKtZ8+AUvvf42NuFY3qs+0qqUnDFiGEtvv56/d+3j4cefo7CwqIqJpFxG1tKx26UkSXXclq3bWf/9Jq69ej7h4aES2DlcTqZfMI3zpp5JeXk5l8y5xhs1vOrNqkG2BRvQqYQvNgU3D1PQIwZ+OAaRBvj8gJt3douNQAHZ/oC3ptVuLiqMolQKgnuHEn1vIgqXkjHRg7mj63wZCVyr1FBqN3H37mfZWbxfJkqCGxeYviyk4O1TOJROr2ct8a0nCJtBpebcC86RDujnLLwBjUpFpFHLm2+/wvW33EN2Ti63XH+VnI+sXPm0DHhgtdjIyMyiX79eMmqmKOPACKMSGLndxEdE8Oprz0lIef01c5k8YUyNpe9TsgnI1i65LSndhiEEQ4GHNBf1fej2QbYJLLl9MQuvuok9f/4l/feqjXqZP6fZQkhkBGtWvyDNfL9d+wNXLZjFTbc/IH3LWa0WuZ4T61APi/KDa7Wwp9qiv1YDbn6JDwS9lao3X27qGvdrUqTVBtaqlVgVv2lNiplVjfZ5AuhV8D3v94E+2Z5+/hXuW/649FMvS9btlhFqD+3eUmMb8EE2haEyUEJNj/ZzA1fdXLtFzUX/L/tks9tJSk7i8XvvwmjQs+zp5+nVtQuXX3I+KYmJlJnNfLdpM2+8/xFHUo9Kk59GT3ibNEPyXmS1MmzYEF58ZBkGvaez1nSIMMA/bP6VJUuXUZCf9z+CbFZOJF9AftxQERfYA0ZE0AO3E9Wp4yhz0+U7KMZ6gHDbCRTCY2ZKBIxthypWiUZjQqMyoVGa0ShNqJxWzNtclP6qxFni7cj1cLbGQTZQBauInxpLSNcgGWlUdFi7y8HwhL7M73EVH/3Shl+OODDbfX7ZPANgVIiSxRODmRb5DMb8t3BaC2SzEAsmIbt+5HMVr36rplCAwRaGbCsFZJt9qfT94INsoljsChW5NiUiqQILRmshnDyUzjKvUF2FUxWL1SGyWdVcdP5tS/nyOwHZWjrwQVUlm4gOKgcmL2gTocmFTza3002yysqFkYW4woL5SR1DntsvupEMsiTAhIhAJN5oOvJ/WUvaayuwFrSiT7axozlbuYfB2d8QpLCinnwbmgGXeCCbw4YjbRe2jS/hPLQFLCb2dLiI31IuJJ0Q2kb+byHbjOntGe5Vsv35d0GtSjar1YzDlgfuQkzlRdJnhKVcidUWTkbeQQ4c/YASc3rr+GSbHMVdM+LoFK/iWEkoL6RdzPay3vKl6XYLHOHDq5WjngeFCx8eNs6O3MJlCZtICivjg59KWLEmm73HLa0D2RyQlKhh0Uwn04flkWEdzK+G63C2G01oWAjbN+xg3X/+Q87u3zxmfv6zMKUKpUaAfLXHvFUh2rNLwjUR2bXWxVxz3h1+0UXDYnsSbNQzY1I3zujblq82e0xDZ0/pSWp6Ia989iep6VSWtKMAACAASURBVAUYtCoWXjCAaaO7VCrZ3G6MOo2MSLppx4nTZi6qjhCBD7qzeMJMGcjg75MHGd99iFSpPbfuHXafPCSjFOs0OowGA2O6DybcGMrWI39RaCohKTKe6cPO5ERqOs+2VHTRwPoI8MkWHazlmmFxzB4Qxb5T5aQVWRnTMZTicicvbkpl+5FsDBoli8ckMH9YfMVUQkZb9u7dbThUxDOvv8e+nz7DYS2nyGSnzNKQ6LP+M+n/ISBpTpv1v/a0LMZb4SGtcMtabdnqKutmp+N/2IaanfaWaoTVOrznA5m++jd9m5+KZhREMy71T3fzWsH/Hcgm6rSmGg1ED24hPIgI58ZbrycjM5NX3liDxQfYPKM4YlIrQNvwEYOZO+sSnn3xNf7aucsTsVGeIeY2PohSWdpiXiwc848fO1Jet2DRLUyeOFYGPXjkyVVoNWruuvV6LBYrL69+j12790vrsdrTLfEDRLSDOV8iTFAv6SECHUCMEfLLPeajF3RTMOszF7szbXDkexSfLvREhqzp8K5BNUl64m9NQZWkkcEPzojqxy1drpBA7d49z7On5LDX9sSTBGeRk8J3cihZnwc67/vOe39xS63YbDpzAq+/9KQM8Lfhpy08+ezLPLJ8KTfefq+M8vny849x5XW3UW61kdw2keMn0+SaLSW5rYwcWlpqkpCqoov60i82CsOMvPTKC7z08pvcdtM1JCUmVFoC+eVTiFjmLbiBJx97gBnzrufkyTQZFbPint4GUR2yqZl2ziQeWbZERnzdtWefnEv3692Ljp3a8fOW3wgLCeGpRx9gzUefk30qh3mXX8b8q2/m8P5DoBNrZo+llj9kk62lHoGXByS6QKg/fMRJ65lryr9tNs//omzUGs+aVPwtBDhOJwqN1tMahTJSmF9otV6rF0/AOfm5iFTqKwffbrH4XAROE25oxNpRfC58sGu0HndQ4nufKzCNGoVa4zlPpFPkSQRD9Fo5um1W2W/k52p1xbOqNsGKwvF8HCgv9LWnAJ9sjR2HK8xFJSD1PqqWm9QK3/6FbIJK2ElOSeaxe+6Upnc33LOco6lHPY1NOtHxFp+wNRaNy+v/p7EV1qzzXS5CQkLo1rmjhIB1HZnZORw7dgJHcTGv/ff5065kU7hs5EUNJrPNZOyG8IrIlkrsqLJSURfmolBq0DnzibQeIsiZi1J04K7hKJIMqCNBZbShdppRlNlwHHNhPQSu8oYBNt8g2GAlm+jPagURQ0OJHBmByqjyTp7cqJUa5ve+gD7hZ/LTvij+PG6nqNyJRgVtI7SM7q5iTOIvtC16EnXZbhRu4VBegUrtZs9JBTe8rmfrPiW2esxbG902ykysXLaUBbMvJchYCdn0Kticr2TxNjv7ysTAqODxwcHMt80nMv9jcJbj1idS3vMTLJpuuF2OKoEPFt5+N1+t/aEOyNbEGZuILioCH1zzBNo2HXA5xHO9Mmbve8EH3ITZlDAjNYaoCY/Wodd7/G0J5Zr8cYn3iOd3MQEo2LqWjNUrsRW2EmQ7YzLjx45jRKiZUcfeIdqSjubMW9AMno67LB/7zi+wb/8Yd2GWlEqbQhLZ2uNKDoX3I8/mJvE0KtmCjYn067IQj7moE7vDxcB+UbRPCWbn3wWkpZs8znGlFNxU4ZNNgCy9WoRBLya+82H0kVkolW5MeXGk/pnMd+v38cvvn1NSntPCwSW8gQ8mR3LXZTEVkG1V+nR+l5BNgVFhJkTAdqXHDFukXyjYil2hWFx6dAobZ0Vu5rI2ArKV8sHPpax4L7d1IJukfjCgp4vbZhbRM1rJJvsVHGy7gLC27YgJ1VCaW8LG975i55efUJZ+EFwCnilAG0R05/6kDBpJcJtEnAoNJpONvNRD5O36kfKsw+BsfSWbWqUmMSaYmHAjJ7OK0GqUMspoQXE5O/ZlUlRajkalZGCPBLq2i6mMLupw0bNjNCP7JbFzf9bpgWz9ojDGBjG0XR8m9xzOzuN7+fXILs7rP47+yd34bMcGftjzK1ablZjQSDrEJ3FGl4EE64zsTjtIicVMXFgUY3sMkr5rnnu+idFF6xv2AiCbmGx2itQza0AU53QLJ9yglqajb+3II8W2i+sT/8ToKMQq5q3VvRDI14GYbqhVSnSGYLJtoSx/cztvfPs7iElzQ49/lWwNLKn6KriBt/E/rRVu+S9ka0I9tMolPqmEXOEFPCGw4uszfQpMYF2IpwmZaaF2+P8qZKtSO3UspKtBNrnQcFeCgorABoHNQe4Me87TqCtUbHVFFxVz4fjYaK5ZeDk5efl89e0PzJ9zKTmncvji06+4fcnNFBQW8s77nxEcbCQnJ7/S1VJdrTE4HqY9B0nDpPVIuBLum6zknC5wIM/Nii1utqULGGOCv95CsfEhKZQIzLt8hPdDTZCGmClx6GaEyr7gcrqI10djddopdniCP8lDFLRwr7zdQtGb2ZTklFT4Y/OvA2HZ5BY+mx1WOnXrxvJldxEaEkJyUgLnXTyP1CNHJRAKiYqge7cuFBYVcfTIUZJSkqQAJfX4SWxWW0AgAy9wk5DNwH9feZFHnn4Rm80m1/yBh2ct4sZgMPDcE8uYePZlpJ1MRyECHXqPyjKpNKsUhaJSKRk2dBArl90l0yP8xR08lMrzL73OjOnnc8bwwdhsdjZu2sJ99z7MWedOYcK4UTzx9Euki2do1JVApxZxWKByTf7tTZAwne3atZOEh6dy8ti3d79U4KmcLvoM6kebuFhKysrYvXs/xcUimj1ERESQkpzI4UOpmItKaNupHTFRkezeexC7cB1ksxEaFkanbp3JzDzFqezcinIQ+evQPln6US7IL6D/gH4YdDrST51i7+59MphWUnJbGZRCQOG9+w6SfTKNth3b0b17V7QaDSdOZsh0iuCIg4cOJCoiQvqy27Nnn7ynMLGufnjy7GOJVRqpb3huZnTRmpRsFW25ssj9THorm3pFO/n/vbmo3U5KuxSefGCp9Bd3w93LOH7sOG5RqY01zWjC+6/Bl1gsTJ48kZceWcbB1OM4nB6Y438IRYToQLn5BTLyaU5u7v9EySZIuk0bzvGkCykL7eih1MJs1GVHnXvMA9kUammfr3GUEW4/Rqg9HY2j3DMQG9UohMWMeDGZXTjt4sUkyL5Hz9KQQ/SxBkM27wvDkKwn9uwotLEeei8OYd4VrgllfLshjEkeR7iyK25nCGqVC62+kLTSP4jJf42ejm0YqVStCKHWG5vULP9Yz6kiAYlaeMOzzMTD9y9h/qzpMlKKT8lmUMGWIjWLf3ew3+SBbI8NDGaBbR6RBZ94IJsukfLuH2NWd8XltFeBbFffeR9frf8Bi60mJVszZmtOB5q4FBKufNwL2by+4HxqNgHOvKo28YYRXFvkSatTERypxRiqkS8vl8MllVhCxSbUbKh0FG5bR9Zbj9QC2WprMfXkxfe100GXMyYxftwkukTq6F+yna7p3xOW2AllXBecqTtwZez3gHiXG2tINDs7XMDB6OGU6SMpsDlJOM1KtgFdryYytEvFLMjhcMmyUiqFBN3TezwbXkVERGiIik5Br7Yx+Ixs3AlrSC36mjJrodSJherD6BV9OXt/juG1V9dxOC3NswPWkocIfDA5nLsuFZBNybGSMHyQze7SMDx4B2dH/EiMrgS3iFrlclFoM/BB/jT2lHfHoLB4IFvCBg9k+8nsgWwnrDUr2ZrRjH324iP7WVl6cSHmQj3vFlyOadAVtO/RgTaROsJ0KvJOZLN93c/8vXEjhZkn0Wj1xHfuQe8JE+k4YiCEhJJd6ODYwQxOrv+S3C2fYC1M85uNtmAB+ynZhE820QiEr0NRjmJDU/g+tNudFQpcMW0RQRCmju7CiL7JVcxFE6OD6ZQUydZdp89cVB9tQKfQoFaqsNgsMphBiC6IcEMIJotZqtXEjneQ3khEiPDJNogwY7DXJ1up9Ml23qDxHDl8vHafbM1pE74OFRQJfS9EmIvKjuZyo1criQ5SE6xVUGR2kFds44YRUSwdYkKV+Qu2wuNSTazwdUy/KbyIpqzUhRKcPJhcZRIPPPUGb7z/Kehqj/ZWpdU0N08t2ASbfKtWzUMr3byVbtv0MvynJagJOfnHZSEgQf+E9LVaGmpELM2vxBZIb5NmdzU9N4Ag1q0IE1kPNK6ru4yEXs3/qDfrbjcdkpO47+5bee6l19BqtMy4+FxefXMNnToKy4QBfPTRFyy6Zh4Xnne29AW36OYl3smdn3+qwFrSBOHuexlMvF9CtjAl3DFWycAEN4u/c3NYsBMxRyw7heKLRR6TUb93U1UfXb5NcjeaGC0RM+IJGhUGKjduh0eJ5PGe7Fn7iGste8wUvJuNdb8JhTbQtMe/DD2QS+l00qFTBx55+B6GDurP6EkXcOzocQldQkNDSIiP40jqMTRaDd27diY7O5f0zFNVjAe8j/fMe11uwvQ65l91OT/+vJXrr1lAXGx0rZZh4hpheiqimoqomVJgU+GyxpNe8e72h1weHzhOsJX7lb5SuvIRVi9SaSYvVIHeAMJ/vfjRG6qZuFbrZHU0HFFeAgGOGCn81d0u/dQJn34PPPQk3367nomTxvPQ/XdwKjubo8fTeP6F1zhy6AhahZIrr13A1LMncsudD9CrR1fmX3GZVAVOmHIJ2aey6dGzOwvmzpCQcOl9K3n9rfflIkKsk+Pi43j9P0/y2/adHD+exsJ5MyW8jIuL4dobl/DHn7tY/cqzsq6MRoM0fb7znoe55YarmDhulOwZ4WGhXL5gMWqNhmceWybViokJ8Xz6xXc8tPIZnIJ3+AfFC7Tkk0q96oXjdjhJaZ8sVYM+U1+73c7IM4bSqUO7KsWbnpHFhk2bpY88cYh19X0PPcHunbtReJWnNQ16/r7ravpemKyOnTBaQvB9u/dLiOppQwmd6h0Hqt1QmDQOH8rsi84jLDiYpMQ2xMfGYNDrmHTZXLZ/+6mUSdZ2tB0wkoxTp7wNsKE4pdbb1f+F20275GRWPXQvNrudW+5/mBPHT/zzAJvIiQx8MJXzxo/mzltvJ7espsAHVkaMGsGtt97ItTfcKgMf/C98svkCGWTGjSUn9gxcKqOEbMK8S12QjiYvDYUYYOSo50bhthFsP4XBWYDeVYTaZZUiaidqbIogLIoQdK4ygihEqWhY9NlGQzYXqENURI6JIKRPMEphMupT0roEpHCSFBrP8LZ9SAlPxOq0sTP7GLqyHVwVvp9+RrPX4aPnHZWareDG1UY27dFgddQdpKH+hlrDGWUmHrrvLubOvITgKpBNISHbjdtc7JdKNnhssBey5Xshmz4Rc4+PMKm7VIdsd93HN99vbCXIlkybhY+hje+AGPykeaj3R7x4xLtHhkn2U7gJv3bi0AerCQrTohVSPfEOEy9xCdn0FG5fR/YaAdlqUlk1aRpWOUsRkG2kULJNIDkmnEi9ko5522l/+Esi8lPRivQKOb1KR5kxioOdz2VPzAjcIbFYUJFtsp4+yOZ2oVYHERvZl2B9bBUILxSZEUGx6DRBXhWbC6XSQXRsEiHBbejZE0K7vE2G+33K7XlykqJTBdEpahIJET05dVzBO2/sY9OP+ymrYhLRpNZb9SKnm7mTw7hzegSd4pQcKw5jVdol0lzU6tJyVsRPzE/4ipQQEYlKjdPhINMUxNNpl/NrST+MSgtnRQvItpFkAdk2l7PivQL2nrC1CmQTZTN2YDm3TC3i8H41r+4ZiX34HDqPO4N2KVHEhmoI0igpLzGRkZpF/qkCVGotMUlxBCXEYELDqUIbR4/kkvbLFkq2footY3cN/thaoGy9Y6xGH0psh7EIyCYnhRVO4SojucoOKLuVG41KwZBeiXTvEFsB2USQhO7tohjRpy07TpeSrX802ii9hOsCCvr2KsRuuRiTFW5hQiGgoYMOsUmM7DaQEZ37YdDqSc1Jw2wrJyIolC4J7fhx23aef/51sg6f8ijS/Y/Gz3YCrhd+RQMgm7inF77LDSNxuGBxPysPnBlDqFGPOe13rFl/47KXe0yIvfUlBkZVSDyG9iPRRyRzdN92lj21mne+F6ZGDVSyNTdPLdT8mnWbVs1DK928lW7b5HJsduCDJj+55S78R5VpXSvdlstyo+/UamXUEpCthsS1QHqbOLurY+z3gpMatvMDk1uLyKjGaqsLstWoc3S76dm1E6ueXsH0KxYxbNBAZk8/nxsW38aiGxdRVlzKB2s+ZtWLT0hQ8cXX65m14Pq6m4zHhEEGP3BPexra9kPrcNM9xo1YTqbmC5/OIpJlOfz5IXx/b8NEDaJghJlnjJbIqXEEjwvHEe5C4fV+Ic02hQXgNgtZn6djPVQO2rp0kZUl4gNtye1TOHvKRD74+AvyhbLJ55Tf6UKlUZGcnExYaCgHDx/2+BIWwo6A0qioP1EO1nJPoAirpY7oy96MifsYQ6tthAUCR8/jAlpFXV0noEFVO7UR0lGfmWhEZCR33XodGo2apXfcwX0PPkRS2zY8uOIZnnvqYf7z6ht8/sFqUdGgiZLilbi4WFY+uISNP27hi6/WcfXCORKw9e3dg+mzriY3O4eRo0dwzpTxjBw+hBdeXs27YrNP3EWjYfLEMVx75RVcd/NSEtrEc+zQIbIyMvnq20/Zvn0nBw4dZskdNzJg6ARGjBgqgdfzL70m1X1HD+ynoMTM1s3f8d5Hn/Hbb3/IgA+7/viVeVdfz8xLz+fq6+/g6KHUisAe4rnCrYYsrxoCKIjPK4pOqieduC1CUen71MrIMWfyn5eektFlxXHsRDqLrruNdd+IfPmCc7pBFyyt7upUkNcjVHa3qLmoSK3FglKlQhsSQkJstJT9BQcFsWPXbqZPPYuEuFjiYmOIj4kmpW0i0ZERUn0lJINJA0edXsjmcLDuw7cpLCrm9odWkn4yA7eYfP+TFGy+gcLhJDmlrfQP9/uOP7AIR/eB6XS6iI2NoXf3Lmz9dZscbEaNHE5mdi7HT5yUoZObnLdGBD7wLBRcWHURpCecSXF4T6lAEW1RbS5Ec+owSuHY0asfFiZ2kpe4bGhcZajdArK5cLlVWN0GlDiIdB4nhFyUwui/AUejIZv3nro2WiJHhWHoYJDSVV8fFjsVIkiAzWnDKaJIoqSdzsltcblMjSjGqBTez8SCz43JAk9+Y+CF9QYKylrSEZtfxk0mHrznDq64zAvZvIs4IfjLd2nZWqik1CE2q9wMi1LTw7UZre0YuB24lEFYgsdgcRirRBfVarUsWvKAB7LV6JOtGbMioWSLTSFuwaNo49sjfLL5zEUr1vvCz5qfnzaPok1AADFOulFplOiNArZpUCqUHj8KKj3Fv68n5/1HsRe1DmTrNHwiZ59zPh3iolCq1OhVLiILDxFbdIRwZ4ncEbQYo8gJbU96cEfsuhAZHKHY5ibHZCUxMoRSu5u1H77Fnh+/xmIuleaw1UqzGcVb0TJEYUnfXn42aCJkujaIXh0n0jamBxq1eIm4Uar0hEe0Q6MOod/QbII7vUdYqJFTJbvJNx2kd5tZdImeSmrht5SWmfntOz0frtlGWk629JXQYocL5ozTs3SGga5t3aQXR/B06ky2FPfD4tRyfuwmFrb7guSwQo+pqt1BdmkwK47MZXPhAIwqCxfG/chlyetJCCvm3Y0OVr5vZt9JZ6tANjFsjepj4aqJJRzYr+TNn2MoiB5Am3HTaD/qDBLaxRIRoiFIr0an8Uz2bA4w2aHI7CSnyEbG0Wwyf9lM8bZvsWXswi12PVvrvROgZKsXsolInQYNd849g+mTetZYzeu3HZPmor9s+RaXw9qyMl3RD5RgTAoion80uig9bmFT6XVs67UXrgLjhT+a3ilduXj4ZBKj4qRTZKF88ymST5UU8M2GTfzwyY8UphVW7EhX9ptmtuYAc1G5+y/n6H47CRK4Kbgm+QBL+mQT02Ew6qjO2POPYD6xBac53xuGW4k2qhNBHcZKqGxL28qxAztZ+d5O3tuShvRV0JCjJcaThjyntc9ptXy00o1b6bZNLuZ/IVuTi67mC/+hkM2X2BZvf02BbPUkosXT2LgqrslE1P8OtSvZvIG3PIsc7yWelUxdWWoKZBPqnmFDBvLDj1vkurljSlt+27qNnv37Yi4zc+TgYTp17yJdCO09cIiDh0WgJc9RBTL4JVUqrgQ0SBwAQ66B9meAzui9yAn5WSj2fQ5/rIbSUxVzkkAf4IFWVPJ7p/CIoSW0XzjhwyNx91bjVDux7i/Hsd1M+Z8myrJNKDQ148naWpm8t/DnZbehEMov/6ihXjWVULWJRWRJaVk1623/eqnyZO8X/tOu2kBqYOuqt0fU9FDvTar49qqv4TSwWYsyEma2HTu358mVD8ggGS+/+CwXXjqHhfNm8cOmzZw5eRwnT6ZLhZtQ8f33P2+gViiZfM5kLr34XB57/Hlp3qlUuOg/dAjPPLGcS2ZexamsbKnACw4J5qWXnmLDxi2sfucD2eBFEI7l999FTnY2Dz2wwiM4EL6GNWq+/vQt3v/wC4YNHUh0VCSXXnIFyZ07suqZFWzasJmnn3wctGHojQY2fPcRKx9/jq+/XOuFASquvvoKxo4ewbU33uWJFis3Rv1q0FvGFVBNfuX93jdX9Cs/z9fenmguZdDwobz52gsEBRm4fP4N/LxhIwpjcJXgIfXWcwPqp+Uhm+zQXht06c/MMzkWDvQQhNmox2g0Emw0SjtrYbMcER4mHTlu3rYDESHztB1uN2PPGCYHqLzcPNz/C19rjcmsdB7o9JiL1LaFI2WqQnqq8wxGUnWiEs5dmreIayxkk+1AgLYoTiadS2lIR9xi0eOwoss9jrpY+GXzLBYUUkHhUVF4fjx/C/imcFuIcJ4gzHUKFcKEsWEF1iTI5u1R2gQvaGuvqxSF+z1XYD6BGKZH5rI4NotYjc3rTB7KbQKwBfHqJgNZhUIx0goqNlEEJhMP3XMHl192kXT27TMXFVkQIjyDutLjg8Xpxu7W45LqQRHdx4nbafb87/U9IG5p0Gm55u7lraZkU8cmEzf/UTRxHsjmUaz5BT+Q44b/354gB3JxLf1ueipIrVViDNKgNahRaHQSsuV//HgrQTYnCV37MOCMcSQlJmEMMqI3GAg2GGXkQKNaQBQ3VrcSi/C7p0SGKFeqVZTY3WSVmAjRqigoNbP1u485sv1HystNXkf+AW25FSeeojX07XYOg3pPJywkvqIbKVUayk3F9B54nKCO79EpYRgRhs7YnWaCNLHsznqXvTkfkBA0igM/dWHNW1s4npVZZVepYT2yjrPckBCloHtbBWF6YWoeTVHHBVijBuFW6TBmrifsxPtohcJOqZJw1aYKpajLIqzRQ1A4zBizvic0/Ss0jgJO5Co4mOGmVLCfmo7mlrMTera3c8t5heTlKHj521BSC41oEjoQN+Js2owcS3SXZEJC9FIRJvqczanAZHWRn19O4eGTFO3cSsnOdViz9uN2tjCkqjYjdKMxhBHXcTzhcb09zpZlwBPP+1n+7h2vfUo2lVJBt/ZxpCREVotiLTruycxMfvvlK9KP/oHb2TB1cYPbiReyBSUHETFQQDYDLhnFRSwRvDsyclyo9OkoGrSz2IEj047bLDagqj5NtJnyUgvmQjMu4QgtEGg2t01IyBYF/S+BruMrnF5XzH98cyGXgkUph7i9425CDFq0cb3RJw3BZS3DfHQjTlMOujb90CcNw2nKo/z4z1CaQUa+mUc+2suazSf+hWwNbkj1ndjcSm+l8aW+ZDf2+38hW2NLrJ7z/4Vs9RfoPxiy1ZS0ANXQ/xyyiQIWQgrhBF6v9/wuAhvodAjzM/n+EkossV4WG+JifS3+9h61L5N8piPCHi7WEwhB7fXxLcaJ8kIoOgrWshoDXNVoLurfGFxi/qtAH27AHaPApXLjLLDjynHgwhngxL5qRdQMNOqnUL6ooXIt6QfgfMlqSchWUxorhlfvUq8CotUipastEmi1PtVIJZuAbF26deLpx5bx8adf8darr3HW+Rdw03VXcujIUSZPGM2X36zn8OFjLJw3g+WPPMPaL9Zy3/IlOF0OVj6+CrPJjEqtYvjQgax8cKkHsp3KlkmLiopk1VMrWPfDjxKyCTVZ3949efmFx5h71c3s3bvfYyFgLuKqa67hyisvZ8YV18oAHSKIxPwF15OYksyzTyxjx85dPPLgoyLCAkvvXcrUc6ZwwaXzZeRYrDa6du7IK68/x6eff8szT65CIfqA/6SuCqn0Lzlve/EDcLJdVHSMSrNSd3k5Pfv3QaVWs2vHX5KZ+FpbIAauDztUgL4aBsYaIZtsK00xF61/5A3Y2fUCOJ8phYRH9WWnIQ9pxDlWq6dh/FMVbI3ISque2hTI5l24lRviyYyfQEloZ9xqHUprGZrcE6jMRSgFgZcG+562IAYKj3TJhdptJtyZRohbADbfQq5h7aNJkE2m1/Ojb6cjbGgIurY6ufPi/1TxvutpNHNHm3SGh5SgUXjMmLKLlLzwQxCvbAgip7jSF0Gr1Eu5hTkzLmbxgitISoiv4lPA9yL0B2gya96ByX9XyneOcF6ZlpnF0kefZuvvf2IXC+dqfbEZixKnA3VMMjHzBGQT5qK+wAcBkE1Wv0/R5jG3kmo2P99tUvaoBK1OjTEimPJdG8j/5HEcxa2gZBOiGrUGrd6A1iAAmxFjUAjBYZEEh0cQHBJKcHAYIaEhGIxGggw6DFodOq0Oq0rN8bxi0g/u4cifv5KbcRS7pdwrca6hHTejeOtvY26CDFEMGzCH3p2nEGSM9Kh83G5KinPo0jUfY6dXKVVtZkDS1aSEj2Jn5uvsOfUxeq2WMNsENnyiYt3avyksK61ubld/Auo+QwjvPKRHbgpogsNQaT0vVqfFhMNciojmVdEmFQo0IeHyHNGGHRYzzvIyjy8MYZ7gYVs1H80tZ5fYK3IxbYCZcd3K2Z+hEj9ZBQAAFBdJREFUYU+mFptTRZY1jqKwfuja9yW4XSe0sXGg0WMzW7FmZ1N+4jDmo3uwZOzDXprtidh0Gg6hXtMFxaAPjUdnjJY/am0wKpUWpVKLgK0+P2JiEuhy2shL30Fx7oFqe/SeSa0A9RbcIqhDc8uzlvyr9Cp0UTq0EXo0YVrUIWqUOpWMVC2Ds0qA6RVtKsGcbqLor3zshdaa5xFCXSbafF0rqObUhUhUWAJEtYewRM+PMUrWv1DceqK0aTyQrdMeglV2qfDWhLfD0G4UqqAo3E4bCpUWW84+yk/+iqu8SPqizCyw8MiHe/6FbM2pn2rXtlLDbaXbNjnr/0K2Jhddo18g/4S6b/E01Iw/6i7UBiSiAafUV3FNesW3GGSrTF19KKjRSraAjAvBQcURSAAaOM2pBA0eIYzYZMcVsEEmVEhC6VbNR2gtPSFwbPH5xhIb4r6gO2IpVLEcqoU8VdEFBuS11nbiKfWGts5az6tlw60SKNYxCgTUi0yR97Mqt62tzdUGg8QjmwHZPvnsa9585dUKyLbvwCEZJOLimQvRuFw88dTDZGZl89rqNdy75Bbe//BzvvtqLei0cr5RCdmu5pTXhVcgZNPptNy0+Gq6d+3E3HmLPUIeu4Prr7+SeZdfyu33PMjG9Zt47bVV0vJo3vxrvZBtOdt3/MVjD69g2YqHmDxhDNfdtISdf+6Shde9ZzdWv/wMa9dvYvmKp3DahT+2gPW0pFoBBVRTWfpFHa0RkApgLbiDzmciWrWuG9S2vP4Gq1ICz33k9S1uLlrfqPjv9/83S6CpkM3b1GzqYAnZcqOGUG5MlCBNXZqHpugUSlu5hGtyXex2oXRaMDpzCXVmoqfEz0S0YYDN17gbFfjAv1a8PUsVrMTQXk9QHyO6GK2MQCrESnqlizkxOSyKzSBMYSc9X8Xavwx8tsPAtlQtJeWtDNjkwlJEmw3mgVsWM23SOEKCKiPkSIWKF6pVBWrejl/lxehRhDicTp55/W3e+fRLCgqLPSdWK+5mzIqcTtSRbYi5eCmqpO7SmFHAtOpqNu9LygvaPEq2qkER/H23qQ063KlbKFv/As7SPI9qs0FHPXnx/9pn8uUrE+9iXezOiMFfpdag1mjRaLXovCBORCVCpaWgII/CU2k4ys3eMhWL/FracTOKt2FZFmHhQ2jXdjC9upxF2zZ95N/FxdngPsiQMfk44z6iyL5P+roy2wulZ8T2ERPI+rsnb766g72Hj5+GDQmvEtp/VinhSEC5yc0Zv9dgTefUVDAtUc5CnK1ykxzpICHULtWM+WYV6YVqSmzC34URlTEUlT7IE6zB6cBtN+MSpsI2cyVcqy8me4MqtqEnyZlJRah1pUqHWmNALdKqNqDRh6E1RqLVRcq/8zO2UZy9u9JRb+BjfNCqJcqzrizIqlegUCtRapUodUpUOhVqgwpViAZ1iAZtqAZ7gY3ifUXYimqBbHU9I3AR0+Q8+cpYbNypPYBNF+L50YeBIZpFww3cPsxOsMarzBP+14Ki0bcdgjo4Fuup3Vhz9uK2i0A6SoSqMLOg/F/I1tBm3uDzmlzJdT+hlW7b4GwFnvgvZGty0dV8YR0V/E+re99kuFkl0EqZaoHbNgmy1VcWHp/91Y7A5DaQdXmn0lWvbtLrxpeuBj448Bn+0ynZLGop/0BgWN+qy1/d5r/eqNGkVLIRQSX8i7e2kvWdU1tDaQxkEzO0yvvUWYQBBVdfG6uvfGptbgHZahDQqeVmPnNREcVzxfIl7N9/iMdXPsjCRTdw1pnj2bvvAP369ObCy+ZjNOhZ8eBSSktN/PX3XsaPHcHdDzxKZlqmBGUqlYLhQwdLP22XzKwZsr215iPaJrThjZef4ZlVr/DVl99Jy7lFV89l6JABLF/5FEcPHpagdek9tzJh7EgmjD+Xbn168eKzj7D67Q+IjY0mKSmBR55YRdaJNDlf6tK1Ey8+9wiPPPkCG374UW6seyKLVsXUssz9AJpvmPO13drrzDs/q2ZS7b0ioFNUnh1Q8PVRdb/TW8dctL5B7N/v/++VQLMgW+Wb3q4yUhzalYKIftj0kbLrqOzlqG0WNEo3BksOYfk70NrzPWakTTxE52gyZAt4plKvQJegleo2ZayW9hEOrotJJ6bczK+HdHzzl4EDmRosNm9HbfKo28jMulyEhgQz4/ypnHfmRCLDwzxyVz/FWqAvhcAniF2L7LwC1nz+NWs3/UxRiTfkdo0gqAVmRf6DY4OzW0eBViSpsWmr5/yG3q6mmYqkxfKfqoCiPpVuQ5/Z4HKr6UQREUiJWq1DrRJRdIVJswtruYn/r71rj7GqOOO/+9q9sBAoal2qYERey7oqyKagFRDaUtKkxaTVNpA+rH9AEY0ttjSKaWkhKn/Y+mhIrTEqUKO1xBhLXxShPNYiIeoCkhZlCYUtsFAey+7dy+U2M+c1M2fOOXNe956Fe5NNds/OfO9zzszvfvN9t7e2YP68KRg26mOcKe+hANaw3CR0fjQcr77ahrZd7SiQY76SlPxQIlV6clR21ukYr3/ti1tm+Sbjw43xWkTGaRjJwjaVpvFAftLpHM1SK5UUyjdEZc8g6tLkNALAaSAsPVaqHyv3RS7QrseNg4PzyyksnH0DHr5rPAblM8xGh13O8cvtGsjmy5M+BscUuDGR9aEYP7QGsgU2nXyii4OT5ntr6R3CBjEpFQFZLwDESWkbyCLcI45ZKUIdNsu87hBJ6Ew2VhHte2fuY9pB3/yb0giKOs4LER3mKoaxodhxUQTc3IvlMl7lwAyZ9Hwmm/ga175UtCOK9nH+DOB4JJQ5kMHFJvuH47qQBz6dpojfy2qdTbWgGDpsCJY8sABjRo/C079+AQ98/3vYs28/3lj/Np795Qq8+dZf0HHoMJYuuR+/eXEtmsaOxgfte/Hyb19GamAD3TuSPeHtU1qxauVjmHv3d3HUyGS78gqsfvoJbPjzRryy9nXcc89czPniTMz79iJaxmr8jeOx+pnHsXHTNjz/4lqa+HGuuxu3TmrB48sfweIfLMPEW5ppo441v/s9Fi28Fy+teR1vb9iIgQPqaUfRH/1wEVqamzD/3sV6GaQijh07ge5u0hjK4W5ngt0KF+30E1c30Vh7M3HqFQfsqsyMEBpSQuMFl/DhQDbSXbQuS+fHd1zUXyzXRifFAqFBNlYRq+Yavcq9IchtYWStBEeryM0RFchGZSQE9QeZ9YJgjqXpmErF3UVkIkfkjCPXQQXIkGJi+nGq2M7ZBRWuCvPCLACDrvwqrqbwiikWMbhhAObMmoEprZORy2Sxeft2bNyyHafO6kdEFY8RVFwVVYZh/KrKw/e4JArlvmngVEyi+L59IEyIS6dSGYu/PAaP3D0Bg/JZx2wCVhoCsh3uOo+fr/sQr2w+WKvJFta30vkRODwCEtGqpguUOLlCaFl1XTwEqLp8EttGIlMkRCzhIiIXdKkVHGQT+0c6vSftCgbdzdiAAOYCgy/oGymBLwPIifydXBBUTqW72qmAmTHZdnSTAdGMo6gMIztIYnlWw1i0ETaQTzieKtJhvWrnwWuq8dGvCdUoZGCclfigQ7kSx2jkeM6a+ro+4h7NOLJYKuGaa6/BT378IL5w5+fw1oa/4olVz6Gr8xjumHUHlj/6MMgxzzfW/xFtO3dhwX3zsfLJZ9D+fjtSdXWUPjmh09I8Hvcv+A6WLltJu7mSz9AhQ7DkoYVoe/c9/GPHP7H6V0/iT397By+teY02phjfPA4rfroUY0ePoiV+SAmi7W3v4aElyzDvm1/Dg4vuw5HOTix9dAVId/hf/GwpRo74DK27Tfyz8Z2tuFgq0WYH2WyW/vznyFE8tnwV2rbuoPUIzY8YvAbyKMY719VCiyW3Z4YZJ06NE/RY0oBN/WAIrXHs/ECrZbIpPRlqgwiQM3x4I4Y3ftpqBpBgs5CQjxRkS7Cu4UWzPbEcSEa0MgovcPwUwqgadOUXv1beHAhYS4rpXtD7r5Niurm6/p+9Zmgexq/e1gs4IpFCqevSz8WXKhqXThfLmH1LI7762WuRz6WVytmRAsMnz/Vh/Y5D2LrvOEC+EFH5xKWDCu8ox1REj5BMQk6P0lwaLclOPHomladYdTt7CFB1+SQuiUSmSIg4b5IDRlIsSy3F46KsyGwGjZMqQcErG8gjc4UkgV7GT8WLQeX05UIOmWJmSo6SWvgVl9ZmgooMvqX0KqfQlmkvb4t40WeZOvpK5yet188YnMVqjMQrz0UCixjTWntloNBLmwoglUOqPq+Vx6NNEbWyNbn6BsycPQtXfGoo1q19DajL6ft6kgGml2sh+4B8ngJgNPGFXC/00uYVpIHBt+Z9HU8/9zy6z/doJihdRJnyZcq4EP75PMqFPuAiafBFimkP0JIL+8g8Mlb3a0pv3FHW9x6UaBopUpuZ1HtzMjS5rpOguBcDuNkCwhZCkhvHoT6gI0DHgr8sfUMmUpNt1jQcO9aFvXv26cdf42x84OtOrA1OjAVqIFtiXBG9IKogmypnGT3vl5kq9YqM62fiVsQmlwKTRPo1kUKpe7ufi++6eFO3gvrIYgkgx1rNj4IByYItR7qEKwJshLYCWXWhqziyInqEZBJyevTWrYFs0dtU4aZKQhxURQafTH0Od/JlIJDNDaTSXewOUPFQipA7JRU1UuBKcmuzOAsrgP1oofddEamsTuxsmT86VxOkUAkQS1K23prB0vqviKyIOWK8kKqgGp+lpvHQsEONAld7jgGBtP/J38/s4VcTZFN47Lh5VdbNlAJppCttuQTU53XMUUSImMw5MyNMB+Eo4NYD5AdSZTRbs5FjZI3pduHqCVqZXxpZiX/IeLdAlISHcYl8Kan9bhwZ5a1j19JyiA3kZNQidarLpAOJSmiyq7u+PkyfOQ3HT3Rhb3sNZPN+Al2uI2og2yXs+RrIZnOuzwfpJRwcl5ZqifRrIoVS93s/F59TtCq6xMQ0JrLqgRHRyNj1iIBBBCQispZOpgayRWtPxZ1uEuIgCTJ4PVSrLCMHSnGy6ACJ5FCZCL7YVXBSygFR0W3k/l9tkIk3eNmNxzn4zpsCIzdpo793BIqCzXnbihYR0RY3I/A12GQjzUw2ipfwI7w4G1q41WSThr7gF6l9maAUY80MAhenyY6S8s0erOYP9pqDLGEZZOsE48pBMiFqFXLD+PcV+csvyOZoU9v2Vs/KMya4qMZZReVGlQhhHhc9rmey5bIUqKvVZIv9KdPPGJRKaGy8CsOvutIj+pOhF7k59h/oQE8vSV/VP6RldUloWV1tcbPq7bLjE9X2FArJSkbPa3UQkmXU05MsLq3Bl7A4Jp0U3Tq7kuOnIRqZ+Hav0XhCnGiuXtgahL6pRzwhycGmoGpQ8enzuFTBlCuj1qfLSpXEsFPdQXqMgtx7ROYoP0ENSE5TZLQf2Yo0BNkotQtNqyJ6hGQScnpoG9kI8JuW6OlXiWLV7ewhQNXlq+DjlAsBn4r7HO4UbU7JLq7k5ciLxcLjuKi1J1dXwi0px/ed5LRcZ5AZMVFMljDk8hb0LZLyBClT7SIjvv1v8xipnQA7jwNFGKH4686ZbSLe4hVf5niGge1VrBomMuzHBoxqxGwgmUO9NlmGn3Q+AzdqtL2CjPW4X1BOjJYIMtm41EDLkFxMsTeBg0/IZa971XOMYI5aTTblp8NlPrCvgDGTPo8xN0+XFpFMmnUIqr9twws4ffKoJlqxD1ePugnjJs1GNkcKKKo++eLTrK+3G7s3rUP3uVNVBi6dHqhBdZfRq769fWmTVHEvFNF4fQtuuGkG8g1DaGfQan5ISnxv91ns37kBJzoPSIG2VDqDpslfQuN1Eyom6unOT1Aq9iFXP4C/t8gCOp3BkYPt6Dy0FxeKBWdQpWLSJjXYFA0QRPwLRVx9XTOuv3kGGgYPiz2OSZwWus+g+1QnXaBmSJ0P5h1A/99zDof/vRtdnQftcUwK+ebqMKplGkaOa41dXhXLkzg+/K9d+Pj9zSgWztvrJgbxiwrjSo+piB4hmYScHr1JGYESJ1sIbauui4cAVZcvEUtbwcESo0RkJy8QRBppMt5CppGMrhOYw/NwVsxr8658V3gtrxmwxo2nk6SRySlTyGRqV4I71siARhQUkjQ9MI4ZuoWShqsQYuQXa6SX7qyv3dRwg5fMeZ4C6iOd4pJ7lNsHyTrhymW25opz2ML9Ylk8TUe3NC6XiBGL0Ik3kdsN7BWIrClY8TxEldbFE1zgxdq0rwIeKYJsyJLuorVMNuXn3WUzsNCDpqlz0dQ6R9+URvSWjMmABHzY9Ien8L/jhzQOxQJGNE3FxOnf0DbeVW9rn0Lv+TPYsv4pnD19vAayxRQHgckmNbyLBYxsmoobb7sLAysATnjZjyx+zp89hd1/X4ujHXuAjFCgFGWkMznceuc8jBw72YtcZP/vOrQXpWIBufwg25cC6UwWn3z0Ljr270SRFF+tesfUpAabojuCiH+hDyPGtWLCbXMxeFgjypFnh/Gyp1Jp9J49iTP/7aDxkK1vEEC2NHq6T+PAh1vQ2bEPIJmZ7KdcRrauHs1Tv4IxE2cmAmRLpzM48MFmtG97E30952ogm2K4yocFCWKGUsjpoUSXTq6BbNHblN+oe5k9Hv4KVJMci4b4EckYCGRjslUE7IXbO4uW5kW20AIZ0CL7El954+7lYontOFDIBXBQMXtkcjrpIRzTtIAwXTqm/peFi2lK8eCXZXn5de1+tcN59nmGqCJm4mULEecxVfZC8STBZYKMpKaYpGYdaxbvENEEMME0XTEWyOSPklpbYtdjmo6MvWBp8cbXgU9S40z2IZddjS9J+1PoLMr6WTMQc/e6dOLVhuq13nxiB06ZbP8HcIYuvvmDj2wAAAAASUVORK5CYII=">
          <a:extLst>
            <a:ext uri="{FF2B5EF4-FFF2-40B4-BE49-F238E27FC236}">
              <a16:creationId xmlns:a16="http://schemas.microsoft.com/office/drawing/2014/main" id="{FEAC6B5E-E08E-4240-8BA4-E06D5B738DC2}"/>
            </a:ext>
          </a:extLst>
        </xdr:cNvPr>
        <xdr:cNvSpPr>
          <a:spLocks noChangeAspect="1" noChangeArrowheads="1"/>
        </xdr:cNvSpPr>
      </xdr:nvSpPr>
      <xdr:spPr bwMode="auto">
        <a:xfrm>
          <a:off x="62484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304800</xdr:colOff>
      <xdr:row>47</xdr:row>
      <xdr:rowOff>114300</xdr:rowOff>
    </xdr:to>
    <xdr:sp macro="" textlink="">
      <xdr:nvSpPr>
        <xdr:cNvPr id="4098" name="Autoforma 2" descr="data:image/png;base64,iVBORw0KGgoAAAANSUhEUgAABNkAAAKuCAYAAACc38qkAAAAAXNSR0IArs4c6QAAIABJREFUeF7svQd4XOdx9/vbvtjFAthF770SBDsJSmJRr5ZsS3GT5d6S2Nd2Pqc9/p57EydxkhvbcW7iz3FsxbFlxZKtanUWkRJ7LwCJ3onege31PnMWS0EU0VhMMjrHhkhiz+6+Z+YtM//5z4ym8Jt3RogA8h/5f1j+GYGuSTYklJFss0dfUy9VAqoEVAmoElAloEpAlYAqAVUCqgRUCagSUCWgSkCVgCoBVQLvQwloNVrGpifY03caipLQGfVoNBpQflD+1BR+484ZdA0igqWFw0QiEfytI3zn0W+ysnI54XD4fSg+9ZFVCagSUCWgSkCVgCoBVQKqBFQJqBJQJaBKQJWAKgFVAqoEVAmAQW/gbEsj/+s//hZDaQo6rRa0WjRaQdgEZENAtjtmmGxRFhvhCGEiBFpH+LvHvsWqqhrCERVkUyeUKgFVAqoEVAmoElAloEpAlYAqAVUCqgRUCagSUCWgSkCVwPtTAgKynWlp4Bs//muMxalohcGm1aDRzbDZBGeLgWxKQmgoQkSYbAKytY2qINv7c96oT61KQJWAKgFVAqoEVAmoElAloEpAlYAqAVUCqgRUCagSUCUwSwIxkO2bP/4OhqJkJVVUAdiEzXY+XfTrdyhZokqu6AzIpjDZ2sb47qdUJps6o1QJqBJQJaBKQJWAKgFVAqoEVAmoElAloEpAlYAqAVUCqgTe3xJ4B2T7a/QFDrSSLqrToJE/FTKbBk3B1yVddKaxQQxkC0cIdIzy3U/9qZou+v6eQ+rTqxJQJaBKQJWAKgFVAqoEVAmoElAloEpAlYAqAVUCqgTe9xI4D7L9HwHZ7FGQTVhssXTRd4Fs0v4gFI7WZBOQrXOU7376T1lVqdZke9/PJFUAqgRUCagSUCWgSkCVgCoBVQKqBFQJqBK4ghKQZnvqdeNJQOmkqF6qBN6nEngXyJZvVxhsArBpdMJki3YY1RT8X7dHd7fzIFtY6SYa6BxXQbb36cRRH1uVgCoBVQKqBFQJqBJQJaBKQJWAKgFVAldLAgKwyU8oFFJ+xP9UQberJe0r87nC2NHpdMqP/F0F266MXNVPubEkMBtk0+UlodVJZ9GZlFEFZJN00RjIFo4QCUl30Vkg22duPCbb7M1ZXfjX74S9mJ5iv1P1purt+pXAjTmyC9eWuk9e/3qcb4+U0av75PWpw7nWlnq+XZ/6io1KtUmub/3MNTpVbzeu3mYDbEajkZSUFGw2mwLeqNf1KQHRmc/nY3x8nImJCWWQer1etUeuT3Wpo7qKEngPyCaAs1YDCtg2G2QTLptEE0JhIgK2KemiY3xXBdmuonre3x+tGkY3pv4v5iiqzuP1r0sVZLv+dXThCFWQ7cbTmYxYBdn+5+hNPduuf12qtuT1r6OLjXA2wGYymcjOzlYANpXFdmPoUxiH/f39DA8PKyCbymi7MfSmjvLKSeA8yPajv0ZhsmlnUkUFZBMmm/xbYbLNAtnC0vwgEiF4g4FsqjF05SbO7/uTVN39viV++d+n6uzyZXgtPkHV27WQ+uV/p6q3y5fhtfgEVW/XQuqX/52q3i5fhtfiE1S9XQupL/07YwCbADWSIupwOBSQTcAa9bpxJOB0Omlvb1d0aDAYot0U1TptN44C1ZFelgTeBbLlJirpolEWmzRAiHUXvQBkk5TRcCRMUGqy3UBMNvVwvay5ck3frOrumor/kr5c1dklie2av0nV2zVXwSUNQNXbJYntmr9J1ds1V8ElDUDV2yWJ7Zq/SdXbNVfBogYQA9kCgYBSgy0zM5OcnBzl7+p140hA9Hf27FnkT0n3lTRfFWS7cfSnjvTyJPAekE2pxzbTXVRYbEpNtq9FGx9IiqjUY7tRQTahqqob9OVNmGv1bpmIKkX8Wkn/0r43dpCqers0+V2rd6l6u1aSv7zvVfV2efK7Vu9W9XatJH9536vq7fLkd63erertWkl+8d87m8UWDAaRHwHYcnNzFUaUet04EhB9nT59WgHZJOVX/HA1bfTG0Z860suTwDsg21+hy016T3dRqcv2PwJkE3BtZGSE1NRUFUW/vDnze3+3FND0eDwkJCQom7N6Xf8SEEPW5XIpBpHFYlGL1F7/KlNGKHqbmppS1llcXJy63m4QvckwJS1D9Kfq7QZS2ozeZMTx8fE31sDfx6MVe1JsEjnfxC5RrxtDAjG9CYij1va6fnU2G2Tz+/3KOhOQLS8vTwXZrl+1XXRkoruTJ08iehTbRO02eoMp8DKGK8zFuRpeCHAuc+JakjDku81mswLizwXeyzPIuSEg8aUwMN83IJsoc+/evWzdunVxjqM0fVC8zovPsIhSo07xSpU/pCnEPLdfxjR9f79VnH0pnCk/VVVVCt14Mddcef+xw3sxn6Hec+kSkIO0ra1N6TBUUFCgRLDU6/qXgOhNqP2yzqT+yULr7VIg79jWef1L48YZoeyTTU1Nytkm6+1KdV6LoEV+NISVH/W6shKQ86i1tVUx3kpKShb94XMFm1Sm/qJFeFk3ilF+7tw5vF6vYpcsVu46tOjmqEd0obMh+2SIcNS+VK8rIgHxA0Rvoq/y8vJLBmxi60+1J6+IWt7zIbMbHogNKetNWGxytqlMtqsj86v1qaKvEydOKL5ALOC+lJRRlXl6tTRz9T43Fqzftm0bb7/9Nm63+zzuImtb9L969WoefPBBJQ18sefnlR6xAGz/9m//poxFfmZf8gwyd5966ikKCwvZsmWLAgou9XrfgGyywLdv38599923IMgW8Efo7w4zNS4pslEsLfZf+ZvYSDmFWpItHuJ6etAGAvhSU/GnpoIwrdSijkudh3PeL4uxp6eH7u5uVq1apaDO8yHfsjBkQQvAIx1tYos3trDz8/OVaJhaPPWKqeiiHyTybWhoUJyQsrKyBfV2dUejfvpiJSB6E4NIwDU5WOYC2ST2MB0M0THlZsTjJ6wEGWYgN9k0lSDFrBTvmWCFbI2ZVgv58WYs+kuB6Bb7JO+v+8Tpq6urU4wXAWuu1P5m9Z0iwbcPt6GSKdNGIlrz+0uwV/lp5VwSUFvOLQFrFrrkPBsfH6ezs5OJiYl33W61WpU1K2x9lfG9kCQv73Vx+js6OhRbQ4zzhRx/ganHgi7eGDvDoelOtLNsRNG9wWImLtF2flACreVrk7hHX0y21kZIhdouT2Ez7xY/QNaO6KumpkYBb5ZyyfskI6atrV2xQ8vKSklLS7umbIyljP9GufdyQbYZzsN5V0zsE4WtEo4o4SKDToNRrz+vt0thqNwosrzW45Q1c/z4cQWgWCrIJvNgYGBAWXPi/y11vV7rZ3+/fr+QKl555RVFdzfffLNyTs6+pAFGX1+fEmD82te+prDCr8UV83d+9rOf8dnPfpaVK1cqw5D9QObab37zGwVL+PKXv0xGRsaC5/zFnuGag2yHDh3ipz/9qQKkzJWnLYs0KSmJxx57jLvvvlvpULLUa7Egm9TU7GoOMdQfIRw6T1BDpwOtLkps0xs1VK+ApI5GDJOTyk0RgwFXURH+lJSokhYcoNwxw36bDcrJZ51/rxTFi/5jUZRK5ebIbDxw7lHIvbGTaMGxXrsbYiCbzA9ZAAuBbHK/dLKRRSsIucwVkZ0smCNHjigpAikpKQrQJgDCouQ6+/GlSOFi9XHtxHbNv1n00NjYeP2AbO8st2sum+t5ALFDRw5JiRrPBbIJG6Nt0k3DuAt3IDSzT83sXTN7mLJSYnRg+avyew1xei2rUxPItJgWdh1n1tvMLnjtt6zrdB5dDZBNjge7+w3S/K8wbVzDkPkDBHXJAp0uaQpHHRjpSD7rbbPOnwtZx5FI+F33ajTS6jx2Ds71WkSpGbu0kS3pMa7KzUsF2cRRkYCTXHK+iexE98LOEaNVnBj5vfxcKtD2jsM5W2cKZH5Z8l2ayXGdLrSZWbAUkE2exKDR0++f5InBg+yYaMCofadDosjbGG/FmpJ4fo4FI2FKtA4+aVyu/Bm8SizSi67NKzHTYwbwdbYgxQ8QcFR8ihUrVizZaR8c6Kb5+G8pS2sDjYleZwVpxR8gL+9yCvLLGn5HYGGpfX2VL9lThUFw9b/p0h7kSoFswXCYaY8PbSRIyO9FZCs2iD+iJaI1kmQ1YouT7JiFPbb3PokGqaek1Cm/4EXpHBgD0iORkNzyziV7NswEJmO/1ihdB8/PgnD4Pa9rpCth6MaD2y8HZJOg0q5duxTf7Tvf+c57wJpLm13qu662BMQO+dd//VfF//vzP/9zpZTJ7Ev8ij179vDkk0/y85//nOnp6as9pHk/XwKdP/rRj/jiF7+ogLmSGvrcc88pAdA/+qM/Ij09felYwcw3XjOQTcAPeYC/+Iu/UAC2hSKBYgxIxOjb3/42mzdvXvD+CyW6WJAtGIBTB4ME/O9gUPZkA9l5ZpKSDeiNWoKBIOHABInHjqEJBqMbYziMq7gYb3a28sZ5t2yhIbon8WpMmIwaPONTiqOqNVhJSrYhEKJWG8Y7Nc20y03QaMORGIde+84mfLEZ43dOEDLFY9Lr3hUpDfp9sjejV4pOynESxjflBasZo3ymJozf7yMQ1hNnMnD+vJ9zWr5jfC8UAZqL6rtYCvBSQTYBCc6cOaM4GBLVjzE6xDmRjVpYVYODgwpYFwPaFr+6I/g9U7gicSTGiZyijoDMB5GvYVGyW/y3Xcs752o0sdgGFJcLsgVCEXyhqOli1GkwzLQ6vjSZhPA5A2jNBvR63SWZU5f2vb//d12u3pYCsrVMumgYc+EJhWYSCqNp82aDnkSzQYkWT3mDTPuDygElTrqsGKNOQLZEsq3zg2xinPrdTlxuL/6QDpPFii3ejF4nAYLfv2whTMATQCIuOsO799iLjSYilrU8sIBECwx3setqro+5HJAtBp2I6R/V0AzAEQ6T5H6D9OArTBtWM2R+cFEgWzgUIODzE9GbMOrCuKa8RHRGrPEmdFoNIpegODxavbIe/a4pJiad+AJBIhojNkcy9gQLekLKfZOTE0y7vIQ1BuJsidgTrJgMerSRAJPjo4xOutHq4kiwJ5EQb4rxKWeJKkLQ5yMU0aAzmdAvpIwrMLUWq09ZF8L4lfsrKysX/GaxYySIJLVt5HwTJ0T2WgEOpAam1HWTmoqJiYlKure8tthAkqzPgN/DtNOFz6/BbLESH29GE/Lh9YflgMNq1C04Rpk/YkPIvIoCqyEC3gCBoAZzfFT+8+EI4YDYIiE0+jhl778a1+Xuk4sF2YRB4wn68AS8DAWmeX7kJPun2zBq3g2ymRNtxGcknxeMuNJF2iQeNVwtkC1CKODF6fUTNlhxmPVXaEuNEAkF8btlvekwJcSxmBmzWB1frt4uB2QLBIJ0tx2m/vjjDI4NkxhvJC+rgFDcfdx++734/L7FPsb5+wTrCnmnGOobw6vRYLbacDhSMGmvHgAWDvsJeJ2EDUnEGXRKIW5hFCz5SI0RAt4VCHuvCOaz9efSZwxkk3UmOhP/cDHpouezjsIRXL4QLq8PXTjA1LSX+vZRXL4I8WYdxdnx2CwGXIEQKcl2HLY4tKKMRV4SCJL143FOQWImibpIdE/TaNHqwrhHu+gZljPLiDU5k5xks5gPEBFbdAy3xoLNGo9eI3tkmKDPyXjfIBOBMGjjsKemkeqwKH6l7KTyXe6hcXQZ2Vh0S9ZU1OcTOYbFfDGiV+yX+R82Fvy6MJVvsb5b7NNng2xybomNudh0UfnuHTt2cODAAf7pn/7pPWDNItX1P+o2kf9CmQoxYsm1enBh1f/Lv/yLQnb5y7/8y4uCbG+99Ra/+tWveOKJJxSb5VpeIq+WlhYldfRTn/oUvb29HDt2jK9//esKKWexNtTFnuGagWyCZO7fv59vfvObi0anZXL92Z/9GZ/4xCeWHIFaCsh2fF+Q0AyLPLfATEGpFedkgIE+Px5PCLNZQ26Bn8SuVoxjY2jCYUKWONxFxfjt9gVANgEM3BzZ8QLDjvWsSXNxYNshOsbdaONyWX37rawud6Af7+Twzn2c7BpkwpTK7fffy8pcB4Y5dkaNLkznW7/ktGETW1YWYDNFwQStXsPo2WM0DPrJXbWOnHgD+nA3L/xgG/aHH2ZdgR1rcJT6+pN0UMatK7KJkyDXfDM+6MMfCqM1mNDNYhlc+BbZXEXuwoqZXSNI9CgOgWwUArbOB9RdSZBNWJPr1q1Tvk8cFQHasrKyFl0vTKsL0PjqE7w8nsYDt99KcUo8Rr2PnpZ2BgYMlK0tIN6ku0YAwJXbomJ6E/lc6KTJpil6m6uYZWwUlwOyjbrDdE2EmPBGDRebSUN+kpZUi1Zx0pd6RUKDHPpFE/bbqynMd7C4qn5L/Zarf38UtIm2fL7YFSskKnqLsVjkXtGngMyik4X0tiSQbcKlMNk8wTAaTQSzTofdYqLIkUiyxayAatO+AL3Tbvqm3Lj80bRSo1bDmjQB2cxz7zMacT5GqXvzZQ409zPtiSc5r5L1W9ZQkZ2k6HDppubl6Eii1lO07GgjmJJK7rJMrBJZnucK+ZyENHp0erN07J7zEr3FOm/F1ttS9XYpIJsCgAgYooBeoNP4MGtH0EYEALMS1DpI8Owh3f8yU4aVDJkfIqSfn8kmfoqzv436w2eIFK2kKsPNzl+9wUl9OQ88vIm1WfFEPE66Tr7NSEI+RVkOGnf+ml9vP824W4NZk0BB9TruevB2VhUlM926j5899TsONQySkJZP9ab7eOTuWvIt0/Q2H+el7fs5XNdNXHwxG++5n3tvqybN9O7qcZGwm+4jRxgMWslft44M4+UxskSRMSNW1pacYbJuFCB5Js1A9BnbJ+ebI5cKskmkOAayie5j7G1JFZbUDGG1SUF+SXFYVH0+Ab5co7TVHWPvqSZGp4zkV6xm45YVOHznqO8ZR59Swbo8KzOxj4s/VkQKBHtx+cLojRZsZh1B9zBtJ1oZ8ZrJWpFPoiUee9xc2QgaprsO0jIwgrn0bqoc74BRl7N6Y+8VeYtuxHkTG/TC9Sb2Skyf85pAi0gXlV3aGwrwcsdBflL/EsFwCH8oqMwR+V8oHEKn1Slpa9aUFOzF+WiFVRNBYa4V6xx8yrKKUn3ylWeyRcI4h5rZ39KBK62WP6hwELwSDCpNhIBzhJ7jrUyEkim9tZKEyCUAOBcIf7beYh0KY46P6FIYE7Ei2/Pp7VJBNtHX6PQ42+t3cnSyjokkO9pwiIRxN+tt1Tyy6UFFl9GyCYu8IgGcI+0cfnMfb23fT59WT2H1Bh766GNUZ+qVUjVX/tLgGW3izIFfMlb+F9yaG8bjnkRjyyfBsERgLyLZPgHCGl0UNLnIYGN6k31SAJbZ11z+QWx/je2xSwXZxO4IhsIMTnjQhvwcr+/nuYNDdLm06OIt6LRaMk0B7qowU7s8E7fXT05GCjbru8c3774dctFV9yq/evxV8h78Fz57fxLhQJhQ0MPg8f1s3/n/8dTuKfxx2VQ/+CW+/eitZJjD+Jxd7Pj1D3m7s4ZPffXTLMvWEPQ76T70Aj/4xD9xqCgVWySZ8ns/yVf++EFWxkMw5GGk8VV+8udPkfGtn/L5rYlRwG5RV0QBUH1jI3T1D+LXGbEnpJGS4cA0T7RJZB+rhSfnSAxok71LbEl5LdbEYKFhqCDbQhJa2uvCCouVBrnwnbE9UXwAyfy6HHBoaaN69903GsgWG70EPL/61a8qtpWAugKwLUQAW0hO1xRkk4J4f/VXf8XatWs5deoUdrtdAT0uNjFizt8nP/lJBWlcam72kkC2vdIyOkJahony5fF0d3jobo3mFMsRKpTjrDwt+VkB4sf70Um0JcmBN9GBVuoMxbKkLiZ9rQFt/2GebYfl5VVkOwdxZ2SSHKdlvPkE+7b5qf1SJT1vn2RIk83GzdVomp7kld5S7qhdhsM6wzSTiImAYaHYwahFG+zk1edaKLujljy7Bb0441oDupHTvN4wQlL+GtbmJhJqf46fvViPduNn+OTaLEyuXhrPNhDKv4nqrHgMCm1Z0k7DymEVvaJpksp/gl68wTC6eUA2OXSHhoZ48cUXKSoqYtOmTecjGFIT4/nnn1cYicuXL583reVKgWxiWAsyLWnHcjgIPVUYbeKUSIRsMak1Gp2fhle20TDVQiD7Ie5eW4DDGqC7qYOBQQPlawtJtBqIBGNUby16nTC8w8qZqNMZMErkUHFExDgxoCV4XsYarZRFlnu16I16lH8JK0QYHu+aS0It10d5JzotWkmHDUXrTSgqks+ZsXjCMXr5O/lW8+4JIgdx0F577TUqKipYs2bN+bbbkv4pzUOkBs2yZcvmjaZcKsg25Q1zZkTAtQgZVo0CTgw4I4pjV+oQoG1ukGmuB4uEBjjw8yaS71pFRVkaphn5h+RDdToMElkTgYUC+IMhwhEBVPToNBE0eh06ha0YmHFCNOiMBoVVKlHJgD+g3K8zGNFLK2Zh3wSC73FYJD1Dq5PXteh0GkQvwaA4H1p0CrtO2VmUuXLeTp8VIY5FdhX9XgRkk9/Jutq5c6eypoTyHEv1lHkvrGH5nRR7ns/pXhLINumiUUC2UBjhQZSlJFGaYscXCjE47cbrD5ASbyE9IZ7+aSdnB8eY8PgVkG21ArLNw2TTQNA1RvPR0/hzyinPMtJY38gI6ayqKCA9aaZLlYBEIQGpgoQ1GnSyd2kEjNVBOEggGDwfYZbDTtL+w6EgwUBIcQ6iUVUNGuXe0Pk19M5c0qATUFmnR6MZ4+xrjfgcaeRVZ2GVuSE610T1eaGDJdFpAdn0C4BswkKSgFNxcTHr169XnHwxag8fPqzUg5C0JmHgzqe3SwXZgv4g4+c8uCe85KU1UWh9A6O/k5AhBadppbLXJ4XrmDKuVZhsiwLZ+tqoO1QHxauoSHNz5sB2nm0ysLJ2Kx/aWIE17KHzxC5GEgooTLfR3XiSQXMFa6sqyDYPc/Sl33JkMJ31t20hVdPK79p9FJWs4oHiBHwS3NEE6Tz+Gq+f6CNj1b3cvSoPjd/N6KgbiyWelJR4QjG9y5kddtF1+AgDASuFG9aTaY7WTZVUH9lDRXfRvTP6O4XHd5EUoNn7i+inublZqV8oZ4gEb0Q/YpdI1F1SOkWXYqzNF0S6UiCbpIvKeSZMNpnTUrdNAiJy9gqjbf7Cwhp0ERfn2lo52+Enp6qSylwNk5NufJokkm3GqC0RCStrRlLblB/5lQDE520QDTr8jA11cLTPT0pmJRvzDYz0DDA+7ichxc/ZvnEmTGU8UJWksL8VmyosDEZJr5J9MMxE+36aB4Yxl97HshQBqWX9ycIVJzZASNHN0oMt8l2iH9kL5Udq4IkjIvoR+1DqBskZJ3aJ6G0+B2UxTDYFZAv6ea5tLz858zIF9kzy7BkMTo/iDngpsmczMD1K+0gv4ekAZksCcdXZStpzMBKiLC6DL2dtpsKSofz7opdSClOL3mDEqNcpspSsBIW1Kb8z6tGIDeEPEAxp0Oiie6BCXpI1IhzkUICgHIV6I0aDEa1GzjUf/mBEsTMMJiM6OZsCfvyB9wJmmpl75AwQe8XvDyEHt5xpYeUzoutNmELCTg4p596MVXn+LLsgnfyChxV7SXQmzqXYJGJ/yCXgmpxv0vTlrrvuUjpQzjfXLwVkk/nh9nnY3XmC3/Z24fFkkDbkA02Q7hQ9ecZhHs4pZVPJWjSGRfL2tOAb6uLIk6+z37iCx75cSyZhnOPjuL1e7Hl5mDV6jMLY1ci89+Pzz9gLOrFXQCPnWSSA3+dX9KfVS2aMMHwlaOLDJzrVaggrZ+OMnREB11A9p/c9zkTF/01tfDNnTu8kbuPfcVPqNN6wXrGHxI4JBQLK2n7PpehSOXiVOaEEkuYA2URv4tudPn2aO++8UylBIfqRQIAEvSWL6d5771WylGbr7VKZbDJW+Zwptx+Xx0trxwg/eLaVgYgZc1KQ8dFD2LI3YIwrImWsh8fWWKgsTcVgiSc3zaHYDwtewmLzDFB39Bl+9ZKOjVYza//mjygOOxlp284TP9iG/p4/5JN3FmKMuJie6mc0XM2yTB+T/Yf4zc6T9L86Su1XH+WmWyox+cc5d+ggb/zDOLc9ex/WwWaee/I42tLNfOFjy9BNDtK+73F+0uLAMWDjsb/6KNmaxQKiYcK+CdrbxtHbsyjIsYDfSzAiXR/n3kNlfxNbX1hkAjqIjyRgg5wp4rvJWSPlm6T+50IghAqyLTijFn2D7EVdXV18//vfn7cpmehFGGQL6WbRX7zEG280kE3kKnvVr3/9a+rr6xXZ3nrrrcqZslSs6UJRXVOQTRawOPNSdE5oeXJ4fuhDH1ImxoUGjtTS+pu/+RslDeIzn/nMkifPUkC2Y3uDyuEkAJvkngz0+BSjZGxEIqARsvPNuCZDGC1BcopMCiA3eC5AQiI40uXwmXvz0hkjdG3fx2BCOiU1JSQKKKf4+iHGexo4sNvHhrvjOdY0gDlzFTcVJqGPtPPyf3VQ/uA68hwWxZn3TkwwOeUjITuNuBlERaMN07njWdpytnJTUTJmpbC4FmOkn50729AkF1O7NpO+bU/Sa3Nw8kwKj3xiOabRbpoOD5Bz/xYyg/10dfUw4dWiT8yhJC8ZoxaCvml8IT2RQBi9KZoqpTPOzWQTp0+ArP/+7/9WnMWPf/zjyqSVQohCyZQJ/fnPf15xHn8fTDY5eEdHR5XDQeaXjE9AQDHKxElaTLRfAdle3sZ4bhZTLW2krLmT1QUW+lva6R80UrXawdiQG5MtiaSkOLT+Edp7QmTkpmI3RxjqPMORhh7chgxWrirHOtGKOz6fDIcDkyaAc7SHEX0aSd4hWuubGfT4sRXVsLwkl6S4WKRQQ8g3xeREN9M+MxPtPUxa0igqKSDTbkWvC+Mc7GZk0gcmC47UDGwmLQGfB18gpACj4sTHwIELNwSRy9jYmLLZCKr/8MMPc8sttygbu+TOy+sf/ehHFQBuPmCLn+N+AAAgAElEQVTyUkA2cXgbRkKMeqKAWnJc1JEb90VoGA6TZJbf65Q0xKVcArId+nkztrVWBsZHCWoSKK1eQX6qBd9gCw3N7QxN+tFkVbG2LI9kY5Dp8U5lDYy0nmNIn0hRRTlFKTbM+inaTpyhtXecsCmbqrWVZFn99DadoLFnFJchm+XVZeSlJZxPSxOD1TU9wfiYC/dUH+eGAiTnlVBckIE1PE5Hdz9T7hBmq4OM7DRscSb0BPC43Xh8QbQGM2azaQb8num8coEAZA3J2hK9ieH6yCOPKE6+OCbyO9k3P/zhDytAznx6WzzIBq2xmmyhMEaNhrykBDJsFgVQVgBgYdGFI0p6p9MfpHNsigm3V3mOKJNtYZCt5dgZIoXVlGVG6D5Tz5g2l9KSXLRjrTS2dDLkjmDOrmJlWTY2v5upoUkmfMN0DQwTl1JIeWkRDosRjbef03VNdA97ScgqprqyiITgMK0NZ+kanCKYXMbKyiKyE2fxHMUxCTrp7WyisX0AXaodXSfYC3PJX56F2TtGd98QzoAee0o6qQ4bRjFcZzzIxYJsQk1/9tlnlbpaH/zgB6mtrVUck2eeeUYJPMmZKGDJfPvkUkC2KIgbIegPMdA4SX+Tk9RcDWWVA9gMvWgCTuLoJi7USdjnUpzjScttjFiFyZYyb002hcl2HmRbTUXqFKeaOxjtm2Y8kkLp+vXUZhs5d3I3I7Z8BWTraTzJgKmCtcvKybRqCPv62Pf6CfwJ6aRmhdjfH6aicj0fKrbh8gXwjZxh1+F2XJYytq7Lx2qIJiJr8TMxMsrwRJjE1GRSEk3REqVhN12HDzMYjCdvzXISA/24nH6coz6mMWDPzSMryQLeKVxON0GtSaltJoaWcrReBNSW80RAbanbIYCWrC0BsQ8ePKgEluRcEV3Kn1cbZBNtin0j55mMRWynmEMktdnkfFsQZMNDb8dZjjRNkF68mg1VmejDPgWkDrjGGHX50ZiSsEWGGZtyMto3ybAnQkpZFcuy7IqNIPzAwFQfp04cZE/DJKm5y9m0MguTQYJAOvzDjew63opLl8umNRVkpQggocOanIfFP8T45DghaxaGkdN0DA5jLr+PqvhpupubaGrtB3sahRXLKEi3Y7hEdpTIQQCZF154QWFk/MEf/IESeJD6MFKoWfT1kY98RKlpN991KSDbLQUr+PLGh5XuokPOcdJtyTx++AV2txwjMhXEFJeApSYnyiyNhCm3pPOlzE1UWjIJzAWyaTUEpwdoObaHQw39mDPK2bD5NgqtLjpOHeLtAx1o0iqpvWU9xRkuxs410j/oZ2g4THJpIcnmIJGkUooSA/S1HmT/gWMMa/JZsXELa4rtuDvOcGTnQVojiRQvX8P6DaUkznbwtSFc/R2cfO1t6r1GsstXUbuhCG3/OH6NCVu2gakRFyHfOINjU5hsqeQXFWPTBfH5/YrtrNGEQGvCbDLOqk32bunLfBa9yT4pspdguwChAgSILkWHYpcI8+BKg2wS9Woa6uTx+gO0BIvJ7x3jo6/9J0aLjX+77SNMZ1moCfbw6LINlBdWKAHP+S8N2oibnsYTPL8txIe+uFHJMBFwVbkEyI74GW3bw5v7T9HnTSanZhMf2JAP7jEGhzrpmwwwdvYEvQmr2XrzakqTQgy0Hub1t8/iNCVTsG4zm5MCDI95sJeXY/NPMtR9joCS2jhI077/oD/zcyR3PcELe7tJWP15HthUSWawg7oz3bjNqaRXrWJtruOC9PoQAfc0TpcX9FasUjZF7Mk5QDbRmwCjTz/9NOJ4f+5zn1N09Oabb/Lyyy8rPp+swdlsKeV0klTUmVrKS2GyxUC2gXEXXreXX77SxKv108SlO3D52+k68yPyqh8jp+B+wt0dVCX6ePSeYqX0QGlxASbTwnkO0jrB3d9O3csvMbR2La6WnfjW/DWfzRrj9Bu/YJ9lMx++dT0ZxliAL1pbW87Svv27qJ8KYzQ3sDtYy5e3bCHHPE3XwcPs/J6b+199EMtgI8/812EieTfxmY+V4e1vZ++Tr2Lcsg7nrt/h+uD/w6MFWvyLIk1GiAjI1nmOQFw2ZQVp6GTvnMmKmGueyhqS8jr/+I//qABp4ns7HA5Fj+IHPPTQQ4r/JkGdhTpDLhZkkzkkDKzYeRlj8wtGsG/fPqXG1+zaXbPZdkvxB/4n3LuYdNFrBbCJfG8kkE1sZ7EF/vM//1Oxn6TJgfhSUi9OfF9plilz/FJZgdcUZJNun7KAfvKTnyhpo7LhSkvXiz2QgGzf/e53FSbS1QbZju4JYLHqqVppo7fTozBLiiqs1B+bJM6iZ+WGRMZH/Jw6PEVZtRWvN8zZE06KKrTkFEm0bi4QQItBN8z+l86izSpi2YpszMJ60+jRREap2/U7eh33sSVzmGPNA1gKaqnJjsNgHOTNfzxJ+idqKcmwY7XqGW9ppa1tnILb15EsNU+k7pG4Ge2v8fPuMj5em0uCOZpqoTOFaH3jDdrDGay6KYu611rJvTmbcy/Wkf7IJiwjLZzsTmXrWiOdHU1MBeJJsljRhAOEUwopS7ESGOtiwGPBYY8nziSRLmZAtrmZRTJ5JS1UNmbZJG+//XYFcJONVDZocfgXuq4Uk00WyGxwQYCmGOVWjLXFg2xvMFm+lix/HadOWFj1wEoiw70MDppYvkrDwb09JOWXUl6Uhs5Zx8tv+ti4tQy9t58T3U5MwQBh9zih1GJyPPXsC1Vyz8oyUvVOWvbuZrxsMxUmNwNt55jUTDLUZqS0tobiIgcm8fg0OoKTXRx787e0eCspzE4k4BnGkFZMRWkxhulRnEp0UYsmHMGgT8KWoCcU8hPRGjAaBWST6Oj8epucnFQ6qwhTQ5imUudODCExZEtLS+d1HJU5dwmNDwSYOd4fUlhgFSk6LIboGKU229khSa2B8mQdcYpTvfgrEh5g70/foEMBQnQEx6bRxxVTs7GchMgw57p6FfBnYCRA4YqVlKbp6Nz/LCf7HaSkWZkcchGfXcW6jXkE609xtm+SgMmI1ZZLSVkSU/0naOhxYjIkoPO7GE/IZ3VVOUXJFgQP1Gr8DLYcZe/+DkjOICEyzZgpjarlyylPDDEwNIbHGyASDhFOyiIvNR69x8mUy4fGaMBoisMsKdczdenmctrl99JRV9abMKAECJU6A5IyJiCARJHnc/hFoksB2VomPTSOTSvposJsSYuPIz8pYQbEjhZk9wWDWIx6Bqc9dE84Faag1FlaTLpo0DNK/e43ONXnxIuR5Jx81qxbT0GyDVd/K53nBhh3exmf0lK0ooK04AgndtUxYrOTYp1iwBtPcfVa1uTqOHewjqZJFxqbjdTMAvLtIQY7Gjg3GkJvsuD1jBCXWUVNRSXpNtk3hd3joefsGY429BCMiyPdDsNtYTKrl1FRYmZ43IXfHyFOnESDGZs9Bbs17nxq6GJBNtFJf3+/EiEW4EbY3BIMkOi+GLOyPy10LQVkk0CRGP3D7dN0HR3HYNFRtD6JpHQToUi0NpMhNEai520S3duUv09Y72E0XmqyLR1kO9HQjSYxH3//YfoMmdTW1GLq3M/wu0C2ctZWRUG2UMRF42uv02dIxpai4c1tO2k85yanoJCKm+7ilqROuvoG0Bfcy7qCFAzaKAtNj5PmulOcaA5QumoFNWUOCIbfAdlCNvJqivC2vEVzd4j45HxM+hDG+Ezy8+0Egy48/gg2cxymOAtGQ4w1PjeoL8EHcfJj+hI9yjoTvQmDbCHD7Eow2WJzY7ZzIkajMCRlXsh+vZAjJOnefucY3WfrONvaSSS1mOq1GyhKMuLqPc2ZASc6RwnJQ/s42jSOwZELXichYw7rbllOTnKcwtAOOgeoO3WEvY1TpOXVcHOpiYmpESZ1aaSGBzh4ug2XIZ9bqnMwBzuZCFnIXnYHaZMnaGxvwp9RS26om3NDA+jzarH2NdLUMQ5JJpD6SsYsylZWkZthRbeU1LwZIYmMRObCQhS9SS0YWWfCPBR7RIJKiylyvBSQ7fn2vfzrqRdwxCXwkRV38Mc3f0Spw/SzQy/yxLFXcPk8aJ0RzNZELDW574BscWl8MUNAtow5QDYNupCLlpbjvHakAUNAR1ZuMctWLIORThrPDkLIxbBPT7iwmrU5LoaOPMfeviyWl1SSm65jYmwAX+7tbLLVc6a1hQFXIv4JLyZbDpU1aThbj3O4PkhSRjI5ZTWsWl2ATepIKWCQlrCzm5aTe9l1xIMtJZGM4iqqy+2Mvt2KU+sg96YQZ3edJeDIJCXJiDagwZJYSmGJEffICNM+PQnJCQq72SD1EvWGi3IUFbbwDHtUgDbRm+hLWAfC3BagRgISC83zpTLZ5Hud7mm2NR/nheFxpgIFrDt9mO/s/CUTCQ7+T+1D7Fq9kSzfWT5bWcSWkvX4pLDzfJdEItzDNJ/aycvelXzp5jJshvNt0CDkoa9tFy8fOYLLk4lDp2NSqyNh3Z08kjjGmy89za7hfGpL/fT0TFBcexc3l2TQ+OQOzjg0xCenkl21ktLpFk6fHaXy0Y+TN9XO8W1vMV28npoCDV37fkxf1hdIP/cUL+1vJ2H1l7nvplLSQ310dA0wHdIR1CZSs3YlmfFR4EnmrN8zyuj4GCFtIokWCwaDFr1J6qRGfYILrxhQIgHbp556Sgmui10iAM7GjRsVu+RiQM2lgmwyMz3+EGOTLoaHJ/jekw00TGqwpCQQcTUw1vUK+TWfxZRQgnNykqTAJF+5I53sNBvZmWkkJsYvdNQS8U/RfPoAPzsSx/9+rJC9zxykw7OMzz5sZc/3t8EDd7D1tlLMgXfAVmHoOkc7eH7HGTTZFdxRMMZPfjDIB755ByvzoHvP7/jRY4/TeXeJEoAt2HIvj1SXU2Hz0ln3Er85VsQnH8yh78SLvDRwJ//7c+Ug9dvO72tRVr5WK+Ck+IMxtqhEmYJ4RgcZGZkgaLKSkpmLTfENZ+pFzPHEspZOnjyppM3JOSJsbQlEyB4pnRglI2ih9SYfvRiQTfQtAWHBA8T3iPlq8ns5U8WuFXxgNqtI/Mg77rhDGZd6XV8SkCClkKdEX9/61rcu2l001vhAwNMLGyP8Pp9Gxvjv//7vylgFWxIwOTYfxZeSoHcMaLuUcV0XIJs84J/8yZ8oaWhinF4MgZWN+O///u9/byBbvE1P5QobXS0eRod9rLnFznC/n7RMI15PCEeqkabTTjKyTYyNBmg546KoUktO4fwgmzHcx67drcRlllBdkY5Rq0PjbmXX802YludRWl5D8uQZDjTNBtmG2PWPJ0h/tJYcXQ9v/W4/bdIswRPEaDORu3ILm9etIs2qJXLuTb53JpMvbioiaabuidD53c07eKvfQnWOluM9NjYsz8FX/zpNCWvJD5yl3baR9fp+eiaCZFZWkWE1Evb20VDnJasyHZ2rn/FIGplpVnQhH35/AI3OjEHSH+eoESUTMoYSi47feOMNxYGUZheLcRxjYI0wcxbbXXSuxgcXLg65Tww0AYOEJbI0kG0dy7PiOHfkEPX2CmoMLqbH4qhapeXwvnMk5pVQXpSKzlXPq7v91N6Uy8iZ7Tx7dBSH1YzeNUBP4ho+ckc+nbunqLyrigzLCIeOuamprSbLMMnpw29zqKWH/iaofuhetqwpJFHoAgrI1snpfa8ykfkAtSsLiXc3cKLRRVJ2KoG2Zvr9YLJaMOp0mEzJpGXZ0AT86C1JWK1mBfiJ9lia23kUvcnGJ51/pbuP6OsP//APzzMPF3IeLw1kg8bRkJIeWpGiJSVO0kU1jHnCNI2GsZuhyH5pTLZ9jx/Cv3YNtavzMA63cKKuG03BSlZlhak7doiTTd2M9o+Rt/XDbK5KZfz0K/QYVrFq3QoM7Xs4MxwhOy+BEw1usotKWFGSqoB97sEeztY1oy1aRkV+DvGhLt56pQ1jXgEVVVnEG7Ro8THYfopjZ70UrFxNZdo0R0/3Y7RnU1qYjLfnLG3nRnAGNApYuiwvSfJgCOrjSZQC8EL4kMiuEn2UdMi59SavCWNTDjiJ8kuqoRhEMUB7Ib0tHmTToDQ+GHdGQTZpTBNvptCeoICkggcLA8oXDGEVkM3loXt8Wvm3ND5Ys1DjA0kX9YzRsG8vPaE4ktKTiYz4MManU1SdT7phmH37D3O6qQfXlI+SW++mKlFHz4k+rNXLWVlt5Oz2BpzWNIrSR2jo0JJZVklFfgJ6rZ+B1mbae9ykl5SRm50MI0fZc9JJSkEF5QUO9LIvu/pobmplRJ9LeVkhqfp+jm1rhcwcshzj1DX14YuYcFh0hE3xJGcVkp9uJ04fBYEXC7LF9klJ05ZCsGJ8CLD96KOPKiyk2anCcx3ySwHZlDo5vhCtB4YY63FRuCaZzIokZa+OOs8y3zTowlM4nM+THHibCdMtDFseJLRAd9GLMdlOnu0klL6G1akDnHyxG11WGckpHQqLt+A8ky0GskEo4qbljUNMWG2YUn28ebAJv8bO6sIMkvMryAvWU985gCb3VjYWp86AbDLsIK6pKSZdYawJiSTERz3X80y2UAJ5NYUEOg/Q700mr6oWR6CL0VEnhqQUwl43PqykpUfXtrLeFHnMv08KoC1RTwkgSVkEqRkr6TWLcUCuJMg2G2wTMEEAW9mHFwOyRR9TWNJORgfaaGloZSokzMN1pPvbaOgXkK2IlPEjtE7GUbj2NtKnz9DY3I2utJaqrGQMmgjaiI+RwTaO9vpJzVrG+sQh6lrbGDWVsiI9QH1nP+Omcu4t1tLXcpDegFUB2dIVkK0Zf8YGcoLdnBvsg7QKIuNjBBPKWV+dRmiwg8amDpyJhVSV5JJguLTaerH9U5w6WW8SQJIAoASQFgOwiayWBrLt40enX8CsN7K1eC1/edtnlHID//Dmf7Gt5XA0c2PUizaowViWpqTFSnpoZWIuX6t8gGVJeXOAbFr04UkaDm/jmd09VN7xMR6+uZDQ4CleePppntjRQVamCbcnhLH0Nj68JQfL+D56bfdxz4YV6AePcLChA0/qOnLPPcevf7eXfl0ecd5hdLYc7vrg/Wh6D7F/Io8vf+7TVNr9eL2S2juzHmSxT7RzeNfzPNVo5XNf+iobckNM9PfSvLsdl9ZO7kYtbccGcZTXUFmQiHdE0ppHsOSWY/JM4IlYSUm1KbWzorW9pEbvxXe5GEAqKb2PP/64EkCS7AhhRwlTezHrbakgm5xhI+5RftN0iJ2DevyaPBzD/ZTU7WPa62Zkze0MZGWRqevic+U5bM2uwRdegMkmZ7hnlOb6t/j1VAXfuKWcRONM4FBqOjpHaTywlxZNCrW3biVfN0HLkX28sU3P7Z9Ko33fTtpSPsznb7UzcPQVDk7YKc/NpPU3T9G07EN849FbSPKN0XL8CGeaxqj46EfJnW7n5I49TBetozofuvb9O6Nl/5v1cfXUndpO3MbvsTljmoneZrbt2kNzzxgJ8cms/cDHWJETrzDTJRXZPTHGtD9CQnoGVo00pvET1s2UU5jjcIoBpLLOpIOfBCTuvvtuxS4RoORiertkkC0SwekNMjw+ydjIJD/4dSMdvW5sCUZ84X5ckUlSy+5VaiV6pwKk+kb4wu1pZCWbSU9LJicna8FApG+8jSM7/p4j5T/lW8s8dO99kaNtIxTd/wlGH/8tri13cOvmCqyhWJkXKUXiYbDxBV5rHqRw07fYpOvg6BPfo3/TN7i7JoPhg2/w5P96C/PXShg+MEHaikf4+h8vIzjcyeHfPMm5mz7HIzV2RhsP8fqzTWz40y9TqfMjSeRKpsTAaV79xYvUTRrIKr2HRz6zhmRlHcWANGnaNI3L4yLs1xHnSCFO/IkF0u5FDwK0feMb31DsSinVJKCJkBQWy5RaLMgm80LYqpICHtujZW6InyZBEWGvymuxS2xVOdvkrFWv60sCMRLLtm3bFN9dfMnZwKm8LsFIAU4FKJWg4LW4BCj+wQ9+oMxlsdtiTGiZf/ITsxEEZJOzRs6PpV4qyHaBxCQIdWxPAHOcjqqVCYwM+WltcFJaZSWvSCLceg7tHiO/2IJ0HZVN6PSRKUaGA++AbOG5mWzGSC+7d7dhzihleUUGRn8bO3YPk1OUR3ZhJvFGPcbpVl451YMhvYbNxXaMwWaef3qAFfeuItMaYmxoVKF+9w04Sa0pJt2eTnJSgpIeGu7dzffPZvLFWwrPg2xIXSBvKzsPjsL4Aaby72JTZTG63p38rCGODZEJ7FvuImXwHFNBHZkV+ViUrqPTdO4dwrYiE6N3iGl9JumJRrRBH76An4jOhGmBxgWyEYqxLwCpTFDZSCU1eOvWrQt2SLmuQbb8dBhv4tDRI3itVdh1qaxeDYf295KUV0xZoYBsZxSQbf2GDCbbD9MQKKQiy4aUBAqbk8hIS2Bo1y/pyd5KyvjbDKY8wMZMaGw6TVcghaosC0PHT+ErWsnKqgKSjJKmqyMw0UHjqV0ESh+mOsOOhV5OnhzBkm7F1zyBISeZBIdVATP0hmidDunwFvT5CaPDaJKGBqLfubcL2RBbW1v553/+Z4WiLZugoPyiNyk8vBBYcykgm4xm2h/mzFAEfzBMmjWaLjrg1hAIaylNipCdEAXelnJJuuhBqcl2Zw2FhakYJzo53dxBwJTI5JSToD6OrOQk/G3bGUm7mercdFxt2xlPuZnKogr0XW9wejRMoi5IizeNiuISilKkSxJM9/fT1TJAYlUJGSlJmPQTnH6qDl9OFsUrcrEptfU89Hc10ditp3x5GTn2KU4ePYcuKYV4fxdTmiQSEh3ogtNM++JJtwubyI82LhlbnPl8fT1hui0EsolchKH5H//xH4yMjCAMYAFrbrrpJiX9bSG9LR1kk8YHIQVkS7daKLDblALf4pxIgWFhsgnINuB00zXhxBcMKwV316QsIl3UPUbL0Tr8WWVUlGfjqj9Jy0iQzDwLHX1j+DVWsu0mXF2H8GSuJENnY7p1nORVZRSUGWh9oY7JOAeJ5lMMGAsoKF5JbrwOrd5Hb1sPQ8MackqzcNgtaLxd7Nvfjy0rn/LSNIw6A4GRZlo7mgimrqI4OwebaZymba0Ek1NwJI3SO6XHlpRGslUPOgMmsxmz1MSZWVjvgGxRFuJ8Bq3oRWpCSWqvFLEXw1Gi/DfffLNi0C6kt6WAbDIS56iXjkPj+L1+CmuTcWTHK4W2Z/C18621zf5mMn3P4tNlMmR6iOBiGh9ckC6qgGypq6gtT8d1fAdPt7mJNwaoWbacvLT4mXRRAdkqyLJpCA6f4YntHcTnFrIic5odHQGKS1bzgRIbXsksGznLb/c0MhpfziObyrAbJbA140wo4G4s3Si6S8wG2XKXF0L/ESZ1mWQVrCPe08zw5CQ6WwGJZiMhnwtvIIjeFI/ValmwA1usBpuwa4TVJqCopBuK8biYOp9XA2STZ5b9eqkgWwxQlLp0oZEWDjaeY8pWTm3SMC1DLnRJhWR4TtEbdpBXuZnksSM0dLQRzL6FZVkpGLVhtGEfwwOtUZAtu5oNScMzIFsJK1L91HXFQDYd/a2H6A3Ek111O2lTJ2juaMGXvn4GZOuF1HK0wQBaRxWrsoyEJvto6WxlUJvDsqJ8HNKwbymU5plDI1aDTYJHwmaTNFvRm5S0kKDEQmzfpYNse/m30y9QaM/is+sf5N7ym5SmB/u7TvPDPU/RNzFEZNhNxO1HXxztMCrdVascBXxz1cMsTy4kMCdwE8bvmmSks5HDh3ZzZiqRrVs2MdhXz0lXBh+tdBBAj9WeSWKkg+7m3biyHmFDWSHBviMcaWrH6VhP8egR6vp8pK1YRbLGj8GSQHp6GhrvGK31b3PyZAOBrA/yBx+pJV0beqfueiiAc3KE1sZD1B/dx4DlHh7+8HJ8+1qZ1tjJvsVEz1kPOeXFZKfF4ZvsZWxYcu5XYQk7CWhspNhNhIMCssmZMT/IJjak6E32SWFFCQtRgn+SLrrQHil6WyrIJo29BqaHefrkTnonIpRmrECv1TPc283k0ADla2px+p0MedvYWlDAHYXr8YUWYLJJeDPspOfUQZ75XYgHvnkrpUnG6P6rBf/UGC37GnAnZ7DslgriA04G6+vZ/7N+ir5ZwOSZIwwVPsrHS/101L/NnkEry2vWkRNq4/SpU7y1pwPL/R/jI3EDnGocpfJjArJ1cGLH20wXrmN5foROBWT7NutMdZw+/SbxG/6G5Zp63jjRTcSWRaXdx0T/aYylD7M8JxGdJkw46MM5OIUvaMZelIRe6tcG/YSkS/Qc6aIx8F5qeUnm0i9+8QslI0LYIgLc5OfnXxSsuVSQTb5P6sgNjjvxujz8/L9PsfvYCKTaCcRrCBu1WBPTCfm8BCa8FBrH+cOHikiOF6c/j/h4ywLAk4+Rxh386OEv8ZSpAIcpiNfvIrL6Af70m19nReM/8DL385n77ifLInV8o3U+pYbb8V/+M//wnV/QkFVMIl5cYQ+pn/8Rz3x2La7jB3n9/53kzqfuRHd0J6+1+ll+/8NUuHfxvc98m5dGgpjjjYT9XizpVXz5n5/g05VapPyhTJyQb5KBrgEmlQ7O6WTn2TFd1EwOE3BO4tJaSLQIa3T+GnSyXn7729/yne98R2Fmy3oTn0D0JutvMddiQLbY58w+M2PgrAA1Uuf0e9/73nsYT4sB1hczRvWeKy8BsY3kbBVw9kJAVnQrWYmSZSP+5LW6Yk2jZCzChL7wDJF/SzkXYeYtVIpgrmdQQbaLgmzRSFRpZTwJdgOnj04ozseK9Uk4p4M01U9jSzCwfE0ifT0e2pucyH5TKOmiwmSbE2TToDdNc/yp4/iz8llWW8DUgRdpcaxieW4qZqUwug6zxc/ZN/bT6U9mxZYVcOYX7HGt4471Fdgt0skMxtrb6eycJPeWGoVOruS0arQ4Tz/Hy+61PLAyM9rpMmo5ozdNceLpfRxt7qfiI/ewKj8TnbeF3z15gLA/l01fuhrp4x0AACAASURBVI2kkdMcbB0mtWgNZWk2QmPNnB5PpLrAIWgCkwYB2UxRkC0UUgrlSoHxuYxSAVpiQI1szoIUS/qhOCQSEbntttvmLd4oI79S6aIXLoBLZbKdfel1JsvFUMkkXie0/n28vmeUzPzVbL09lebnDjKSWsCyFfnoO3fyVIOdD95RhqfpKPu6HWy9ZzmZSvMKidrqCU8c45Xjg2iHzKy+72ZSgp0cPXoIf/bd3FQa5Mhv9zJdsor1KwuxK7XwoumiB/e+zEDa3dy1vAAG9tMwaiaroAh6Gxg355GfnY7VFC0CH/X5o0woKQguzMb5WmjLxiP0/h//+MfKwfqBD3xAAQCkUYnUGdqyZct7OkVdKN9LBdlkHktX0e6pMCNuaSABiSZJIVOqfFFkhxSLRqlrs9grEupn789ewrv6DtbWZBJob+Bsk4/0Qh2No26S0opZXRxH+0vPM5B5Eysr03G3bmM05WaqiivQCcg2HCIlM5WeA52E8suprszFLp3gnL0cO36AEesy1i8rxzFVz8v1TvKKK1he4FCATi1e+jsbaRCQraaU3KRpThw9h95hI9zRTzgzn7yCFMJj3ZxzW8jNTCTiduKNxJHoSMAsbFFFhfODbHIgSC0vqZkhTqOwM6SgvkSQJQ1fgLaFDrTLAdkKHAlUpNoVloZk8ImKAuEIJr2OtpFxGocnlH1j0Uw29xjNh0/iTi+ktMjByNEz9LptFOS4OdrvIzWzhBWZEZp37GQyewW5STammsZIXv0OyDYV5yA3d4x9h8ewVyxjdWUGFoMW57k6Tp49hzlrOZUluQQ7t3FsyEpB+WpK0q0KQKLzDXOqvp4un53q8hLSQx3s3dWDpaSS8iwvrW0e7AUFFGQmoFe23+icjO2H74Bsxuh8nWPOxoxQMWalJpQA2VLbS/ZOiaDFANL55vtSQbbpEQ+dh8aVhhGFG5KxZ1miTt6sBimKoxPykeTbhS7iZSpuE0F92iJrsp0mUryaypQpTgjIlraa2vIcLOFBDr20jUMN3eTf80E2F8fTUX+Mc7oiVlVWkB1o5amn93IusYKHH1hF/EQDL7a4yClYzr2FCQQQdm6IjgPP8/TJAXLXfYAPLUvH6x5noG8C5+gU7kgcOaWllOYnCC0uCrIdOsSAwmQrgv7DTGgzySoUkK2F4YlJ9AmF2OPjldo8waCPQESHwWhWUpvnugTIEuNfUmhkvW3YsAFpSy/pLbJPCtC2mNopsteK3CsrKxfc0sTpERB2dnfRi71paSCbBk3QycREP4M+C4lJGdg9bRxs6mHKWs4tyaO0DLnR2QvJcJ+cAdm24Bg7TGOngGyb3guydXuwZ1axIXmMhrYORs0l1KT5qW/vZURfzH3lVga66zk1ECSrZAW5zjOcqDtH/PItlBg66Rnsh/TlhNtaGNVms2ZzKXS10tw0gqW0gvKyDOIiiy3+/Y6ERM7i8O/evVsp6i2phtL8QAAAqcMiQJvU1lsIIF0Kk+3Ztj38V+M2Prz8Vh6q3sKe9pNK3a57Kjbym1Pbee7ULnwDk0TcAfTFDgVkEyabArKtfJjq+UA26fAYlkZKPlx9Z3mzoZNuQyZrxzs5O5zG3Z+7lRx9GI3BjG/wGGfq3sSV9TC15YWE+o9wuLETb/pGCtw72d7lpXr9x7gtN45ARKsURpemID7nKOeajihs7sxV97M5V3c+U01SCOUev2eKofbj1HUPosnfTGnXOSY0dnLXa2jd00tiTQ1l+Racvf0Mj+rIrkknMu0ioI0n2WEmEpgB2YTJdpEJLXqTYvmit1dffVVZa6InSS+T9faFL3xh0etH0qhlzxVAdaGi1hIsGpwe4XfHd6D1R7izcgO2iAvXQKOSklhQvQlS0nm7+zgGv5YHlm3FJ62aF7o04Blu4s0Xfso+4wN87eH12MI+RgfGcE46CQaP81pHhM23fIS18eMcPbKD15yr+WatgTOnDikg2yfKAnTU71ZAtpWrN1OR4Gd6epDmQ/U0HDCx/FMR2o8cIX7d11irPctrvz5O3M33sGlFmPY9UZBtvVnKnmzHsPLblPoP8VLLJKXVt7De0k/d9oMYbnqEmgIB2eQsCOCeGlKaClhT8rHpQ8q8Q2+eaZZw8YeWkjGyvmSflCYHki4qtSwlePuVr3xFYdlfCJZcDsgmjVH6pSaba5qDh1t58vVmLAkmbPF60EiHCC1OTxjnpId1pYk8tLVCSXWvrq5YsCZbxDtOw+Fn+MsTefzwA6VKze6Aa4CTzxxgMrGaTfd6ef5vn8D+yF/z0duK0HuHGOquozFSzGjbWzRo1/L1jal4gn6m+8+w4/unqfq7L1I5Vs+2f5rkrlc+SlZ/I7t/+jrdphKWr+phR0cmd65dRmq8fNcozW8f5HhjBV/58X1k+APRbs/KoonWfnsXUCB7pHeScXcArSWVRGOIgGcKl8ZCksU0b0BB1puUjBE/QIgR1dXVCutH1szf/u3fKnpbDJttKSDb7BkUA9lk7sg5K2mr1zKtcKElrb7+bgnIPIwxwuaSzWICI1dbrjGbd66xxBjUlzqOaw6yvf7660pNNolqzJcuKowMYUNJFERoxotZ3LOFspTGB8dnuosmJBlYtjIBlzNIe5OLQEAKCkuNl+gnayUtKCRGToRgcDEgmzT7jNDz9ls0G9JZsbKEkV3/xaunhvEExKAJYsssYusHP8Eq0zne2L6dw2d7CRZu4rG715PviDvPkhDAJCyd1qQz4YxjpNV5OP7Ma/jX3cbKzMR3OQgavZGpU8/ym/Y4NtfeREmqhYh/mP2/e4a2tHv42E0FxBnDjLSd4PTZDqaDBoypZayqKSbFosc32c+0Po2UeCMaKYgciqAVkG2O2l4Csojx88Mf/lABZD796U8r7AyJfshhK8Whv/jFLyp1GRYqoH/9pIsGaNmxi8nilVRmpWIx6giOt7P37TeZSL6Z22sries7yvPb99M6MEVGaSlx2kJuu6uGFCY4ufcN3qzrxfP/s/ceUJJdV93vr2JXdXd1d3XOOecw05NH2cK2kiM2OIDhmWg+DHzm8/fgA73Fg2UeCz7DA4NtMA+D5SSMZUlWsCxpRhM755xzrOpQXbnqrX2razQeTeie6Z4ZSfeu1WpN9a17z/3vc/Y953/+e2+nm5zD7+PBI/WkRbvofuk7jMfeyz21ecSbthhrfZ2XXu5gPiadTLORvENHqCnMJkZCD0XJtjbJ0IWnaV9Nwra0CqklHDlYT0WmFQN2JtsGmd/yQGQ08WmS1NugJKv1BvWYoiyYzRIyevWcbGI3UWSIrF+Ye0mgn52drSxMZNdfKkLJZ2K36ylsbppk2056K+SaTB7E8UmhD6cPhm1BHF4ojIMkReW2M6ItGFii5VtdzBu6GJxZQxOVw5EHHqO2MJKF869z6mw7M84MsnJsJNc/RE1aElvjp7BbD1KUI4rP1+lb8WLNqiXNO8FzPzlD/4SdqNhKHvzgUdJ1czT/9BU6x1bZjMznyD0nOFwmyqcQOSbhoovTIwzNaMkvzSc9dpOezjl0MckkaRfoHppA6lTEp6RjjU0jKzMRs9aN3baq5IgSVUGMJVpJqh8iTd/63DKGRGovCjbZZZRk+UKQ2u12JUebqFrkM/Gx11v43yzJJjbKjIlSiC4h1ZQXVtgvabTMrW0wvrqBw+fbGckm2ku3jd5Tz/FG5xhLDhMp+TUcvfcwZVk6Rn/6U95o7mfZl0pmnofsA0fIIJqNUTvWynwy8/WMv9TPRkQs2VVp+Keaeel0M8MrkFZ+hIfvKcU41cPpV5sYta3jyarhwRNHachNwKDkPgxV6XUt9tN05ic0y+I+v5TMQBr5FYVkF1lxzw3RNzqjhPnGJaeTnVdAUozk4QvJa0QVpVReU/zktcMOw8UpZLxJbiGxm6gQZYIrIaSSQkEWlHtZXdTl8DJ0ZgH77BaFh5NJKY79WQ5QclfJAqq/A71uE21uDn5TGgFt5HUDTESJ4ZifoL+tD3KqKEzYoHtoGn9CBfX56ViMPlYHzvPUM71E1d3LE4fj6H35Kb757DlmVl3oKObE4x/kAx+sIydaw+rwef7lP57mtbYxDJpUyhof4WOfvp+KTBMLHf/J0z/4T051QnTCYZ74xYcpz3QzMeolu7SE4txYUN7XTqbb2lkORJNemgWLHaxrk0nJqiHSNcbq+gY6UwK+rU3smx6ioq3ExluJipTqz1c/ZFEoG0biEyUFgvhECTWUXU8ZbzLuxJZSwfJ6yqi7RckmQ9Vlm6Tz3Otc6BrDpk+jpP4Y9zcWEbkxwtDCFtrYbJJcPSwErKQXNRJn72BkagJ/6kGKU+KVsF3J7eayT9MqPnLBQOnRYuJMHrYMWZRmRbLYfo7Tp8axHjpKfXksU6de5Xz7MhprNBkliRTW3UO2Z4rZ5SUico+T4hzk9dNnaR1cJCYpg+oj93OwooBYw+4JNrGkzD/kHSbkjBCj4hNlB1v84zPPPKOMN1FsCxFwvQXAbkk2CReNNJoxGSIUpa8EukbojHj8UjXSi39hg+CGB0N+vBLh5Qv4KE/I5XfrP0xl4jWUbBotet86/U2v8NVv/ZDBSRPVxz7EJ3/9KGn2IX749Pf49qtdxCSmc/D9n+CxBitb06dZT3of9QVZ+BfaaR+ewpv9EMcT5jj7/FM8/fxZxtfSKWt4jI99NJfFpqf5xnN96NKqeeiDH+cX7yvGHM6IqtHiWx3m4svf5f/9z2Zc0XkcffwX+PSxFJbOTeDQxJB6UMfA2QE2HfNseM3Ep1VS21hGgtEbKjKiicIaF0FQUbKFNh6vfLvJ+BHSOFxURMgxsZsk15ZcerJpK2qJz372s0rqj+utDXarZJM5hs2xzpn+U0S4B3kiNYF4o5GA343PF0BnMNG/bON7c+vkljzEz5Uc2RnJtp3jzLU6xvkX/p2v/Fc3WkMK1cc/yKc/+xAprlHOPPMNvvN8K3OkkX/yo/zOLxwnyTlJd08rK5kf5PF8L1MD57m4GkFOfCSj//w1nh5dIKawkp//P77IoZQ5LvzgW/x/P+jEWVDJwZxsDj10P2Wpfiabvom96Pc4HDPPT3/0FP/aZeCDj99P7vQFXjk/iy6rioaGIBmVj1Ei4bzb77SAd4uNxXns614McVbi4qKVPL9XK3wQVozK5qzkG5XqokKyybxRQuxlU0nGoxBt4kMvt9utkGwyzje33Jxv6aT13Ck8ri3sdhu2lVWysrNwu9xKxVyXRHYEtWRn5fDEow+TlSc5a6+n7NLgXhun46UnGS37Wz5WaQmRWl47o+e+yUsTWg49/Fly7af499/5C/59dgl/VilHfuOP+ZOiSc53nifh5J9xMs2PN6DBszbGhR/8Kc0Z/13JtXf6n9Y5+c0nyNlaZ7L1Bf73j/owe4wc/4UPc7y6kCiNj4Bvi5mOH/PaK00UfeavOZ7kuTw121VeVpKjzcv63DBT06sEIq1Yk9JJSYxV5jnXejeJfxN/KFUshWATVb3YWOYqf/mXf6nk0XvyySeVd96N1uI3S7LJw8h7VjZDVJLtZike9Xt3GoE7SrJJhRlxvsKU/9Ef/ZGy8yuD+WrSQnG6UuFEFiBSOvhGA/tKYHdLsvllBxyITzAqoaJanQb7ihe3K4DeoGVlwYPd5lEEZHKESDbNDZRsocpBxo0BvnV+gpyCGqoz40K7ROHCQlIeW6dXciBISIEQePIdnajclLXfZVOQN7+kLApds2d5/qKeI/dWkxIT8RYSQsLNhLiQBblMHmQXUiHr0ClEhlxD+fdl1/0ZImP7/j87+Qy168pDnLfsVMkuvVTqEruFHboQNhLnL+SNvFyvtwi5m5RsITXYdjYzRZgSwlBsFFRCHRQAkZ00OS/E4msVvJVy9qIk287zoxEbKCG5IlDyK98PFSMI2UAhc+XfIuhWztte+IuSTQkX/Snu/A9QnmLBqCxuQuco9xH7hUkO5TM5rkhyeunzn7WcXEMWiJLvJCwPD6ve5HOZHMmLVWS+11v03wrJFm5RuApiuH9tuGFyzU+8SUty9M7DRpUJ23Z1GAUbGWNanVIxWOnvyt+2x9dlYyMcmqlRxkiIJAnbUUkejxatPmRbZWwpJ2nRinpN0uddGqvhfhPqM0qlKWVch64X6lNhFVFo4vOWHcnLzHSt8SJVYcOhhlIRKtxvJERbFo9iM/n8enbbFclmd9AvOdn8AaKNBipTE0hRwi2uODTg8PjoW1hlbmMTvWYH1UXDFca2faCSQVDxjdu+yy94b+MmWMsYERDlRxsiYIPKGNrGVSouKnYOnRsaq+HPQipgCW8NY/9mH9z2kWIvZRy/aR8lT578bNsuZJc3/eGbfvLqPjJ8DyHUpLKoqH3FH4a6WqgYgsjtZbyF7XmtCcNulGwh9xBkfmiNhV4HJquRjForlkRTCD95Jq8bzWgvptbX8ccm4DlwP5qElEttu97EJTzeQuNH+vf22FH6dai/K35w22cqY0dsFbo6Gp1OsU/InYYqZfqDATRBbch2MuaUQSR9QN6RoSTsl0LglaH15gJCsYNip7Ad5N+h7yjj7zLfGN593X7QaxKK4jMkGXO44IG848LfFVuKTcV/JiQkvC1IttArQt5RoTmH4t22fWQog+e2bRT12DbZT6jilry7QuNi+z0TDC2OFP8tC7nwd5VY5ND7UsaSMkYvzXG2x9X2uzKszJd7y7VCxTpCbbpyjF6vL175N+lLYjMhZcQfytgKF9oSJZuMOdmkELtd79gJySbf9/p9nJrt5Onh07h9bpZXV1jbXFfC6S8dMtcUpeCGD2NabEjJ5vdRmpbPbz/wcSoyCpTrXPXYfrf5/KEQTsFHGQeCmz+AfB7CTZKiyxXkrPDG7PZcT+aXyvnb4ykYwlnmnKKe9smkUYzrd7G2sMD88jo+eXfqTETHp5CRZMGwvYmg1enQS5ECMXHQjX1pir4RF5nFeaQnmiEg1758wigOens8hhzfVcec2E3sI2NO5o1iH+l7YXuK3YQ0lbCf65GjuyXZpEk+r4/26R5+PPAyJfpkHq27B+36JP3ji1jzSvhxy4ss4edjJz9GaUq+QpDu9Aj5SsFYcWKKf9PLxvn2WFTy9SmfS0imMoBC8wWxz7Yv3Z5KKPNI/7Z6RMhKIcbEpor9tsebqK1Dc39po17xx9JP5HsSlaKV+et2VIzSX35mbG97grD7vOwhrzUnkfbLxoP4QwnpFWJUwdTnu5TQvri4WElrcbndbpZkC19D8OwfmeDHz/yQlcUljFI4SqcjJjZOUUS63S6lb9tX7VRUVPLxT3wMq/XGef1C7fIS1Bgui6bYjhJRYBbbBfB7RWEmdpL5oF7ZgJC1AprtYjqX/K2PgCa03hPBhlaJWghdT7GbEs0Teu+F5/HhOatGd9m1rtPhFO992TtQ2UDcnsdc62viE2WuLyS25BmVVCOK99guPiL2lI0/IdtupEZSSbadegP1vHciAneMZBOHJ7uHkjBYQmRkt0OSq4vS4krpsJwriw0Z8BL2VF1dvaMkp5cbbKckm8xlui76cDrkBRNyckaTlpQ0E/FJUulPi9cdYGbCxcpiiGRTzpIKpOUaUjOvV/gg1CKtHmZbXmTKVEJpXg4W484UOdfrgBqdn8nzzzGfeJjKcOjprV92T/r8zyxcthfPYQnm9Qi20AtGpyRO3E3hA0mUGa6qdq08VHLdzs5O5bydFj7YEzBu9SJCstlG6Wl9CW/xz1OdHkeE9uZ29a/VlCvtdTNN3guS7a33vYyM3p6Q30zb3o3f2alNd0OyDdpDhQ9c2znZQrhew+mE1gfKcl12UKW6aGaUaVdVYt+pdruRbcKT2Ov5yt2RbKH3ms8bwLW8iX9pAbPBizHaqBAmQY8L7dwE+tHuEOFfewJK6sBkDll4hwrSd6q9lNf99mL2ej40/Lf9UrKFi2Jc2Qa5nySIFsJ9p9VF38m2uvzZLl8Q3ko/3inJFnZwkrNqZnmBrz7z7/z4/KtKtejLD22EHn1cJDpJQRAUcs5LaXqYZCu8Nsl2mwyn0YivGOfiiy/w0hu9rElhEHMKRUce5kMP1JFpuTJvpAZt0MXK3Bi9I26yy4rJSo68uSR6lz3jlb7w8n/faEzKZW6GZFPUbJvr/KjjFfqmhvhI9fsoK6ump7cHu2eVl3pP8eDBkzxUeFTZ1FGPW0fgVkk2GdtCprW0dDA7t4TVEkVEpFlJlyJvP4fDiV3SBOg0HDxQR35h3pub2bfe/HfUFXYyrq73wLdKsknKE1GN/+Ef/uFbqlS+o4BWH+YdicAdI9kETZkACtEmORZEhSFHmGC7fAIknwljLjmGJIfGzUyOdkqyya740myA6fEArq3t+PZtlVmYULsU+bMdBy8p0WSTPytfizkqpGa40aE8g7Irsn3mjb9yg0uG1BjKLshVdppu1J679e+7JdnkfCFjZcdTCLbrhaJKfL8oEOTnRjlY7h58JInqKgszA/gTa0mPDVULvduO/SHZ7ranfOe1Z6ckm4gRphxuulc2sLu9IdLhhn4v5OysZhN1iRaSTIZ3HoB36IluhmRT3kFuJ5rRHoL9bQTmZ5QKm7LjboyMQpOWg7+0AXKKIcL8Zi42lWTbMyvLuNlNTjYJr5INp7W1NSUv27VUBIr6z+9X1JFhld2eNVq90I6qi14Ok1QrnrUv8bXXv89znacw6q/wfds7teHpoCg0qzKL+Px7PkVFxp0n2ULPElYbKuXJL6lAFWXiVQ5N0IdjY4WFZT/WlCTitqv93snuczMkm9LeIKxs2nij7TxzUzZOPPIRIvwuXnr5GSpKc6kvriE2MoZAOJfMnXzId8C9b5Zku/LRpWc6t5w4NtaVZZnDbgN9hOIbo6ItxFnjMEuF02273cza8h0A974+wq2QbNIPbDabEhV1o1DwfX0I9eIqAjeJwB0l2aTN4ZCmnTi3UNjAdkK0XT7wTkk2Iahk0rBuCyok26XQye0X7aXbXkZsGPQQE6fFdKkwzV3IeuwSr7vl9N2SbNJuWYhIOMj6+vp1w4pFoi55kCQZ/E76392CSSg8TcLjRMF2RRjoXdJIlWS7Swyxy2bslGSTy3oCQZadXjZld/jS4uI6vk8h4iDGZCQ+woBxl1Vid/ko76rTd0OyXQ6MQtJ43LCyAMtzBETCLXmRYq1okjPAYt0Ok31XwXnbHna3JJucLwoNWXhIQvFrzYfE/8bGxipV/CQHknrsLQI7VrJt31Y2IBweJz0zI4wvzVxjvvEmWSX/l2SxUptdSnxU7NuTvNmemmzvJ++tAW7yajdNsoUoRuU9Z3e68GgNJEZGsGazk2SNU8LWr0413mRD3+Vf2yuSTYFxuwO6XS68HrdS+Mtg0GMymW96PfkuN8+uHv9WSLaQ+bYDZS8pUnZ1e/VkFYE7isAdJ9lu19PLy/XFF1/kkUceuaFqKZS2SXKAXJohXb+Z2yHvO1Gw3a7nfafcJ6xME3WahBKbTKYb5gC43DHfCIcb5RO40ffv/N/vTpJNyBpRaEj+Pcm5IcUv3v5Y33lr73cLwiSbqEAlfD+ci+Na990W827HzN9AxHvZKuRuJYf3G9/9ur6QbBL+Lv6yqKjohlUtw+24ZBIl5+NleaKUCW3oxaZuGe2X1UJKeUkmLQsJKZJwoyMcurPTTSHV594I0Zv7+25JtvBdJBdbKB/bjSkZGYKSi3An597cU7z7vhWuzivk9E6qi14NoZBi+81cnOoY2/t+tKck22XN285asfcNVq94TQRulWRToVUReDsj8K4h2WRSJLm6JJ/b2yc08O3ctfam7bKYkF17UaZJQuLrVUbcmzuqV9kLBGSMSTJiqQomCaZVNcVeoLr/1xC7CaEt40xUnup423/M9+IO4icl4b7YT0IEr1fcYi/up15jbxCQxaQUJZFDCiWox9sDAVk4SvJveb9JIn6VaHl72E2iHMRuYi/JBX2zkTFvj6d9+7Zyv0i2ty8ib9+WqyTb29d2astvHYF3DckmTltesLLY3+ku8K3Dq15hLxAIhwmHq1zuxTXVa+w/AuEKwJeqo+7/LdU77AECqt32AMQ7cAnZSApVEtyuvnkH2qDecvcIhMebSozuHrs79Q2ZT4arkqobEXfKCru/b9hu8k11vO0ev9v1jWuRbKKul/ecerx9EFBJtrePrdSW7j0C7xqSbe+hU694uxC41eo2t6ud6n2ujoBqv7dnz1Dt9va0m9pqFQEVARUBFYG3IqC+094evSJMhgpBIyG+8lsiWUQ1Gt6UeHs8idpKsVd7e7uSOkaK9cimhGwEqhFlat94NyCgkmzvBiurz6gioCKgIqAioCKgIqAioCKgIqAioCJwlyIQVrHJb1GtCTkjhIxUl5RKySrJdpca7hrNEntJfmZJ+SMkm+T5DUclqVFlby9bqq3dPQK3TLI9+Ynfpbq4kkDAv/u738ZvqDtYtxHsPb6Vars9BvQ2XU61220Ceg9vo9psD8G8jZdS7XYbwVZvpSIgqe+lKMil6lgqJG8XBFS73d2WCuc3FHJGfmSMJSQkKCq2iIiIu7vxauvegoDYU/Jqj46OKqrEK5Vsqg9VO807GQEh2fpHh/jCV/8MXVYcGknnotOg0WmVyscarQZN7uceUEohBQNBCAQI+oNKSXHv2Cp//et/zIGqOsUZqklE38ldRX02FQEVARUBFQEVARUBFQEVARUBFQEVgf1DQMgZUbCJ+slqtaoE2/5Bve9XFm5gY2OD1dXVS0pElVzbd9jVG9xhBKSPRxiNdA308ut/9T/QZ++SZHOPLPPtJ7/C8cYjyqOoFZbusEXV218XgXD/VPup2lFUBFQEVARUBFQEVARUBFQEVATubgTUOfvdbZ+dtO5WSTX5/q1eYyftVM9REdhLBES52dzRyqOf/yTG3PjdKdmEZHvqyX/gRONRVcW2l1ZRr7WnCFxJrqlk257Cq15MRUBFaGxULgAAIABJREFUQEVARUBFQEVARUBFQEVARUBFYM8QCBNrl5NsKtm2Z/CqF9pnBIwGIxfbm3ns9z51cyTbt578e042HlNJtn02lHr5m0fg8kSqIlu+/N83f1X1myoCKgIqAioCKgIqAioCKgIqAioCKgIqAnuJwOUEW7giqapo20uE1WvtNwIqybbfCKvXv6MIXEmwiaM2GAxKrgd1N+SOmka9uYqAioCKgIqAioCKgIqAioCKgIqAisBbEJA1nNfrvZTLLbx2U9dvamd5OyCgkmxvByupbbxpBMRBi3pNfqRstFQnEietHioCKgIqAioCKgIqAioCKgIqAioCKgIqAncvAkK0eTwepYGyllNJtrvXVmrL3kQgTLI9+nufJCI3Yfc52dRwUbU73a0IXKliM5lMSvlo1TnfrRZT26UioCKgIqAioCKgIqAioCKgIqAioCIQKqooPy6XS1G0hUk2dS139/YOsZdGmqdR/vuuPYRka+ls48Nf+BV8aWa0QhDrNGh0WgUbjVaDJvdzDwQFoWAgCJLTyh8kEAwghQ9Uku1d23fu+gcPO+awki0qKkoNE73rraY2UEVARUBFQEVARUBFQEVARUBFQEVARUCoh4BCsvl8vktiCZVku3t6htjH7/PhD/iV8F75t9jHYNCj0xnQ63QKwfRuOwx6PQODg3z2yd9j2LCKwWBUSbZ3Wyd4pz5vmGSTnQ/5fyHZZAdEPVQEVARUBFQEVARUBFQEVARUBFQEVARUBO5uBMIkmxA4EpGk5tW+O+wldvF43HhcTuX3ltOpkGyINEuDQq6ZzWYiIiKJMJuIMEYoIZPvlkNywDe3t/DY738afXbc3alkkwEl7LV67BwBcUBXC40UHIV0kkOMrwyGO3gI6SU/Cgu+TYbtVXMuz8cm14+OjlZJtr0CV72OioCKgIqAioCKgIqAioCKgIqAioCKwD4icLtINqPRqKxH7ybOQRRh4bWyQBxe297pNnq9HrYcmzi3hFhzK9aXdfzlCkNpq1YrIaNajBEGzOYoIiOjMRiN+9hb7p5LS7johbYmHvu9TxGRd5flZBOiyO12MzExQWFh4d2D2hUtkY4uHUkGp/y+04e0Y2VlhVdffZX29nZmZ2eRfGSlpaU8/PDDCpbS5q9+9at8/OMfJyYm5rY3Oew0zp07xw9/+EOOHz/OAw88oBQmEAe3F8ftINkcDgcdHR2Mj48rJN6BAwdISUlRyby9MKB6DRUBFQEVARUBFQEVARUBFQEVARWBHSMga7z5+XmmpqYoLy8nNjZ2x9+9lRNl/baxscHCwoKyFtqr+94Okk3CUc+fP09SUhK1tbV3VIQia+SwUEbEMH19fTQ1NdHT06OY54Mf/CBHjx69Y2SgEGyOjXXW19fwb4eKSns9bg82u00pUiFCnri4OGVdr+TS0+vQanVER1uIiY1TQiff6cddW11UCLbl5WW+9KUvUVBQwGc/+9m71hYyMFdXVxWySoiWO3lIp/7ud7/LCy+8oHTukpISxcmtra0pZJs43IqKCj75yU/y0Y9+lG9+85ukpqbe1iaL85ABJ2187rnnFIc2MzPDgw8+yHvf+16lvXtBVu43yba1tcWpU6dYWlpSMLTb7QqOx44dU4m229qj1JupCKgIqAioCKgIqAioCKgIqAioCAgpJWvolpYWRAwghEx6evq+AiNrLiFXWltbFUKosbFRER4I+XKrx36TbEJkXbhwgT/5kz+hurqaP/7jPyYxMXHPRB+7ef6wwOj1119HfkTEER8fT3JyMtnZ2UxPTys/v/Vbv0VNTc1tJQPDaZjW7KsKyebxei8Vo5A18ODgIOvr60oOf1nrCyciwp6ExARlXS+fiRAoMspCfEICGs07O3T0riXZxFhf/OIXFWP8wR/8gdKx9oJ42U1H3+m5MviFxJKOlZCQcMeINnFkf/Znf6YQVh/60IcUzGRQSjy0OD5p39zcHP/wD/+gKK1eeeUVZQCnpaXt9FFv+TwZYLLD8r3vfU9RsH36059WHPHY2JjSLiEAf/EXf1EhqW712G+SbXFxke9///vce++95Obmsrm5yY9+9CMaGhqUnSPpu+qhIqAioCKgIqAioCKgIqAioCKgIqAisB8IOJ1OhoaGFEKrrKxMiQIT8YeQRxINJqTM/fffv6+iChFPyBpT1GDhCCkhrPZCyLHfJJvNZuNP//RPlTW8rB1FoPKpT31KWTvfzkMIttHRUf72b/8WEXJIlJesL4VkE+GMtE/4BlkvCwn4+7//+4qtb9sRDCrqtY11u4KN2EXwEvVie1u7sg7WoCGIVBfVKH+Pio6ivr6emNhQ1JzwABJdFxVtIc4awvudetx1JJt0sN7eXv76r/9aIYl+5Vd+5baSQDdraOlI0rmk88tAEPb2dlY+EQXbf/zHfyhS0p//+Z+nqKjoLRVYxAnLYBRC68tf/jKvvfYaZ86c2ffdjTCmYltpw7e+9S2F4PulX/olxYHIYBP8uru7+ad/+icyMzMVpV1GRsYtYbifJJsQhaIKFFLtwx/+sOIA5eX2b//2bxQXFytS48jISKX9N98PvEy88WP69KXUV+aRGGVACW0PH0E/Pr/sDIgEV+4DAcm5hxadToN2z0on+1ib7qF5SEdZdT6pCZHI3sNK92v0uJIoKCogNcaE7t1dqflmXceefm+u+UVGDIUUFeaRErX7HSL/yiDn2qbQpxdRXpBOTMSt70C+2V8DzLa/wpnOMTYi88k0uTAk5FBSVkK69a2EdMC9xWjHWUadCZRWlJGdaLoKVkFcm1N0nhtGm1FEcUkWMTeqbRJ0MNndw5hNR3ZZEVlJMezhU96aPYMuFkb76J90EF9QQlFWEqZ9GVdB3PPdnO9bx5JVQnVh4i4wcDE71E3z+Q6mVjfwxRZw+NAhGoqT0Gn8+AMaJSmxlk3GursYtxnIKislN9myi3vcJIwBB9MDrbSPbhFfWE9tYRKROvB5lhho7cVGEqUN5SQa5Pp+Vke6GJjZJDo9Hf/8AG1do2x6fVJEXTKfoItJprDmMAfL89DNd9HSdIHBRSe+oI6I2BxqDx2gpiSFCKVYvYPp/m6azncxu+4EnZWixoMcPFiClQCOpUl6my7QOTyNMy6P6gNHOFCUSqRhXwx8kwDu8GuBDSYHOjh3tpuFTQ8anQ5DdAYV9Y00Vqej31phoreZ852DLG6CDjPpxZUcPFlLRqQJjdvBdO8Fzje3MeM0ogtoiEkroO7YEcoy4tDaRmi5eJZzAzblXRb0Q6Q1nfLGQ1QVZWLZHuMB7zpT3S1cvNDBnMZCWlE9jXVV5Fhvw4j2uVieHqR3co2Y7Hpqc6OuDp7PydLUEH1Ta8Tl1FOdc43zdgJ90IdjcYiW8+doGt0kQh+EyHhyKo9wojqfOPPuff5Obru7c4K4N5YZbTtPU8cga6YkcquPc09tHjER+9/XvetLjPZ1MeaK50BDJYnR+9UXgqHcSP4AQZlz6bWKF9jN4VydZaDtHCsZD/BAadxuvqqeqyLwMwiIak3ECyKqEHJI1lqSLkhIr8OHDysEnJAisuaSInB7fYRVbJI+R8JUT548iaQDkrXRoUOHbvl2e02yhddm8luISGmrrIu/8pWvcPbsWb797W/zr//6r8o67vIURuGc5rf8QNe4gLRH7i1EmwhOhFQTmypzKq2s7XSKUOWpp55SVGNPPvmk8rm0a69SLV3v2QSrjTUbGxvrSjvknnJ/Wb+PjY4pIaKiYguTbBptCN+c3BxFdReuOirfscTEEmtNQCpwvlOPu4ZkC+foEmmryDUlbPAjH/kIVqv1FkiK22s2cTLCPIuzk5BHYfKlI+33IfeQkEVR/IkyTGTBV6qo5N/iPCSUVMJbhQy0WCw8/fTTitrtdhxCQv7VX/2VsqPyu7/7uwoZdXk7xUkIdsLgi+ruc5/7nCIzvVkM94tkGx4e5vTp00rOAZFhywsrXOlGnlGcjHwmzP3BgwcVJ31zh5ehF5+iTV/L8YOlpFqMP0uyrQ7y05YxzJl1VOYlYDHpmD33NBf9ZRyuLiI1RllJ3vIRcG/S8+qPGItp4HB1PknRejSeGd54sQVnWgl15XnEm69o2y3fVb3ArhHYHOLlH/dhqqilRiGbdjvlh6Dfg8vtQ6M3YDTo95CoBRbbef78ApZsIfBSMWuDoNUrPkB/lbYGgwG8bpdCaBiMBgy6q/nSAM71Ec6/3IMur4rqmgLibkiyrTPc3MrAko7C2koK0q37T/7s1JhBSbjrxesNoDUYMUgOi92bcQd3C+CaauGVtlVi82s4VJnKjr3Flo3FVTvrmLBE+ploOs+EN52agzXE2tvpmDeQVVhJWboJr8eNN6BBrzzL7hehO3iQnznFuTTJSPtpLkwFiSs8xL11uSRYDPjcc3ScbmVZk0bNiXpSFU7Xz1LvBdrH14gpPkB5WiRBr5P16V5aBu2Y08tpKE/BZNSyPtFLc9MopBVSU51HjC6AfaKbzqFZDPkNHKxKY32gg75JN8mFJeSlWtCtLWMjAnNKFomeRYZ62pn2WMguyMM70cfsuoG8+jpy4vRKJS6dMQL9/k8Xdgvp1c/32xlsa6d30kNOfSW5cZFoZSxHmNB57Aw1n6d3dpO0moOUZCZgcMwz1NNC71YiVQfvoybeyVjXRXqXfKSXHSLfOM9AexfTgRTq7zlMlmeMC80DLEYUcqI+E6N3g4WxLppH7ETnNHJPXT5xJlgeaqFjdJ6I3EZyDYuMDs2iSy6gsiqHSCmkpN/HfufdYn6si9bhVeIKj3G0+Bq5bb0O5ka7aB2xkVB0jMNFt5ADN+Bhfbaf5o5RNmPKOF4Zw9J4Dx2DNhIq7+FYaTKmG/m/vekB17yK37nOzFCnYv+U0gZiHeMM9i2SfPA4lRlRBD1etCYzhn3q68GAP+R3gjpMEUZ0++NAAR8O2xwDncNsRGRx8HAhu53pbS2O03HmJ8znf4AP1CTss2XUy79TEZA1neTsEpGFzKdkk1/WTrLOE/JDIsMqKyuVcEhZk0gKpls9wusrubeQLSLgkFzg/f391NXVKSIJIYGkXXJvSQskQgRZH4mwYrfrur0i2cLtlrWarNel/bJ+FmJLyEBJoyTt/sd//Eclj/n73ve+S0oxIbiysrL2JPz1evj/zd/8jUKISjRfmDiT9bGo7cJpiWTtKbiHc96JsEeUbXsRmnu9tjk2N9lYtymYhAsnSjtEvbhmX3tLPvIwiWmJsSiplMLtk99CHkZFxyhk2ztVzXbXkGxiJGHAv/a1rymGkHBHUYTtRAV0u6SSO2mLdE7ZQRCySDp9uKLlTr97M45PnKoowCRuW3LXSdz91e4ng1LaFj7EYcig3G9mXu4njvV//a//pai/Pv/5zysEm9z/aodgJ05GiLY/+qM/UqTGNzMA94tk++d//meqqqrIy8u7pkOTl9tLL73E448/rpCYN2d/L0MvPEWHqZLy9ETMeh9aYxQJKQmYNQHWhs7xQvMYEcllVFcVkmDwMfbGf9HizaGuooyi3GSMQS9ef5CA18HahhO/zkJyopUosx4tQVxrCyzZt3AHDETFJmA1B3A4vURERhMZYUA4YtfaAK88P0HOkQaKshOI0GpwjV/g1Jib9Px8orZMxKXFECOknmeD9ekltCmpikTYtzbBuldPwLGBzpJMrCS71PpYX5tgWZNMWnQMkYENJtadeNdWsFiSsMZbMeg0ONZGmQsmkW6JISq4xbR9k6AxhuRoExHbhIvfuUxX7wi29S0iYuLJKSok2RKFIg7ZGKFvZI6lNR8aQxYllZnER3hYHO1lbMmBOxBPZk4u2RkxmIxe7GOrBHRuxlZtBOIyKI7XszEzwsTSBp5gMrkFOWSkRmPU/yzr4bWvMjM8zMzGJm5NIvkFuWSkRaPXelgbX8WjcTK2tokxIYPC1Hj0S7OMT0yw5NSTVphNhFuPJdmCJdb0JtkTdDMzNcHE1AJub4DEvBLy0pOJ0olidpnFLTe++SW8xgTSc9KJi4pgs/cnnFqKpaS8nPxEMwGXncXlNZxePdFRJvRGmdxEYjYE2FhzoYuMJNJkRBf0KmSxhwiiIsC15SFoMBFlNqLzb7K4ZGPT6UVjMBNjTSAmKgLjNRZIAZ+b9eUV1hxOvOiJjonDGheN1rPBbM/rvDLgJjO/jKqyHKL0QQKEXrQRBi3ezTVsdjubHrFXDAkJFoxBN1s+HZHmSPR+B2s2G+tOL0GtmbgEK7GWCDwbNybZggEvG8vL2DacaA1eFkYmmd0yU1pXQX66Ff/aCqtr62z5wBCdQGJcNJFXfUgvDvsmfr0Oz+Ymmw4XWnM01vg4okwGfI4NnF4vTqcbt1dHbEKcQn677HL9Ddw6M5bYeKwWM0Zxf/4tVldt2NddoDMQbU0g2qjB5/aiM5kxm4z4N+0hXNx+0JmU546xRKIngHtrA9uqnS23D320lXhrLFFGXUhREfDhEvWy10/A68SxtYVbK221EhepxzPdwiutK0Rm5FCYZsbjMyhti4s2YcTFusOLBrmGg/UtH0ZzHPHWGKKM4JedStlZ1bgZO/9TOmwmcvNz0M210TanI6ekhtrSdIz48XuDGES95JExpyXgcSu5PLy6CGLi44mJigyNV98Wa3YbtnU3/qAGU2wCcbExRO2Y/XMxNzrMyPgiW04HXq2FrIoaSrOsaD1zdJzaJtlOXkGyja0RU3qI2rx4IjRe1ic6ONu9QlROLUeqUggsD9HS0suyLou6+jLSrCYU07nsTPS30btoIKcoE5ZGGFk1U9FQQ2FyNPh9+CUKQquHzQVGejqYCSZTWJ6Pf7Sd8RU9ObWl6Kb7mXeayKytJlHjYsvpxe/ewun2oo+KJz5ag1P6gMOPMcqKNS5GUb/5PS427avYN534MGKJi8MaG4Uu4MHhcOF0uvAH3GCOJz42kqB7U+krTrcPnVnCNKxEaZzYbausbfnRGc1YrFZio8xc4eLe+pr22xhs7WRgDkqON1AYH62omxHV1kgHLT2zGHPqOFSdTaRBhybgw20boql1BJupiBMNqSx3NzFo15Fbd5KyBBfjbW30jm+RdfgIJcZpmlqGscdW8dCRXCKEfPbaGOnqZmguQF5DPSWpFtaHmukcWyGq9ARFhhkGeibQpRSSbvGxMDmPqbCK/KQI3E4PHrcPv2sdlzaa+Lho9EEHK6sbePVRWK3xxJhFKR4k4HMq/XB1zQlaIyaLlYQ4CybZbA+42Vy3sbzqRDYBtlYnGVtxk5B/lCPFFrzOLewrK2zI+DXHEJeQQKzW+bMkW2Ekzq01VlbWFd+ujYgixppIQtQOdvMVkm2A1q5JPMl13F+fimd+gI6Oblbj6zhZW0gUMo6WWd3wotUbiYqzEmeJRONx4XK68AZ8ODYc+JDxbsVqjQr1Z4+LjdVQf9KZI5XNQa1GR2RMFEbxNZvr2FZWcGDEvI1JBNLPtthwBtC6HXgjLFgtelaHOuhb9JJRe4TEzX66OuZJamgk1T/PSO8s8UfuIVO7hSdoJCZWlPEBPC4nm5teTLHRGHxu1pYXWPNq0JssxMXHE2sM4Ha72HR4CHg2cAUNRFkTMfnXWVlaw6vRY5b3TWwkGvcWDp8Oi/gWHbi3NrEtLuMIgE5vJtZqJS7GiM/twulw4df42VzbxBeUd5aV+IRoBZNrHzKn2mRpvI8LzUM4IrM4cKyGLIsFA242VpdZ3fIoYz/SEkdCYmxoEyPgxb21xqptHYdXR9DpYH7wLMv5H+CJqjg8WxusLq/g8EslvmjiE61Em/QEvC4ctgWWNmQDzIQlNoGEONOulXM3s75Qv3P3IyDEi6T+kegvIWUkZdBjjz2m/L/87Y033lAiwmSdLWtAWWNLMvpbOYQEkqgzCUUVskXWa0KeCYEnKXNkfRdW042MjCjniLBD1oL5+flK3rPdHHtJsomYRwQm0mZJ+yOEn6Qq+s3f/E2FDBTiTYQUf//3f6+0O7x+E+GMfCbin5tZk+7keaUtokjs6upS2iN2E45D7Ptf//VfSiTa5UURwuGskmLpYx/7mBISfK219U7uf323F8Rut2G3rSjPL/0pTKKdP3deCRkNC07C15HzhGMQ4cnxE8eVNbN8Fq6WarHEkpCUvG94Xs53hP8/zHmECb/Lq7QKnyJ4S/v2Qhl4V5Bs8lDPPvvspYSDIm2VwbqTQxZo73//+5WBu59HONRyp/cQI8kAlkEpg3a3rP1O7yPnibMUZZjkNhPWXTC58ggnHJTPww5DnEdnZ6dCGO03fmLj++67jz//8z9XdlmkA1/uKMIDNtxOeUn82q/9miLfFad9Mw5tv0g2IQClsou80K5FnskglrZL6O61SM8b29jL8Ivf5azNQIRMQ/1uNlbsZJx4gqM5BiYvPMdPuxcImqwUHDxMln+NkY5zDDujSM8s5NCRCphpp2nUSVSUDr/Hy5rNT2pVPYdrCoj1L9H02inGN7x4/JGkFtVQHDnFma5VCmuPUlucqhB7C+0/5pXlfI4fKCYrXgKjNul/4yxTwWRqKo08/z+fxvzY4zx4Xxm+wWf40l/8gORf/AKffqCS9W9/mRZ/MtGbr9Gc+H4++vCDlJiW+K8//yI/Mn6Y//6r76XC9wJ/2zqLq6eZtfSH+Mj7HqEqwcsrf/HbfGPrUf7Hbz5OneEc/3i6BX3eR3isKp/kSFnSBVk49S3+7Puvszg3z6Y7mrJHf5fPfbCOHNMYL/706zz38hhLSzrYqOMTf/4J6mPHePZr/8a5iVXmRv3k3/sEv/zZR6nJ2eTl//Zl3tCbmCRA5tGH+VCuk7Yf/pBzo4vMDEH1hz7BZz79ECUplksT8MDGFG3f/zY/eK6NMY0f11oUqfc/xqc+cR81iXM8//mvcC7CzHSEmcr7HuETpVpm/vOH/OjCIBPBZKqrjAxesPLg5z/K+x8o4FL9p7k+vvOD7/Fs0xCepSlsaR/idz73MR4qMdD18j/xlVMLxG56SC2/j4cff4DyDB+dL51nI6mIqvICYr2LDHQ00zG7ji8YTax2kzl3JBW1h6nPcvDGC/1E1YriLROLc4mOlotMaYtpKAjS1zEOSUXUlWVjGD/LawMz2DY9eJ1uTHmNHK0tITfxKj4m4GB2uJOmplE2fLLg9qKNS6OysYGMwDzdF05xccKJJTGDspoqzI5plnxJVFSUkxW5xkB7B4OTiziDWtzBeGoOlhDlGKJ/xUp5ZQnRjhE6OwZZdbnYWHaTWH2AI40VxPmnOP+TbnS511KyuVme7FGUSMsON3qTj80VPxFJBRw+XkOmaZP+lnZG5m24ggE8uiTqGxsoz0u5Cpm4wMVnTzPmAL1Rh39zXSEn08oPUlOWjaf/NE1D86wHjBgj06iuL8Lqn2Owc5DZtS0cfh1xacUcrC8nMx6WBjpoHphgecuPXqMhsbSBTJOHpcklYgrKKUrTMtrUwuDkMl6djqDXR1RWBTV1VWSb1hjq6aRzeAmXz4U5rZyqylqKUkwoHLTLznDXeVpHbWj0RvTBLZY3DaTnV9FYW0jMWgcvnh1kxW8gTsjnFTeRqWUcbawhL2KK18/2Mr8ZxBwRZHPTg59o8qtrqS7NJtYoselOlkc6aeqZx5RTTpZhmf6W8/QsBonPKuXgsWoilieZWfCTWVWKYaqVjgk7AUMkOredDV+A6Iwq6msqyI71szjQSmv/KEsuLTqNF58xlaLyWupK0jB41lmem2XJvok3qFVC4+UwWJKUSagSEuZcZmSgl3GXlSyLn8XZGdyJFTRW5GAOzl9DyXaR9jH7W0i2cz0rRGYLyZaAbbCNzqElIgtqqSlKIzKsugx6WZ3qp71zlsjMfNLMdvr7JnDHFVBVWkR2ctQlFU3Qv8lkbxMXOmYUotUcFU16fjnVxbHMN7cw57VQcKAE70gTF3tm8GrM6LY28ZpiSM2MJbBpZ3lxma2IDCoPHOVgkYX1uTG627qZXtlga9ODOa2QgycayQ5Mc/F8Kz0LAVJSLCTmV1GcamJ5sJPu0RW8eCE6laKSWnKZpKO7j7ktPz4fWAsaaKyvItPkYHlxjpnFDXwBmTMECQY0GMwxJKelkhjrZbS1i6F5DaXH6smLj1JINt+WjbGuZobsBnIbjlOWqL9EBAQDdoYuNjG0aKT4SC3a8WYG1gzk1Z2gNHqJ/pZWBhcjqDh6iGzNBBdbhlmLreJBIdkUawewjXbR0T+BJucAB0vS0K0Ncu70BfpXTKSmRmE0pVBeV4F5cZiRiWXiKmvJ1EzT1NTBxLqZBL0Tm1ODNTWemGgt9ukpllwRpJQd5kR9PlbNFgujHTR1DjHvNhJBAI2M47paynOj2ZoZor2zm9E1MPsDeH0uPDHpVFYfpz7Tw/hAF53dc7iCHnzGaNLyGzhRk4R9rIu2ETvxxUeosa7Q095C14wTvU6LP2jEmlHO8cPlJBj9bK0tMjO3wJoruK0kFpmjmbjEdLLSItmalbDmKfzJ9dzfkMDKeA+tHcNo8hs5VpaOZ3aQjpZmxUcFPR4i0so50NhAjL2P1vPd2PWR6HDhWHNiSiig8aFj5JldzI/3094+yoojQFSMDr/LTzAyi2PvO0jc+hz97R0MT9twKaHB6dQ31JMfZWOg4zxnxrVkWQyYMgqpOlCCbqGXc290MO+PIylGjymphMN1mbin++ntWCT1RC3+wQ6mXAkcePAASe5Vpvo7aZvSU3Ygn+B0H1090zj1WvxaC7klNRyutLI01M7rTVMEjTosiSlk5OSgmWqjfdKNOVpHXFYZ1YXpeKfaaV2xcqyxmljNMr2tzXQOrBERrcPv1WLNKabuUCURy0M0n2plxWjBEHSxte5EF51F4/vvpTgKnOuLzMwusOYMKik5lENnIjYhlYwYJ0Otp/jJxSn8kckU1TVyqCQV/3wfF5sHceoNSNy5PiqRgoMnqMs047LNMtDVSv/sGj5M6Lw+PIENYus/wiMb+zhqAAAgAElEQVQlOqYG2mhuGcet1+B26sk7eoIj5Wm4Zwa58MZ5FoOR6PUxZBRUcuhALjtbJd14pqme8fZFQNZxQryISOWBBx5QFFCvvvqqEq4paw/5d1tbm0KAiApLCKZHH330Us60m31yUYGJkECuK6SdCDZknStryTCBFw4hDefuknOFPJL18RNPPLGrW+8VySZrMyGx/uVf/kWJ/JKCe7I+Fc5Bfi5fH8vms5wf/kx+i3JsP9fzcm0J8/3GN76hhIsKtkKUSnolIdHuuecehfyRkFwhA4WwFJJIVIqSI1xyte1XOLBsLK0uL2O3ryqYKOvy7XRq0sdERKPYXj67TIsg7czMylTI1ysPqTKalJx6k0KUnXchiUATsln4DuGYZNyI+k44ECGkwyT0iy++qOQyFIGM8Dc3wz1c3qq7gmQTo0iH+sIXvqDE7AoI4WR614NQHl5A+MM//MNbZuWvdx/pTKJMkgG3kyNcPVMciijZxHj7xixvk2ySF+wTn/gE73nPe3Z0L2mjMPiifPv617+uxH3v5yE2ljBWcQAiwRU8xPFK3PnlOyDh0ErBTmS7f/d3f6fInm+mo+8XySb5AqVt4Zxx4oTlhSMvF3HWYQcs590yyfbSd3h1zEzdA0coSDKz1PI8p6dSuO/9jaR5hnj5whim9HpqStKU8Jnp09/mrL+SIzUlZFt9TDS/zI8H9FQdaKQqJw7t7AV+3LxF2bFG8t2tfP+sn4Mn68lNikSrM+DfnKF/ykFyVj6ZybHofTOc+tF5qDhCXVE6sQYNwaVuXm+ZQJtRR21RAlNP/Tdejvl5Hr+nAV37l/n1bwwT1/irPPnxHJq/dxFnfAkPFrfzf58x8gvvvY/auEG+/BtfZdRTxq9+6ZfIHn6Ji7NQUBHga20RPHrvfZzImeEffvvv6ZzJ4jN/81lKVi9yoW2KjMc+SFVeJpEy4Q0GWejoxBMbi8EM3a+/xstnDHzkN9+Doenf+dZKJMfuu4falDgMi6sEc1OJ8K0wvRJBXKQR3cB/8i+da+Qf/Sjvq9Fz+rP/F8/n3ceHPnY/DekmfK5VljYMRMtLo/0bfGUkkqP3f5iHyjKIVEQHbkbPPsM3nuoh7+H3cLKhgGhnC//y910kHX2IR+7T88pv/Q3nax/hQx85QW1qkNanv0vTaJDGn7uPktw01i58nf/nL9c5/sVf4kPvLyaclWVzZhb72hqa6Gj0hkn+8YtnSH3svXzgPRkMP/u/+dvmaD78xPu5tyoHS5QZ7cxZXuz2klZWQ0WWBVvnS5yaiKCsupJcZYF9gZc71imqOUpjnoNTz/USVV+vEGkxW4u0Np1jUlNKY1GQnrZRgsklHKjIQTs/hcccSUS0gZWJDlr73OTU1lBZlM7P0mwBXCu9/PS1AbzJpdRVZGNlga6mXmz6DCqrColZucCLA0Fyi6upyTQw2n2Bwa00aqqz8U920rukJbu4hNzkaLzrGxjMOpZHW+hYTqCquogEsxeHW0+0yYhr8DRn5iIoraunMG6ZCz/puSbJFnAM8erL7TiTSqkuzyXGvUjX6YvMaJI5cLwc70AnIx4L+RXFZJphsa+J4WAWJeVl5Fmv1DPMc/Y/X2HAFk31iQMUpEWwPNhO97SPnNo64pY6uNC3SXpFPRWFKZh887Sf6WDdmkVpRTHx9jF6xpchpZgCwyxdvfNoM8upKkpC79/Co41ga26MkaEV4ouLiFyboHfSRXpFJaUZMXhtw7S2jmHIq6I4zslA5wjelFIqi1MwBYxEREQRFSUKsxDJNtj6KufGPKSXNVKbn0hgqo0Lw5vEF9dSFTXJq+cHcSTVcKwmF+Y6aRteJragnoY0B01nmhn2ZHL0YBV5cQFm+troXzJQVFNPWW4Mm+NdNHdNo0ktproilxiNk5m+czTPGskurqEm38hUeytD80FyassxTFykqX+VhLoj1Bam4F8apbt3AmNWOSVxDgbah3ElFFNZnkOMbovhlguMOeMpOXCEokg7k4P9jM2u4CQcdqrBlJxLSXExOfEGNuYn6O8fwZ+cQ2lRDBMtPcxuxVJ9oJLkiFU6rxEu2iZKtpJD1OW/qWR7k2SLZbarjb4xBylVQrQkIvxi6PCzvjBCR/MwgaQCKqsT2ZgYprdvhi2/jsTCCkoK8kiLCuK0zzLY38/o/CZBIa20JpKLSigtiGLi4iDr2iRqGzOwdb3BuSEbiaWHqE9w0HPmDD2+VGqPHqMkcpH2i4M4rcUcOVaM0bGGzSGbbGaY66JlZIWovAYOJK7SdLGFCUMRJ4/VkMoG08O9DC4GyCipJD/JgHPLD8EIDEE3LncQizXAzHAfQ3NBsirrqEoNMjM2SM/osqKEliMY1GKKTiS/pJjcNC3j7S00dcxgSE4mPsqE2ZpKRrIFx2gHE65YSg8fI+/yYutBJ1MdZ+me8pJWe5SYmTNc6J9Gk1hAWjR4MWFNzaNUyO31AS68hWSDrekeWnsGcSbXcqTYin2qj87BObb8GnRBLeaEdEoqctAszDI65SK3voJkzwhnzl1kIbqKk/W5uAfOc75vjojyExyvimGhq4uxlSgqThwiyz1GW3Mri7HVHK/Px7SxyEhfP5PBVGrlfkNtDHuzOXq4hEivTQkB7prWUXH4MJnacdq7F7AWV1OWYVH6wsj0Ggm1h0ha66FtdI2E7FISt7ppmw2SX3OAwgQzjpkBuvqm0BSe5MGyaNbmx+gfGmZ+XUi2UE8TZW9qTgmVJYn45no5f76VEWc8xdmx4A1iFLuUSW5UA5ura6zbvcQmGbDNDNE7ZMOSV0W+aYlzp3vQZNVy9EAW3tl+2rom0Rcc5XCWJK0eYMtSQH1NHsbVabrONTGtyeT4+yrx9HbSvwgFxxrJci0yOTbGvCGT8nQ9y71nuWBP54EHD5Fq1qPxbzIz3EP32Ar+oE6xS3RGHhVVGbgnhunuDXDw/WW4B9vomHST1fgeCoOTdDc1s5pcSlG0g8HuWRKO30uF2YNteoThJS8JZdVYVy/wWvsKaXUnacyNYn2yl9bmESKPPkFjoh9/0ECEbPaMtNK6HM/JxgJcc+2cbnNScvIE5fF+1hZG6eudxZBeTWnSJhdeacWTWsvJI7kElkZob+nDnXMPjzcmsr4wRu/AMAtii231tsZgITmrhJryBJwLY3S0DrJpzOHIiQL882O0nuvDl1urkGNa9xKjvZ2MORI4dG8Zvt4WOmb15FbXUxDvY2Wyk9cvDmFp+DCPVURgs9lZ98eSqLUz2dtKrzuNEw35uEdO8UJ/PI9/oAFLwC+sN8a4uG3yeT9n7uq173YEZP0kOcREzCHrZ1lXCeEmnz/88MMKSSSkgRA1ss4TYkHysoULE9zs88l1Z2dnlXvLdU+cOPGWdbis4yXEUfLCSXhmOExUyD8h5XZz7BXJJvcUMkjWvRImKpFVUqhOiKrwOlN+Cykjarfwei6crP8zn/nMvpBYYSzkPsI1CK8hRKkQbYKh2ExsFxYgSb64yclJpdhhWNQj6//nn39eyYO310co/6Sf1ZUl1tbsly4vn2s1oZRVQrQJoaY3yOZaiIQTXGVdLJsyEtUVzskWvkC0JUYh2faTI5F7CpfwpS99iQ984AOK7WXNLkrBZ555RiEnhbyUMSMFL6Sdco4Il8IhsTeL511BskknFlZWpJDCNAq7LHHjNwJdMa5Wqyi3bi4cb+ew7ZTkkXaIk5PY9DDrfTk7vvM77vxMIbB++Zd/WXFy0oF2mgNMGFyJ+f7mN795qaLKzu+6uzPDJJtIbaXyjQw8KX4gOyFCRAqpJuyy7MSI8xWHfLeSbKJkk3yBYZJNwnRffvllRf4sL7mwE5Tz5BluRck29MK3adNVcLSxgrQYPZvjZ3n2lTUaHjtBgWZKUaJE5x6mriiF2Egdk69+kzd8FdxzsIKMSAeDTWdos6dxtLGcjEQzGv80P3mqFfPBOirjnfQ3dTDs0JCQmkt1TRnJ0REE/CLl1SsqDNfU6zzbHcWBhnJykqPQagLMd1ygZ9FDdm0tOYkx0P51fvONVD55fyUxzc/RrrGwuRrHicZ1zs5ukFLyKPcXrPG933uV9A8/QHniRZ7visSyPEr8iXuxdc+wpc/nkQeN/OQvXiP2oXtoyGrimX4r1qkOjMcfRjs5z5Q9mcceqSEvPSq0SRIM4t4c4rmvfJuzk9PMjC6iiz7G7/zPY7z+TC+Ggjo+/L5KMuKMEPATkFLRrinaXvkG3399ibXpYc6ZS/iFT/4Gnzli5txv/Cu2B3+OBz7USIYJ/BuDnH/lOzx7ZgHbRD+n44/w+V/5VT5Wl0u0xLe5ljj9k+/w7bkCPv7QcY7mWNAGNzj7F0/Sk3iU4+/No/v//CH+DzzKfY/Wk7LZw9eefZ2ZyHo+fk8dxYkm/Pbz/N2vt5P5qQd56H2Fl0i2gG+T/ldf5McvnWHMscjoa05OfOEP+OQTxUyc+Tr/bKvml+87yfEMwcLLyGuvMm5MoriyjDSTi95XnmPcUkdDTSnpFg3++XZeaJ4lNruWWlGyPd9LVF0dtQrJtkSbkGzaEg4KydY6CiklNJTnEKtfpae5h8lFO+vrEgYVS9U9RyhPCDLd38fY0ibegImM0gqSfSM0j2korKyjOt+KDjcTTW/Qvaglp7aWTFc7L/cGKKqspzYd+tvP0r+VQXWeienRUVzmfOqqCkiMlsSpfvA7Ge88RdtyPFXVVeSbbQwP9DGysMmWfZZJXxb3njxCWYqdCz8Re1eSl6pjtrufWdsm3ogkiirKyQz28dMuF3nl9dQVJSo2GmpuYXDFSHm5hamODnrn3Vji44jWgtO+wGpECccPFhHlGGVoahmHx0ByQTllxZEM/+QCa9ZCag5WkGrW4Jjuo6N3An1eJXGr/YzYDGRXNVCSFo1v+gLPvtTOQjCS5OQ4TG47MysBEktKSfctsxaMo7C+gUIZm5IqNuhlcaSbrgE7SVlWNpeW2dCnUFsfysnod67Sf+ENJnUZlBZn4ZnoYmBsEU9MLmXlFRRlxCjhzIrSy7VKf2cT/fZYSitrKE4zg2OE0+fGCcTlUpm4zMVOGzF5oZxs/rk+mnuG8SaXU5Pmpq1lHH+8KFDylFCtlSkJS1sgtqCEivJYxk43Mb5poOhADbmJFvR+N9O9Z2iaMVBQLgnetYw2NzEwHyRXSLbJJvrXo8lvOExpopHgxiy93d0sm5OJda+zYvOSXFFLaVaCEuZuGz7P+cEtYvIaOFIWT8Aroe9+gsHt5xPyQRvK8aLHyWzfBV4/182qNo7UZBPrQlRrMmi87z4ast10v9HGyltysrXSO71OXGk9ZZlWjNvhom+SbPEs97bSPWojtrSOyvwU3swt78M+M0h76wS69CJq6/Mx+7141peYmx2gY9iOKamChvJkNodaGFjWk1FWQ1FykNWJHjrGnBIhjFZjIC6njvocHZN9zXQt6Mkta6AqeY32C93MeBIU1U1qxCodp1pYkmc4WU+yZ4WZkT76p5ZYt68y54ykqOYYJzI3ae0cZT0mpALzL47Q09WLLTqfGvHxZk0oMbHkPHTMKeTfyJQNx9oGHl0i1ScOU5OXiMbrxeOTymHbSjbBfVupoNdsMCwkW+csxpQUEqIiMFnTyEiOwznWxsimmaKDJym6PJd7cIPR5gv0z2rIO3SQiPEzXByYRR+XhMG9iS+2mMaDVWRajfiW+69Ksm2Md9HWO4Ivs46yyBX6+ybxZ9TTWGrFb59mcHCcuY0gEUYD5vgcKsoLiLR1c7ZzDF/qId5TE8fyeC/tvSvE5FVxoMLCVFsrfeMeMg81kLTeT+fAPLEHH+FQhgGNb42J/m46x5wkpJhwLy1A/n2cKLH+/+zdCXRc533f/e/sG4DBvhEgSJAgFgIEQRAAF1GiNkvWZsWOG8tO4iRu2jhukibNm5M4TdO079v6xG/TvCdtncZ1nDqx3TjeJVmyZW0UF4EAsRAkQJAESCwESayDZfbtPf8LDgVSpESKGIqi/3MOj0RwcOe5n+feO3N/83+exwjFZU627qEFcipqKQz28mrHCGQWkOexE12aZS7qoLxxL02Z5+gZmiMzv4zMpSEmHBvZ3lRDvtNEzDdKb+dRRuPreOhD9WTIMRSNGUOylz/XGmOOsVht2KwJliYGaH+zmzMRL6XZCeYX7VQ1tdC4scgIgOPBKc6c6uf40DQh/xJLYRebmpup9Pjp7xsle+sOtlbmkZw5TVf3IJP2jWxbs8ixkz5yN7bSsikbIjMMdvVwYsJG4+5iLrbv5+CZGKXri3BH/Mz5/MSya9mzNY/gxAD90Xo+el8V9qSfyaE+egcm8VTvYluFHf/0MMf7zzJNHiUOH4tZbTzQnENgcpi+o6OYczeyvnCB7t451lWvwzbdxY8Onidn/Rq8xAnLNAKJHGq2NVNpH+HwiQT1O1uoLnTgnx2jv7OL0zOQXbaBTdWbWe+ZY6i/i565PHZvLmRuuIveYC0fe7AapyVJQKrJunu4aC5i/foMxjpO4GncTXNVPknfKH1d3QzRwNMPbMD2tr4wIk/MVhsOO/inR+nrHGDeXcmenSVMD/Zy+EScLfe2sqnAY8zxeP5kL0eHJvDWNeMe6+OCpZxtuxoptCbxT56h9+CrXJThovWZ+CdHGDjWx4gvSnBhjsXMzTx1/1Yy/Cdp7+hnypZDRdl66rfVkm1O/xyXN/cpX599uwUkPJCg6wc/+IERcMm9k9xbSaAmIdgnP/lJ4/4qVXAg7ZN/k6mYbnXurtQwwJWrico9aOr+U9oh90YSwkmolXpduW+S+3sZnnkzj9UM2eR1ZW5wqWaT7OFf/at/ZQRtqUcqZPve9753RQ4h93ZSUZaOSrGVFvL6cv8ofSSFMPJ3MZPwVHwlY5ApomQY7l/+5V8avyoB0c6dO437ahnOutqP1DE0NzNlVLKtLFWTf5M/Fy9cZGh4yLifT1W4uT1uNlRWsqaszAjjZEEE4yp6qRJO5mOTkC2d1YHStsOHDxsZU2o6MgkDU5mT9L+MmBNXCeMkf/iN3/gNZAjurQ4ZvSNCthS47PR3v/td/vEf/9GY9P7hhx++oQqmGw3AVvugu3p7qYBNKsTk5JALmSS46Q4A5eIqCwpIMispu1xob+Q15QIjY+pl2WK5EKfzsTJkk4urfLMiE0uKkyxyISu7SCr/zDPPGCGcJPkflJBN3mSk/VJxJyl4qlR61UI2myx8UE1xpgX/2Td59uU5tq0M2Sp20LTpUsj2yt/zRnwzey+FbIOdBzm6UMY9rdUU57owJcb4ydc7cW5vZuuGIiyBi4yMXuDi+Dn8zjIattWxxuu5NCePj54fvsB4cSs76teR57ZgCk3QfrAbn7WS5q2V5GU5YKmDP//syxQ/XsXcYh4PNVoZG+ll6MI8row8tn3oKWpK8uj7r7/BK4UPU3VhjrwP7cQyc5KjfT7mMpIU1X+YJ+tLOP9VqYrbReW5WbyP3k924Dj7DwdJZi9h3vAYH9u6nvJLy0cm/YP84P89zGR2HFdRkukjx7l4voyf/8NW9n9jEGd1Ez/3VC1FOZcGG4Wm6Tv4P3h91IPHWoprqptvTDq5/9FP8cutDt787P9m4eEPc/9HWyiMjdJz+BscHrNht6zBef4gf7tQyqeefoZfaKxYDtnCM+x/+Tt8fbySX/7QDnauk3MoybEv/yd6vY1s372Go3/4LHzsCe57YhuFsx381Xde4kLufXz6we1synfAhdf515/ro/4zj/Lzl0O2BU682El7xwjRQgtOr49j/7OPNZ/+NT76kSrOHPpbvupr5Nfu28PuNW4SvgFeemOEzPIaGmrKcJtm6XzhRc7lttC2rZo1GWZCIx282DFOXlULTeV+9v3oBBnbmmiqLTeGi/Z0HmKElSFbLc2bnIx2DTBlcpDldRKeGWP8XJL1rS3Ul7lZvHCeqYUwsaSNnJIS3HN97D9tYlNDEw2V2bJ4Nxd7DtE/FaekfgtF/m5e6o+zyQjZTG+FbJVOxofOEHKvZ1v9BvIzLw39j/oZ7n2dntl8I9xIzA5zbgk8WdmYZgfpmc5ke2srtYXLIZu1sp6a9V6Wzp3HFwgTt2ZQtGYNOUu9/Lg3SMXmJiNks8QkqGqn35fBloYcJgZGmArZKS7NwWWRDwFm7BkFlBZ4iC1cYHJ2iXDcQmbBGkqLYxx7sZ2l/Goat9dS6JCQ7Tjdx85grdxCztwJhnxOKhq2sanYTfR8Fz/ZP0YiM4+KNZmYYgkSJhd5JVn4T/cwEsimqrmFjfkyIFweES6c7qNvYI6Cinz8F6dYshfS2FxDUYaDZGiR4e7XOZMoYePmrZQwx9TkJGNnz3Ix7GZTfQPVFblYpQTGCNk6ObmYTe3mLVQVO2HpNK8eOEM8Zx2NBbMc7vNdXvggNnGCI8dOES2oNUK2ru5RKKihbWsFmdY4s6Mn6O69QFZlDfWbi4lNLxBOWMjIzsQh88DFQoz1H6DznJUNdc3XDNkG/RIqtlGdZyU+P0F/Xw+TrmJyowtM++IU1jVRU56LgxiLY10cOunHU9JAc2mU033dnBiZxJ98azEIV0k1jY1bWOda4FT3mwxMJckqqaDAmYToHMPDPhwl1bRtz+d852HGY/nU7dxJhTFDecSotBs8F6RkaxObSrOxsTwn21shWyHRieN0HBshkltHS/06vKnlXmMBJk530zMUpLiqia2b8pb7UFZ9joUYObKfY9Mm1tRUYR87yoSlhLrt21nrkunagowc7+FI12mcG7bQ0rqFIrOfMwNHOD5pZX1tM/Ulfo52DzEV8rKlaQO59hljXrkpUzFbWjYQPdvP0OQStsx8nKEJBiZCFG3czu41frpkBV9jqGUF8YvDHDt2nDlPJVsbN1NolKAmic2fY3DgJGcXbRTk2wmcO8/FJRsbWrazpdTE6ImjdA5cIBKTsCdJImHG7S0xhnpvWmvjrMzJdi7BxrYtrMuRxX+kainM5OkeekeCFFS3sX3DW5P8JwOjHDncx3isjN071jE/0MHgrJnyhjbyfP10nxjHua6JnQ0V2H3XCNliPob7++gfj7OusZ6sqWMcG1miaMcjbCuyGnPg+S6M0N1+hAvRDBp276SmNIfIxFEO9Y2QkJBtq5ep8TP0n5wnu2wjDdUuzhohW5iy1hYKF0/Qe2ICb8uT7FwjC1L4GRs6xcBpP9m5JvzTF0iuv497q/OwxPycG+w2FjQoqN5KQXSQjsElCovXkCfDEmWUp8NLfn6uMay1Z3ierPxyMpdOc865gZatdciCybHABfp7BhhbKuTe+9cTGT9B99F+xnyJ5fNYbkpsOZRvaqS1sZjo+UG6jsrx2MA9lXFO9vYxFM6neXcz6xwLnB3s59jFJAWFGcRnJ5m4GKGotoH1GX4G+sbJbdpBY2UOyekhurtPcN5WSUORj+ODPoo330NrlRdC5zne0cnRqUza7ilnpvcoA7MZ1NXmY44mSJpsuLMLKXIvMnKijxOJBn7+vo2YIj5jVdmBc1E27H2U2kwTiUSYqdFTdLzRyWLWOnY+tIeKDAuRhRlGBvoZnw/jyrKySAENmwrxDx/h9WMxaraswSU3b5ixunMoLvAQutjPYZm6YZeEbC4S8RgB3wwTIyOMTfoImjOpq60kOdlL51Qu99YX4TvTRVegho99qAanKUl4fpozfb1cxEtxmYRsJ8nYKiFbLsyNcqyrm5MSst1bSuDcIEd6j6/oC6kq9FK6oZEdLWtISMjWMcC8p5I9u0qZOXGUjoEIDffvoCrfA7Ew02f6OD48hr2ylYzxLiYsa2na2UiRzI16fojO117HV/MRHl4TYOBoNzO2Eoo9CabODTMSX8sj97WxJiuKb2ac4bOTzM/OEvFW0dZWR+4NTOOXzs/1uu33V0Du+aR6SO45JbxKzXclYYH8TOazXrmyZyoMkfvDG7lHfLe9SwVtEvS99tprRqGHzFUtwYTMrS1VVanFGKSIQoIOaVtFRYUxXFQKEG70sdohm+y/zCcn1U0SYEkgefVCfCvnY0u183bc00vg9MILLxhVVn/4h39oVFZt377d8Py93/s9o58lYJP+l8IO+aLxj//4j43RbC+++GJaQjbjU0MyyfzcLLOzU0bIljqeUgVPUhglAdXM9LRR0Sb3wjky725W1uXRiSuH3sq7mwwXzSsoutHD4D0/T44fyRUkKE1NjyX9K1WAUqglbZf9kJ/J9GCpBSXe8wte+sUbCtkqfutBI3qUbz+Nte1lIvVkgvDQNN/4s//Ova27bzntk+3LgSUIr7zyirHSh4yTlWGQq3ExuFWoG/l96RgJj+QkTH1TcDvaLgeHnHBSXipDbmVll3dLheUCKAn5Zz/7WWOutFv9VuPdfK4O2aS0VEI2CaVk7LNUMMpFWvpbVqKRi8cHJWRLTSZ69XDRVQ3ZtldTnCUh2yGefdm3HLIxxosHT5K5/q1KtpFXvsb+eP1yyOYJcurQc7w04qH53vtoLPMy1/0irwzbadzZTHF4BJ93LQWZTuYGD9NzKk7pWg+z8zEqNtVT6Rri+wcW2NzcRHWZLFhgYmG0j+5j58iqa6a6LB+3zJCdDNL+l5/mB2NOMu77I35pTw4Tvd/my18bo771YT7+8R2U5HkI9XyJT3//FG528Ue/+gBe/0m+/f99lfHKTTzyiV+krbwI28Df8Znv9xL1b+ePf/1RSk2j/NMXv8JwYSH3/eKvsWe9if1/+QKLVa3sqRjmD768yDO/fB/31Dvo/Mev8/evm/n0//UxPPu/zF+NZ/MLn/wkD24qJj44wDnnPD3f/isCzZ/j/qYm7N1/y5+8NsLmB36FX9yRQftnv8r8Q4/xwMdayLp4gJ/84BuEGn6BXU0tsO+/8AedUR598lfYGf4nvjm1iSd27KXo7I/5ylc6KPvoL/ORBxspmn6F//urHRS0fIin2mwc+O3vkPjok9wnlWxM8Nxf/1deGwpdglAAACAASURBVM3niU9/ih11RZz55uf5N1+M8MR//Jd8eMMsB344Ts0D6+nrPclopIynH2lgo+c4f/Jb3yPniU/wq09t5OwVIZuTyZ79HJ2xsnbzZtYVZmFLBBja/yz7xzNoum8XdeV2Rttf5rkjS9S33suOemj//qv41rSxq7kS10w3z7/UR2LNTh5sNHPsyBAU1dFcNMkrB2ZYI0P4KzOZHdjP68cCrG1uo3lTKa5kwqi2MK7dFgvRhUFe/UkvwYJGdrXWUJw8R+ehHqZta9iytZas6Td5YeDKkG1gqYTG+nKCQ4fpnrBR17yd+opcFi+cI2k3MTvSy3FfDhtzTMxOTWFas5m6DaUEen/KT08ladzZSm3R/OXhog0N68gkQULKb6TiQOZ+9PXzwktHCJa2smd7LdmB0xz80auM2deyc28TnOrm+IKbTY0NbJBh0/IBVJZKN0vFjyyLvvzdm0lCBMsUb/7gpxxbWsOe+1upzY9ysvtN+qed1GxtxD1xmL5ZFxVbZGJ2D/jH6XitkxnPOuqb6ljjkY8V0i4z/jOHeL19FEdNKzu2VuAMTjMXtuK/OMaZ4RlyqzaRMT9M92k/FU0tNG/KJ3rhOAcPn8KybjPry3KJ++Jk52ThWOzllaMzZFdUsyZxkbGQl4oNpURPv0HHaILKlnto2pjFZNd+pNimfMt2am2n2Ncjq4tuNSrZrgjZSqN0HTzIqL2O+3a1UOGY40RHO0OBHGqbmthYbGKiv5fTM1ZKq2qpLPJgjV8K2cZtbNh8jUq2kcMcOhFi/c49tNZ4mT/VzeGBSbzVjdRl+ug5NIC/qJaW7ZspsPmMoZKnlvKpad1JtTfMwuz0pUn+36rgsLizycv1YvYN0909RDy/ki2NG8k0JTER5OyRdk767KxvbiZrop2OgVnyGu6htb4U8/QwnR19zFrL2N7SQFG2HVPy6pCtCEt8kdFjXXQOSlVuEy2bS3GYY8ye6aWzZ4h4eQPb6/KJLy7gt+RRlJNDhm2BE/tfNUKKmpatuM8d5tiklcrGNhrWZhKfH6X34Mu80jmCu+5+PvTgHqpcSwxfK2QLXwrZbJdCNnMxtZtzmTp2jBlXObUNdThGj7CvZ5ysjS3sLvfTffQMC94GHtxZgS1wkZM97Ry9YGZD8262VNhYmF5kdvgMZ6dmSBZvZ2+1lZG+To6OhCjbvoumdVkEfTNM+4JGWGREPUmZh9C9PAm9J8SQhGwXoGZ3MxtSCx8kEwRnJzh2pJuxYAYNba1UyXkQOM+J7nZ6Jl1Ut+ymPjfOiCx8MG9h/dZ72ZTt42RPB8dHTWxs2U2Nc5zOLpmTrd6oxrOHfIwNHKbz9ByZVW201pXDuW7e7DkLa3dxf3Mp9sgSE4Pt/PTl/YyaK9j9yGPsqCokMdHLob6zl0K2bKbGhxk4NY93TdUVIVt52w42mEY50n6Yc5lNPHxfIxmL5+jv7WUsXsyWSg8X+9oZttTw4CPNZPsn6D50gM4xJ63376HMNMyRoxNkVW1nW1UBDpN8W2/GnAgzKRV4wwvkVtSQFzjKkbNJqtrupbHchW+4j86eMWyb7uX+uiwifh8zM3Msybz5qaHJZruxMFFhrt2Yk00WPojKwgdNhcyPnKCze4BIcSO7KpKcONbPBfc2Ht+ezfTpoxw5do6M6u1sypBKtitDtq7uE1x0VNNWscSRjgHCRdvYu6Ma64UTvPmTfYx7NnH/E1uI9vfSfy7Jhl17qM65dA0zm4n7ztDf18uJpIRsVVgSASZPH6Xz+ARZmx9gT20OycAMZ3pf4/lXewjmbeGhn/sozYUWkpElpsaPcaj7BDMLuTTubKJ2Uz4Lw8c4fHiU7LaH2FG+PCmByWTBHJ9n/NRRDg+ZaJCQrQCmpqa5eMFJ7UY754dlSO4chRsaKYj003kxh3tbNxI+f4TX3lxg00OPsmuNhZkxCTFHsK9tpDrHT+/h02Q1XSNku38d+H1Mz8zhjxgjNJcf0hdZuRQWuAhNjyyHbO4N7Ll3I+HRQd58o5dQRSsf3rEBqxz3XYc5ESgwhngv9Ryi+7yVunvvp7Egwvjx1/je/vOU7nqKezLH6OwdIW/P0zTYZhns2E+Xr4CH79tCRnAMX+4mSq1LnB3oou+kmbaPP0yFsUqyPn4WBVJB1oEDB4yF5Kqqqi4zSFAg94SDg4PGnOU3OrrpvThKMCGVS88//7wxJZAEaKn5vp999lmjwkoqv37pl36Jb37zm8bfZQEEGQopk/Tf6CMdIZsEQl/4wheM+1CZ2icVoEkVoFTg/emf/unl+cNlPyV4kQoyGY6ZzuIeyQ3EVApgJCyVIaEyj96+ffvo6Ogw7telCkuq8H7nd37HCIokbJPCJBlVlY5KtlQ/LS0uMD8/SywauzyUUvIGuQ+W/GNmesYI2uTvkk14PG5y8/Iury6bGi4q/ya5gNsjizCl1zPV9lQek+q7q/++8nmr1b83FLJt+t1HjdntZC4R4gkjaJMbj8DpSf7+T/+KPa27ViVkW34zXR5uKRP//fmf/7kxTlbK9tIdAt3oiX6950koJMGVXEzkREwNdb0dIVsqoJQ5wCSZ//3f//3LQxlXHiiptsgF5M/+7M+M8l1ZvfNGK99uxSgVsn3pS18yQjS5cMj/y8VNhrjKyikyWadc6GROPglbJXD7IMzJdvXJmHJejZDt9E++RY+tkV3Nm5Yr2Ubaef41H1sfv4cNuXFOHNzHwfZTOOv3sndHA0XBXp59sYeZWA5t92/HMdlP+8AcVtMCS8EwC+Yy7rlnp7GogWnkVb594DSzCyGsmfnUtN1PbeIM+/qm2bhtN8Uzr3OEzbQ2VFGSaTMWPDhztJfBKTcNTZsokcmul8dtsnD4y/yL/zTD43/wKZ7eUcTkC1/mf35tgOpf+RxP760hV8ZYhfv4m1/7Y+bu/30+9fO7KfS389df+gtOFz3D5z7+KJuKPJhjJ/m7X/8Dxrb/Jr/0zF7WcIp/+NK/44Dt5/jtX3yK+tKL/N1v/h1zWx/mY0+Vc+BL/5Z/ePUkU1n5ePOraE1W8ZE/+jh1ZUkO/5//wle/f4ihmQS2uk/x//zBYziOfp0//uufcGHWS/N6D+M1W3jqqWf45FYrh3/rH1h48FH2Pt1MUfI8r3/7r/nC137K+FQeu2sdDGzayT//6C/QMPKn/Ofxbfz6hz/JA2viDD7/T/zDl77Dgckp5ou38cQzn+ZXH29hrWeU5z/3HeJPP8G9j2+l0BIneO4I/+tvvso/vtzFUnAtT32khol9Xh76/cdpyhvku399goZfeYq1iQ7+4W/+jv2Dc0R2t1HdBff9y8/wxJMbOPvm3/E1XwO/fO897Cr0c+RAP35XMXV164xhW1JBFpo7T+/rL9I9PkfAWkSZF3wJDzVbWti2qYjkyBs8e/AkFxYt5HhzcDojOEu3s2Mj9PeegYJNbKv2MPz6q3QPXyRgsxmBVYalgLrdrdRVlRlDK996yPtDmOlzA7z5Wg8j0/NELR6KK+tp2S5DjbMID8u8MnE2bW4yKmUGew4x6C+iob6WsiwffYc6Odo/yqK8x+TW8sDOOtzzffTO5lG3IZfg2BEOHT9PIOIkV+bqcVayd3crNQU+Dr/aj7minoaGSrKvmkYtGQ8xN9bHvgN9jEwGyMzNxGmxY8suZ+v2zZRnL9H7+mH6Tp4nmExgdmZQuX0v2+sqKXjbzNIXePMH+xib97OQiLE0G8KVs4bG3a1srixivvs1emddrGvYSlVxBlYizJ7vp3N/L6fP+YhbkrhLNrG1rY26YjcLpw9zqLufkdkoDmcONTt3GJPOj5+awrtxM1UVLs51ttN97DTT4QQWSzYbmrfTtHUjtpkz9Bw4xOC5WULWXKNSr23bGhaPHqBvIZfaxmpsF4/QOTBJNBglFp1n0SXVqjvZXlOKY7qHV3vm8K7fQsvmImJy895/mlhBDQ3FYbo6TjI+6cOcXDImi3fmVdHWso3N6/OwWQKcat9H73kblU2tNJRnYTPFWZwe5MBPD3Jm0UP93h3kLJ7n/FSc8oYarGcPc3RkhrmohYhvhqQji8qmNpoaqihwJJg/00t7dw+nLwaRjxrZ65polPnfSj3YzHJ8pcLTFYedyYwpHmK0702OjkVZ27CDxg3eS1WBSZbOHuFAzziWimbaqtxcPP4m7cdOMynTq1oyKamsZ+e2WsoKMpYXKZCQbfQo7f2zuMu30FZfhFWqviIhLgz2GJ9LRn1R4liwuoqoaWxka0MFWdYAIwM9vHn4BFNLUSyWOK7iarY076KhLJPk/DmOdx6g9/Q5lhI2ko5cKqvqaFgDZwZPcGI8QEm1VJlFWQiaWVu9jc3Ffo71DDMd9rJ5ayW5tlmOHuhmimIaWioInWznjSOnuLhkN1aFDjoKqNnSxq7SJXr6zrLoref+trU4knGivnEG+jp5s3+CQCROVlkt9Q1VmEaOcLhrHFOWHVPChttbTuOuZurWFWBNLn/Ou+JhMhlDPkzJeU739HHyAmzaKfNLLS98YLwbJOJG0Hb6WCfdJ8fwhUyYE1by1laxdfc2KvNzjIUszh4/wilZXXTrPdTkmYjODtPdcYQz8TVsq/YycfQgB075yXRbSZhd5JRspLmxjsryPByyZGQ0yPjxw7R3dHM+bCVpdpBVtIHGmmKsS2N09w4Ry91I7fpcAtOTULydhxq9TJ87w8DpebylG6nf5GKkRyokI5S1tlGXb2J+7BjtHV0cOx/G6XCRt66BlqZG1udbWTo3wJHOQ/RdiOOwe8nKcODIymJt9U62rYlwZqCbQx2nmZMVXK1OSjZuoW1nA9bzx+gZluGYbTTlzzPY18GB4xOEIkns2cVs3LKLnbWlxsrCxrCc5PIw3bceEvybMEuF5/mT9BwbI1rQyN5tpZhiC4wMHKGjz0f+5hoKgkMcfOM0cY8Vk9mG3VFE3bYGyt1+Thw/R05jG1vWZ5OcGaa3+wQXnJt5uDmLC4NH2N95gokFK0X5WbjsdhL2EnY90Uqe/zxH29vp7rtAzAF2bxGbWvawrTDIaH8fJ+L1/Ny9G7Gak0QXZzlztJ32nuPMJlyYbS5yy+rYUZ3N/MQAbx6dJLuyhubdeyiNnaHzUAejoXL2PtRmzK0YD88wfKyDN14/TUCGU9tdlNRuo7VpPYmxPjqHoH7HdqryzUwO97H/hf2cS9iwugvZtKWZ1uoMpk710i0LH7Q1kufwcfJoB4f2nyZot2KTRQoattGytYTI+SF6Os6StXUX2zYuV7Id7+nhNJt5cu8G7O/UF2YTMf88I72HeKNrkOT6e3iwpQq77zQdb7Qz5o+RNLkorKhh+wMtVLhthKbH6e/YT+/wefzWHDK8RRSbLhLf/BQPFs/S9cZLvHEWsh1WbA4LyYItPN62nsS51/numxeMc8yVX05964doXn9pVeZb+WCuv/uBFZBgRUI0WSRO5o5aOa+23OPJPVZXV5exQJvcU6XrYVQ3zc8bAdqv//qvX55vWwonpPJKRirJ6CUJpqRN0l4ZsSYL4En12I0+0hGyyVxnMlRQ/khAKO2ThSHES4JACSpX3sNLDiH3rLcrj5BRUgMDA8Y9syzQIP0pgZb075e//GWjfXKfKYGWBJuyDz/96U/TGrJFImEW5+dYXFgwpu+wmM1G/586ecoI2Vau1JnqW8lDJPir2lRlHAfSfvlZRkYmWdly/+FKa2h5o8dYOp6XCtme/je/imt9nvEFu/wxyepk8pnTbMJ0+FhX0igLjckwiJjxR5B++uOX+PmPfJSG+vpVB5LtSxnsF7/4ReMklXHQd+pDyiKlMku+LZAKtquXsL1d7ZagT4JJmbBRVhuVbzdkGKik8+IpF2Up6/3KV75i/FfKUGVlkneb+2412i8hmwSm0i65gInXN77xDWMyR6lYlG9jZPy7TNwow0XlZP385z9vLJd8p60uKsNs5UIrw0OvdbGVi7LsnwSHUqUnpb7vLWxNEg34CZvsOB02ZFG7ZDxMIJjA7nYaS9PHQkECgTDYXbhdDqzE8PuDxGSSanuYka436Z7Lp7lx/fJcV2Y7bpcLh81MMhZkKRAmFk9islhxuj3YkxGCkQS26DivvHAcT1MLTVVryLCaiUyf5fChDkLlrWyvLifb9VZFSUK+lZ6N48n24HZaSPgXWFiKYsvy4nYut11uYJcmZ4i7s/F4HMbQooXFeaLmTLwe2R9jfTr8k9PEnF48HicWoiwtzRKSFTIz3NgtMRaml0g4XHg8NqILU8wuhoiarFjtTjJMdlzZHux2s/Fhf27eT0iWx3NmUyTVFlE/U7PzRKJmXA4bSZfTCMZl+Gd4ZomEy4XTbcdqShD0yzxRi0SiJtwuG3GHiyyPB3tsFl/MQaY7A7fNRCzgZ37Wx1IkStzmwZvtxSv7R4zAjJ+k24XL7Vg2iEdYXBSbIPGEFdvIy/zhDyM88c8+xGNbcojOR7BlerCbwiz4fCwFYyTcbjwxM66sLFweK7HQEksJOxlOBxEJEQanyatqYrPMl2OT6UaXb3QjoQBhmdsHK/7hDg6PBiira6F+XSEuUxh/IGQMBbNYbFisYLI4cFiTRCMxZLIou81MPBQgGJZQYbm6y2qyYDfKra1vVVlcvkDIxKhRQv4g4VicJBZsDgdOp91YRU/mpwlGwWqz47CaiEZCRBIW4/pksySIBEMEw5HluYisTtwuO5ZExBiSaLfJypry71Hjex6LxWQcyy6nw/jdcDBirKBpt9ve3i65UUpECQaCRKJxzDLfoLzJma3G860WiASDhGTbSRkaZ8bmdON02LFeESTKjkrIdgBf1nqq6yXQSxrz8zhdTqON8VCQSMKM1dgnWQXzkkkgZPSFMbuS1b78fHnhmJzP0g8Jo1rD4XZhM8vCrHFjuzbpg3CIUChM1JijyYpDjlGHDI+LEgou71NCfi6rYzksJMLiasZGgOH+TgZn3VRurGZtrpWEZXkVLQkpTPHlc13aI8M9k7GIMRdUUvp+8SSvvjlCNLuCxtpinFKRY3Xgdsp+CkqCSChEJG4y+th+eV9jhIIBIjETdinBJy7TIWK1Jxhvf5ljC5mU1TWyLjO57C/XIvvy9SERCxtDDMLR5XnXrA4XTqN/l4/p6z1kbrGY7LO8jsOJY0WnGdsMx6QBOO0WEpEQQbE0yrPk+HTikn6+vGKo9FeEcCRhHE/GMFgjOUoSj0r7gsY5I3VyJott2dJuQQYZRyNhY9sxOUAlw7PLamUu7MaFO0YklDrGjIMAh8OJ02YiKv0biWOxO4x2GBVjNjt2S5JIJEY8acZul/NNzMNGwOeQa5ecD8a+yCiA5fbY7Q4cci5FYiSM8+PS6p6JGBFj3+X8SWKxOXA4HcYQ31AwQkLKdEzL8345HQ5scny80xu/zOcWiRivbTP8rpwfSq4/0UiQYEjOZ9mQGZvdgdPtwCozyCcSxKJyTEvXOJeNEjHCckwlzYZpXNobji+3Qtpmcxjnu8w5mBqqEo9K+4NG3y+3X55jwyTnezBEwixzZ1mXR2BYHLjscoMSJRpdfs+z203EwhGisSRW2W/xj0eM41D6RGa7t9nlGJF2y2aihINyHVs+X60WC2aLCYvNidMK0WiYoLynyuuZTFhtTuPab45HjePaLM+ziF2IwKW+kPPc7nTjEvN3RF8+DuUaGzau0fK5QPo3QSwix3kck1x3knIOhoxrtmzQIgYOOxYJwCIxzHbH8jkcl2MiSsxkx+0wXzq+pU+TmAMXGOwfZDixjocfqCdXjsWQHD8RIwAXO4fTxfJlKEIkaccjx5rMs5OIG6F0MBQillg+rqSP3Q6rcY4HLl2rnW43NmLG59JY0opLPr9I9bCcz+Ljl31YrgaU33e5bBCLEI6asDvtRmV9PBYm6A8QScjxbzXONzmn5NiKxC04nHYspuWQfHl7y+eJXCtdcq2U4UKRqHGuGiZynsjxgB2PS75YfOeHBP/L+xomYXXicTkwJ+U9MEDEuMaYl48Bj8NYPTop2zeuA7JaswWLvGeZ48aKyy45b0MBAtKPEmYbN2JO3E4ryWiApWDUuO4sv994cBrngT5+VgWkEEFW6pQRNFePXpL7dRlZdeLECaNybO/evWljSi2AIMMUP/rRjxqhkAQ+MgRPhjtK++S+WIompPpKgi0ppJHho0888cQNt2u1QzZ5YZkrTuYll2mWxOtrX/uaUREoI7zKysqM++aVj5VDHW+44bfwxNTwRfGSobhSySZFMeL79a9/3ZjzTqrd5CHzwMuoNJnnPJ2VbNImn2+OpQWfsRDC5NQUx44dY2lx6R3vc+X35JjY0rjFmOvMarXgdGWQX1C46vnRLZCv+q9KRtB/YoC//d9fZe+DDxj5kNx32Ozyucli3FeZRkdHl0O2+HLIJh0s///sc8/x6COPGCn1apXWrdxDOalkni6ZoFAOsHS8xmqIygkgLqmVU1Zjm+91GxLuyFBbORllFU8J2uRiIQGcOMrPZey+lO5KmHW7EnkJ8mQFWbkAyEVWvCSdl5Vd5JsWuUBIeCUlutJWORCllPgzn/mMcYF+L4/URI1yHMkfCRxXI1A8deqU8W3HxYsXr1jeOdVGeV0JFeWbGnnzu6WFOYw5SYxPmpc/8F1Z6ioTTr6lk5pM0vhJdI7B9n10LZRx747NrMlNleWkJg6/8neNl7k0zXJ4/DD7J1xUbdxIWa4LiymB7/wQ/cfnKGmoYU1hFvar7ghS7Vieqzk1veVyderlx5VPWt635R186wbjiucYNbQrnrOizWKy4nWueje8/r9dfTCl2rfidZd34aoqDuP3jDVzUlN3Lrf5Wm241F+Xt2H8PUFo+iLnRs8xE4qRtE1z7G+/zcl1T/LJX3qULaXuy5OFXu6Ia7X1crvCjB8bYMJvo7x6PUXZnuUgTypvgvPM+JYISb4QnOLk8eNMeSrZ1tzIutzlOffe+Xp6qT+usW/GS7zD3eDbtnv52E313dXH3/Lf394e+fmK37nsfsXHnit+953C7Ovt7xXnzJUH0TV28zwHv7sfX14d21rrKFpR6Wa89jXOV6NHrnEspSY1v/qfVrbnim2uaNs7/e7lC0JojoHedk7MZ7N5i1TWXWrs9fpjZdtn+/jx/rMkimqNIcVZqRBqxXl65bG98hR/+3ljMoUYeuPH9C3msallJ7X5b5UbvtVnb78erbzuvdN7wPXaYlw9LjXnemZvf42rj9NLr3zNa81b161rHl9vs75yL97t2LvqUnj5OLrecbF8Hb12+695Xl7r/H7XpGd5H64ecnF1/1z/mL/K8xrvbe90/bsiWrjOtfeqMrBLL7iyr5Z/tPK6807H4Tseo6n3hetdU439W9kn7/04vyR/afeufM+8NJ30ivent3ok9b6+vM8pwbfaIeHX0sI8i0shkuYosxNDDAwFKWrcxT21BUagde3+XB5GfMX794pz7oor9aWJrle26tr+17teXuO13tb/1z7+r/3ecq1j+Drn/jtcfK7Y9nU+k7zzNS71ueLd3gOveAN41wDwna6X+m8ffAG5p5F7z+Wb9rePG04FNHKvLvcg6XrIvdzw8LAxF5iscCojuWQeOAkBJVSTf5N7Lxm2Ks+Rn0vhgczJJvenN/pIR8gmlYB/8id/Ytwfyn2ohIQy7FIKZlbjXvFG9+3dnidfRMjQVQnPZHFAaa+EgtK3UnEnDylUkQIbKbRJ9/DgeCzG/PwcF85P0NnZyeL8ovGlgBxz8mfl5/DU3+VniXgCl9tF645WSkvW4M3OMb5QvJsfkrFI2C1rDTz66KOXz1c5Z+XfjKKssbExI2RLVbGlQrbnnnvOWCI4XSFb6oOcHEi3Kwx6L539bh8238s2b+V3UmXEMhm/TDopYZBc5KTySi5+EvzIhfDd5m27lTZc63fluJELbOrbATnIpIpI2iGGxrfHodDlJX7lQiFh1XurAlv+wJIK2FYzZJPzQNp5rbLY1H5LmyV0vR2TZF63n2KLjJ88zpA/j801a8nLlKGEN/ZIxEKE42bjWyiLMUmqVLJKwJ7AKpUnV1Uu3NhWf9afFeXCgR/z7b//Hocm5wiaElTseYZPfORDbF2bjeNykHGjTvItulS6SMWEZflibVw04wQn+nij6xQXfSH5K1ml69ncuJm1+d7lqqMbfQl93lUCcwwc6ieQWU7lpnJyZDm/O/URWWTszEnGAx7WVqxnTe7yAiA39FgcoWvgIsnscmo3FOO+6WPz6leJcOF4F2dDmazZWEO596oxvTfUKH2SCqjA6gskCC5OcfpoLwOnzhOSyjxPLmXV29i2sYgMqea8gy9zq++hW1QBFbhRAbnPkmo5udeUhRbkj9z7SAAolXZvvPGGMZWS3C/JfbwMa5VJ/GVoY2oC+ht5rXSEbKm55CSElDni3o/74hvdd1mkUIbZSmAjj6vnE5MRYhJkSvFKOu/tU1/8SbVw15EjdHYcviJYu17IltpPuf/f1txM285dWK2293x/fyNud8JzUiHbt771rTszZLsTkD6IbUh9i5GqspOTLjUx//ud0F99cbja993+/Ub7I10h242+/vv+PBl2EYsSk6FjMrxPhhS97436WW5AklgogH/RTyieMKrhbO4sMj2udx0Sd1NqxpCiyPLwx9TCBDL0TYYcp4K4m9qgPvktgQTRcJSkDBWTYPNOvvs0zv/lENZisb41JPJGulOGNRnjEK1YreZV2E8ZbhkxhrFbrNZLqybeSEP0OSqgAukVkC8jZYhnhEgkTtIY4WnBKkOPrRqwpddet64CH2yBVPWSFFHIvWWqIEZ+LgUfMgebDGuUebtklcny8nLWrVtnFFDczCMdIVuqeEjuj1Mrs95Mm27nc2X/xVP+XOshnhJuvteilPeyL7Ky/dHeHkZGzhLw+40VxmW4/9vv6c3Ge4yEmeVrK2jc2kRxSckdOzrxvVhc73c0ZFtNzTtwW1efCxrM3QAAIABJREFUcO88ROwO3IFbaFLq4i/Jufy/VM293wHjLeyO/qoKqIAKqIAKqIAKqIAKqIAK3NECct+VmmZKQqJUmPVeRqalI2S7o/Gu0bj3Mh1KuvdxaWmRsdExxkbOMjU9xbzPRzQaMV5Wqt5sNjtZ3izy8wpYu66CtRXrLg9xTXfb7oTta8h2J/SCtiEtAqmQLTVkVEO2tDDrRlVABVRABVRABVRABVRABVRg1QVSIVtq2KkETrezamvVd+gu2qCsQr64MG8MG5ZVRxeXFo0FiRx2OxmZmWRmeY2huFleWRjyZ2s8lYZsd9GBrrtypUAqZEsNG5VSValk0wuzHikqoAIqoAIqoAIqoAIqoAIqcGcLpEI2qYxL3cfpvdyd12fST6kFMmX1TFlF83avynonqWjIdif1hrZlVQVSQ2NTlWxyYb4TVoBd1Z3UjamACqiACqiACqiACqiACqjAXSaQmjstNR9ZatofDdnu7I6+ehGEO7u16WmdhmzpcdWt3iECK4eMyv/LxVlW/DRWYryTJy2/Q/y0GSqgAiqgAiqgAiqgAiqgAipwOwVWVkbJ68p9m96/3c4e0Ne6FQEN2W5FT3/3jhdIVbOlhoyu/Ls0/mdpIYg7vrO0gSqgAiqgAiqgAiqgAiqgAj/TAiuHGabmYJOALRW2/Uzj6M5/IAQ0ZPtAdJM28lYEUtVsqVDt6qDtVratv6sCKqACKqACKqACKqACKqACKrB6AtcK2nQU0ur56pbSK3DLIdtjjz3G5s2btSIovf2kW18FAa1iWwVE3YQKqIAKqIAKqIAKqIAKqIAKpElgZZimq4mmCVk3m1aBVMj2zW9+k0cffdQY6ixTVskf+Tdj6PPY2FgyNfFgatUIWeHjueef556WbVRvrDRCtmRam6obV4FbFFh5gOrBeouY+usqoAIqoAIqoAIqoAIqoAIqkCYB06Xtpv6bppfRzarAtQTksPPHkkQTcLOHoMwDf/bsWfbt28cjjzxycyHbyy8+z6GseiKF6zElNbXQw1MFVEAFVEAFVEAFVEAFVEAFVEAFVEAFVOCDKxCMJ/ntKgebsyxEbzLqkpDtzJkzvPbaazcfsr3+4vP8ha2V8zkb0Tq2D+4BpC1XARVQARVQARVQARVQARVQARVQARVQARWAZDTJt+7L4NESO6H4zaVsMiR0cHCQ73//+zc/XHTfi8/zn21tTKRCtpt7be07FVABFVABFVABFVABFVABFVABFVABFVABFbhzBKJJvnd/Jo+X2JCqtpt5SMh28uRJvvvd765CyHYzr6zPVQEVUAEVUAEVUAEVUAEVUAEVUAEVUAEVUIE7SUBCtr0ast1JXaJtUQEVUAEVUAEVUAEVUAEVUAEVUAEVUAEV+KAJvG8h24+f5z+bWpjw6pxsH7RjRturAiqgAiqgAiqgAiqgAiqgAiqgAiqgAipwlUAkyfceyuLxNfZrDheVxQ3kEY/H30Z3S8NFX37heQ6X3UtsTTXo6qJ6XKqACqiACqiACqiACqiACqiACqiACqiACnyABUJx+KNqK1uzzUQTV+6I3W7n3LlzRsBWUVFBOBy+4gm3FLI9/9xz3Pvo42ysrsVsNn+ACbXpKqACKqACKqACKqACKqACKqACKqACKqACP+sCstSBLRbCFI9hMpkuc9hsNnw+H//tv/03otEov/3bv01+fj6RSOTyc24pZHvuued48sknqa2tJVUu97PeGbr/KqACKqACKqACKqACKqACKqACKqACKqACH1yBQCBgBGmpkE0yr6WlJSNg6+rqMn7e0NDA5z73OfLy8oznykNDtg9un2vLVUAFVEAFVEAFVEAFVEAFVEAFVEAFVEAFVllgZcgmgdrCwgJ/8Rd/wfHjxy8XmcmQ0erqan7v937PCNoSiYSGbKvcD7o5FVABFVABFVABFVABFVABFVABFVABFVCBD7DA1ZVsMiT09OnTxh6lpkuTUE0eGzZswOl0kkwmNWT7APe5Nl0FVEAFVEAFVEAFVEAFVEAFVEAFVEAFVGCVBa4O2SRAe6dHalipDhdd5Y7QzamACqiACqiACqiACqiACqiACqiACqiACnxwBa4O2W50TzRku1EpfZ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K3LWSLx+PGvsh/f/CDH/D4449TU1ODxWJJ9z7q9lVABVRABVRABVRABVRABVRABVRABVRABVQgrQK3JWRLJpOMj4/T1dVFLBbjyJEj/O7v/i6NjY0asqW1e3XjKqACKqACKqACKqACKqACKqACKqACKqACt0PgtoRsJpPJCNj27dtHQ0MDr7/+Or/5m79JU1OThmy3o5f1NVRABVRABVRABVRABVRABVRABVRABVRABdIqcNtCtvb2diNoe+yxx/jRj37Exz/+cSNw0+Giae1f3bgKqIAKqIAKqIAKqIAKqIAKqIAKqIAKqMBtELhtIdvhw4fp7OzkkUce4Yc//CHPPPOMVrLdhg7Wl1ABFVABFVABFVABFVABFVABFVABFVABFUi/wG0L2WQetueee46SkhL6+vr4/Oc/z7Zt27SSLf19rK+gAiqgAiqgAiqgAiqgAiqgAiqgAiqgAiqQZoHbFrJJJZsMGd2zZw8HDx7kE5/4BJs3b9aQLc0drJtXARVQARVQARVQARVQARVQARVQARVQARVIv8BtC9kOHTpkzMn2kY98hNdee40nnniC2tpaDdnS38d35SvElqYYvTiPI6+MoiwHVrMpTfuZIDQzRHfvMNN42ViznqyQn7A9i6KiHNw2C+/4yoklRk9NkMwppjgvA7vF/M7PB8JzIwyFMlmX7zW2f0OPeJipyVmWTB5K8zJw2Mw39Gt30pMS4UUuXLxIxFFAcW4mzg/gPtyIZyIWwjc7QcCaR15WFi5ruo7dd29N3D/JyEICb1YOOW47ZtP715Z3b60+QwVuUSAeZPrCImGTk7ySTJwf4OM9EV1icmKakDWDwpJ83Ne95CeJR/zMXpwmaPKQW1RAhu1Kx2R8kakL0yyEXRSXF5FhW+3rQILw4gILcwHMmV68OR6sN9OVyeTys1ehv5KxIHOTiwQSDgrKvDhuph238NxkIszizBSzC0m8a8rJcV61sWSQuakppnwmCteWku28wff+m2hTPBJgyTdDKOkkK68A1810wir2AcQIzvvwTYVxl5fgdbzz55VEZIm5yQtMRb1UrC/AdRP7fK2nJhMRAnNzzM8n8VYU41l96lts4Wr8epzw4jwzE34868vw2lf7nL5OG2NhFn1zTASdVJZnc9WlZjV2TLehAiqgAh8IgdsSsiWTSYaGhjh79qyx2MFLL73Ek08+qSHbHXiISNAxeuIgs/n3sLnYjcOyem/MwelhOg51MTIfwWKzYQ4FCFgKqN97D1tLMrHfxGuFzh7km68dp7D5aR6oycOVpkAmOn+Wl7/7EwYWQiSyymlr20Cgp4/JrGruv6+ekkwn7/jxMH6Gb3/pRRLbHuTBbZXkOq3vGrJNHf5b/stoPZ99cAsVb/skfp2DJnyel18+xCDVfPyeKgqy7Hfg0fXOTYrNnOKlV19jrnAPD27bSFHGzdwBfHB2N754niP7v83ZrPvYuaWB8szVO8duViE6/BP+R3eMpi0t7KjMv6lz8GZfS5+vAu+7QGScN753lElrKXue3kKh5b1+GRFjfmKIoz3HGJ0JYbZZScTiWLNLqGlspLosF2eaT+vY4jCv/7idKXcl936ojdLrXi6ThBfGOPLyfs5b19L84D2sc7/VE4nAJIP9/Rw/EyRvXTVbt6wnx7HajY9y8fgxjnaM4qrbQlPrejw3cTAkwrOMnBhnIZHNxqa11/jdBItjpxmbCeBeX8867/XfOxKBcdpfOMpYqJgHPrWN/Jtox608NRGb41T7froGI9Q+/TG25q7YWmSBiZFBOvouYs1dz/aWaoo8q//+F5oZYeDIfs4li9ly74OsvZm0Kr7IxOkRJmYcbNyxkey3fbGZJDg5zvi5CyTLNrMh3831P9ItMd7dw+GXJ9jwqz9HY971o5iYf4aRgS46z4YorNpKS2M5GbfSEUA84mO4/TC93RGaPvsEG1Y7CYosMTk5ztCiBE3lFGWsSPGSMfyL05w5N0vcXUZjRdYt7s31fj3IxYFe9v3TaTb+1jM05dymJDEwSX/XAb51toJ/84vbyLylvUsS9l3kZFcHY/YmHrinjKuzaUgSWZpl6GgHXScnwenEHI+RNLkortlK85b1rLwcJONB5saPsb97isq9j1GfvbKBSaKBBc507ePIOT8gX6InScTjJC1Oyhq2s72mHM8VbxtJEtEAk2d7aR8Msvn+B9l4Mxe3W/LRX1YBFbiTBW5LyBaLxQiFQsYfq9XKs88+y1NPPaUh2x14ZMQWxnnt//xHTtf/GZ9sLiJrVT5sx5gcaOdHP2lnyuqlKM+L22HHHF5ixrfIYiyfD33iw1TnubnRL9BjvhGODk/iKa2jssCN7SYCuhtnT7I49Bz//jthPvbwFsqKc8jKsjAzNI7fkc/6dYVkON4lNEvOcfzwKZKllVSW5OKyvnsl24VXvsi/PtHKf/h4K5sKbvBTcHiE73zvBXqTzfzGhxsozX77R5Eb3+/355mJwAxDZ4YJeNazoSSXjHf5dvv9aeWtv2rMN8r+5/6awbyneHhnG5XZq31De+NtjA58m3+7L849O+/j4boinO9jVd2Nt/qD/cyof55zp86QKCymuKQY9/vX/e8NMhljcW6E7otmCvJKqS28XbVA7625V/xWeJgf/a8DnLeu48Of2U2p9T2EbIl5zhzrYv+BfqZiNvLyc8hw2kmEl5ibXyKZuYG2tu00bMgmnbe1Ejydlfciaw7rNpaT+Q6VbLHwPBNDIyyavZRuWEdOKlRIQmzpAqeGzzOf9FK5voScTCe2Va8MjzDecYSDr54io6WNPfdX39TNdyI0Te9PX+DIBSuNH/1ntOReJRudpv3l/Ry94GDPzz1Ejff6qUnCP8wr3zjIkL+Mp//1XopW4bC6kU0kEyFmxs5ybipG4eZ6Sla8tSdCPibGRhn12Slft4aiXKl6X/0LQ+DiSbre+BFDpnJ2ffhjVK0IW991HxJLnD74U147cp51P/8rPLTmqs8miQX6Ow5zoGeOxiceZXtpJtc/jBYYeuNNXvrOGbZ8/lfZVXidLwWTUgE5zeiZs0zFC6jZVII3w3nL51UsPMPxn77Owf0B7v0Pv8jm1Q7Z/Oc52nOAH456eXzvfTSVrNi/RIiLY8d48eAg4aI9/IsH1r4r/Xt7QoCxrjf54ZeOseULn2NPXjqvRita6D/HkYM/4r/31/Bff2cP3vfW+OXfivsZ6T/EV/7mRyTWVvH4r/1LduatvNBFmb84zP4fvcLxecjOzSYn0405Fsbv8zEfcVHTuptdLZWXgvkk4blxOr7zBb42UELdjk/x2Y+vX1HNmsQ/eYbXvvYF9tl3sa0sF5spQSIeJbg4x+yihfL6nTywt47sVDOSCQJTp3nj//w53xqr456HfoFffmTNLR+jt8Kmv6sCKnBnCNy2kE2CttQfDdnujM6/VivivhF+/L8/z+DWL/JrO6SM/1of9JLEY4tMn/cRSFhwZ2WT53VhMV87QApd6OG5r3+b0zm7eeTeLazJdi0P70zGiYQXmTjjo6ixjmKPA0ssgG8xhMmZSabTivnSpzT5gOqbXMSam4tHhlCGF5hZCGLLyCPLZbk0zC3A7AUfi+EYFmcWeXmZOK3vPJwzHg3hm55iIWImwytv0C6sRnVDAv/URUZ7/pE/PVLO7z7aQHlRNt7cLGKLS8StLryXnitCyUSU+alJ5kMJbB4vedkZ2CVQSwaZuriENTOTLJdjeX8SMZbmppmV/XRkkpOTjcch+7DcI8shWxv/4eMt7xCyhZmfmmE+GMfiyaXQPcUPn32R3riEbFsozb504xtbZHJynmAMnFkF5GXasV7nw3si6mfOF8Od5caSDDA7PU/Y5CA7O4cMlw2L0cAk0aU5fDEnWS4r0aV5QiYnWVlu7FYLJALMzsyzFIxiceeRn+3GcXVwI0OXfPMsBqPYMwvJy3Jit5pIRoPMLywQs3vxuh0rgtMQc5NzLAZjmN1ZFGTLcNiVHxjDLMz4mPeHSVhc5ORnk+GwXb/CML7E9NQ8/kgSR2Y+uZkO4/VTj1hg3gh/g9EEzswCci+17+rzJRaQD3FWXC4XyeAci3E73kwPLrsFoiEWfHP4AjFsmdlkZ3lwXgpYJSA+8Nz/5MRVIVsisMDM/CKBKLhz88j2OLElIiz5A0RMDjJc0s63PmDKObEwG8Dk8uB2W0mElpibXSAQs5CRnU12htM4lt/aswRRCQKm5wkmHHjzs3GffZZ/ty/G7hUhWyIWZdE3zbw/gtmRSXZOFm679Zo3TIloCL8/SNLuwW2KsLAwz2LIhCcvB6+0/6rhXbGQn/l5H0vBJK6cHLyZbuxmEyYSREIB/MEELpcNGdYUjFtxezzYokssRq04XS4SgVl8SyHj/M7xenDarRAJ4JtfYCEYx+HNJjvTjWPF3V0iEmRhfp6FQBizy0uuNwuX3bw88iwRJej3E8ZhDJ0K++fx+aNGn+VkeXBcHYpHQywuzONbCmPJ8JLtzcB16Rojw4CXjGuXAysRFucWCMRteHOyyXI7jPMnGVlkfHiAQy+1E69soK6uhlKvB2+W51LfXjqWlyLgzCDHm0mG81JFSzLK0mKAGDY8LggsLLDgj2HPyMablYE8LSq+Ph/+mJlMb7bRB8vnbeoRJxxcxDe3aBwDWcZz7BiXPLmh9S8SiFtxOGzEA3P4FiNYPJlkezNxGUPj4wTnphg69hrfHjSxaWMDe2vycWV6yXQ7kNMoIobzCwRjVjJk3zNd1x0yJIHjUtSM3eXCEl5gbt5PzOY2jjnPVedwUq6bck4thTA7PeRKmxypu+MYgfklImY5TsxEFgNEcZKRlYHjikvFpZDNso7H/vluSqxmkvEogaUFfAtLxM0usrKzyXRdMnnbm2SUqf7DvPJKF1OZVbTsqGd9nryfmY33gMDiHHOLFnKKSigt8mCRYXFLC8z7/IRNdrxyXnpSoWScUDBIKAwOl4VExI/PFwA557Kz8dhNxGMRY5/nA1EcGV7jmExdA2TY4/x8gLjFidfrwWqS8zvAonFtTWDP9JKdnYHz/2fvvaPrOs577eccAAe990Z0EB0EiN47AfYiiuqS5ZJr+1qR7Ztq56bcOLHl7sRVlq1KiZIoir2g916J3gGi93J6vWsfghQoyXayEn+f71rca/E/Yp+935nZM/PM+/u9JsI7qpBubqMVm2Ntb8u9ad2gkrGxtsLytgYzOyfc3Zzuy04NWhVyuRKNSIK5qR7F9gbbSrAQ7uto8/tllgbDR31RGAP21mwP9tFYMYR1UjJZO5DNYFAj39pkfUOBwdwaB3s7bC0/STwEqeXi7UquVoxgGl7Co8XBD0gGt8dquV7dw7Z3AY/mhWBlULC1vmmcjyXWNjja2d79LgtD3gjZ6hmT+nL8q9m4aNTG9zSYSrCytrwvY9Wr5EgVauO3zd7q7jPpNSqk2xtsCYGQ2BjHto25yYMqVp3WOI7Wt7ZRC3OjgyN2VmaI0KLc3kamNGDl7ITVvX5pBAKrLK5L0VnY4+7hiq3Zzndbr0WtVBjnBInEHJFyk1Xht4VYOTtg8wcgsUH4Pm9usCrXYWFri7l6kb66q4zeg2w7nMz43VhfQ6YxwdLWzti+n8BeBh3bky3cuFrPjFM+zz8R9wBAUcz3UFtdy5BJAqdK9uNpbYLOeF9hbjTFxsHe+L2/G8ltRmuaKPtAgGxPsc9SzuqqHCyscLC3/6gPGLQoZVusbyixcHLFwRhHAb5oUcu3WdvcRo0Fdo53YyzGgFatQCZXgqUD9hY786VBh0qYX+QGrISxotukv6ya+loZWf/nI8hm0KpRbm+wuq0CiRX2Lo7Y7p5zdTvPs7ltHBc29i44Wpsh/jjgls7S0VbF+5OOnCgsINH7Qci2MNXFxeo+VJ75vHDA37jeFMbu5toGMrXw07Y4uNrf7+PCnCzf3mBjW4ZebIWds5Nx/bX7Zw163d2YbGyhwRIHN0s2e9u49LMeYr7zEWTT67TItzZY35IjMrfBxdkei/vrKQPCd1Yp22RtTYbWxBxbJ0fjeuzTEZ0B4dlkW3fnCmF95mYhpbv5Gj8TINsL9yCbsGdQsr0urNO0mFrb4+Zkg9kfyCRWrY7TWf0+pUv+hFrOMm13jBdPBO70IQOqtRm6yt6nbNqW/Tm5xPo5YC7c0yCsJ6SsrW5hYuOKX6DH3Qw4nYLF0XbOvlGHa0Iga/2zpHz5qyTdJ4EGthdGqXrtX5lI+jqPxnhhVNka9Gjk60x01XNr3IT0oyfJD7hLqA0aGbP9jbz9bjsecb5szSnI+dxnifzPAOw/3S3hwyd7GIGHEfgvROD/U8im0WjQ6XTGKqMP5aL/hVb7I/6pbnOaW69/g+HY7/Bc8qdBNg0zTW/zWtkK9p5u2IoVzE2t4RCZw7FDcXgIvk67n0+3TW/lOV5tMufUkweJ2+OIuQDjdvZ9BoMOjVKDyFyCqUiMaK2fd+sGkARkUxTuhNWODFSrGufyv9Tg+YVTxHnaYpiupbRzHJf4k8T72KIev8kbl/tQWjriYGWCfHkRqVkwBx/LJ8zN7u5E+cClZ2O0nvc/bGDLzh1nCwPLc6tYh6RSkh+Pr70Jsy2V1NRc59UpZw5HeeHpG0hiyl7my7vYsvcjOT0YRxtzNAudvHv2FrNiJ9wczZCuriC328uBIzlEuK5w46fdOGUlEh/hgenWMFfOX6VfYY+nkwXalVkWDL7kHyxmf5ATlmYiFiq/y4sDvxuyaZc6ee/tm9wxccLZ1hyNSgFiC7aUW2w7p/Glkmg8HcyRT1bw6oVe9Na22EgMbK0uIw7O42RuDB525p+AUKrlbi69OYZ1qJbpyXVMLK0x064wvQqh6QfI3x+Mi5UJy90f8tqwCT7r48yPSjisAAAgAElEQVTo3YiITyMz2gcraS/nLzcxrzTFztoc9cYsW86JHC1OIcTVBhP0bAw3ceV6GwtY4OBgjmp9jg27JE4dSibAZJ62llrkvoUkhNz1rFHMtXLlUjPzOgtsrCUottdQWAZTWJxBuJcDku1hbl5pYHxDi7mNBWK9gq0VEbGHDrE/1JOPK07l07W8fakbmakVthYittdXEPulcyQnDl8nM+abblLeNYnM1Ma4KVNLF5G6p3MqJ5Y9zpYPSH3XO9+lfFaLYnaddY0Ep0hB5hqIvWKY6vIaBtZMsbO3RLkwh957P0V5yQR72MLmDmRzOUphipDJpmepq4yrTaNsY4WNhYHNhTWcYgsoSAtCO9JF77iWoNRYAn2d7m9+FDN1vNNmIC7KF9PZJsraFxFZO2JvJmd2Wo5vci4F6ZF42EkQaxVMtN3iSt0EOmsHHC1URn8bf8ksNza8OJaXR1GEK6qFLq5drmVGbYGTgwXK5Vm27YLJyc8j1s/FCHJ2X+qFPlp721ncEiNbl6MwSDAz1bE2s4R1ZC4l2fvY42SBCA1Lw+1U13UwrzLDxsqUrcUtbPcmk5+5D38nEYuD/bTUjbBiWDfCS9/wBNISwzAZvkDNjBrpihaNzoDIVM/m6hoSnyjifS2ZnZxkQSrC2lTJ/MI69tG5HMraT6CjiOWRdkqr25hRmOFkb4l6aZYtmygKizLZF+CAiXKN271NNI2uot/YRisyw1xiYGVuEZOgVA7npxLmZm1sd+XSEPVV1fQs6LG2t0a7sojWJYLs3DQifexRr0/SeqmFGY2cdZ0GsYkEE+0qcxsSorMLyNsfgq18gsqqKipKOzF4BOATFE5UeASxYb44aScou17PwJIaS1tLNPINFObeJGSkkbjXE0uWab/Zx/T8HdZNlShVppgLPk5rcuxC9hHqJmZ+YIw1nQlmhg3mN80IS82lICUcZ4E0aaSM9dRR0TSCXGyLvamURYU5QfGZ5OwPwdlUw0znJRonN9hcF6PTajExN2VzaRWRdwy5+elEe5mzOtBKdfkNLk/o8fbyIyE8kJCYWEK9bVnoqKambQSpiQ1WJlq2NvV4xqSQmRKF127J1E4nWuq8QMOcHLXUgGJzG6XEBjZX2MKJmIwcUqP3YCcRoV4doeZWJd0LGmydbNFtbaA09yQhK539oV5YiTfo+qCRidUVlg0KlFoLIjLSiA8Lxmk3LVCNc/2VeuZNhEy2NBw2JmmsqaFtchtrJ0fMZSusqByISsslJ94Pm49PHNtT1FRX0bpgRVJGNonBrsZDhLvTy11ZkVarR2Riili1wO3Gepp6F9Bb22EuUrAuN8M/No28lHCczGVMdg3S1zHCsliKAjFmej3y1RW0zqHERnmhGB1gfEWLpZWGlRU5jiEJFOYmE+hkiW57iqZbQyht/Ugu9EM6fJv6um7mlSJs7c1Rr68hdgkhOSebEJsNbpffZsvGk9i8GFzEGlZGOqiqbWNCKowNczTbm2is9pCYm09KgC2a1XEG+pvomdpCvmlAY2KGuVjL2qoMq+AkDhzIIMTuUw7htFuMd9Rwq26ATUs33CR61Do9BrkW3ZYFQVmppOeEYr09TXttLfX9G1i52KJXSFGauRCdnE5atPeDvlsGA8qNKRpvXqNf6kLGyUeJvSe31K3SXl5B86iO/Yfz8dkcoLKygzm9HW6OBtZXNzFxDSU3L5NIb3vYyWQbl/ly7MUMLGYm6W0eRevmz77MvffBkWK2m/LeGVTuyZyKtWf1Tj91lQ0ML+twcLVDt76IVOJBVFYRBRHumIoNqLcXGWipprp9Cq2DO/YGGRsyU/Yk5FOc5MJiezeD43qiHsvB30xvzJppq6umZVJmBNJmqk2kOnvCs0soiHLBRLXJ5Phtam6Psb2uNsrgRObmqDeX2bLwIfvgETL9P01uqGV98jbV5ZX0blkb1xoGtRIdGgw6GVYeIaQeOEmIpZK5oQ6qK5pZEDlgL9Ejk2qw9Y0mOz+VALsH6ZGQUdhTdY3qfhlxj32BLK8d9GLYZqS9gcqGGfxyD5Ib7sDaiACjW7gjdsdNomRrW4tLaCI5WfvxtpEZM9muv9qESa4/8vktbFysUG+tIhW7kpJfTKYQU4OC2dt9dNQtEPRkMRH2wpy8zHBrNeUtY2gdPXEUKdjYNOCRUMTxND9Us5103u6B6GfIC9gBtgYp0/19tDVIiT6RSoCt8i5kq5OR/U9PESG0xcoUHTXlNEwosXeyx1S1hVRjRWjuUYqjnNBuLTPcVk1Dz4yxba0NcrbVOmz35vFIRjDWuw8TpXN0tFfzwaQDxwryPwnZpru5XN2P0iOXrxS4MTvaY5wTNs0ssLE0QS2XYWLtRULJQfx1YzSUVdE9o8bJ3RET5brR1y+o6HGOxbphIhLkkssMtpRzs3kaExdvnMRqpHIN1k62bFaukvCdL5HhBLLVadqrymgYk+Ho6YpYvs66yo7kw0fJCLJHL1thsLmWW00z2O9xwVQtRy7V4JmQT35SKHa753+9hq3FURpKS2mbM+Dm5YRILUOutsTJbpuKtVh+JEA2vZrtpTEaK6rpngMnN0ujV5zCai8Hj+QS5iL5dAsVvYw7A21cvjxC2CMH8FzppKx+iZTnP0eiI6DdZnqoiXNXh/BOO8DhxEBsBeC98y026A3GxA4DYkyFQ0Iwrkm7b/6aUv1xPptpSmvZJUZcH+fFQ/73/04qQLY3v8tc5v/m2SSfjw4ktDLmxxp45fwg7mkn+VyOtxHqKtemab38axrtnubJuHWqS+tR7X2cz2R5/hF3ag9v/TACDyPw/0IE/qiQraury+hWuzuLTYBst27d4syZM0RERDwsfPAn1kv+IGQz6FgZaWNUZoOToy2WJgakY0281bLJvoIjHIx2vw/GhFfTb89w68K/0WD/LF8pDMXF6uPySuEkTIdBfDcbTbTQzPcvtWARcYpnkjyw3ZEMahS9/OqpDwh46X+SG+CEfuACb1T34JP7AvkhjugXehlc1mJhe/dkWbc2RWVtM6u+RTybF4a77YOn48qlDt78ZS2SffuJDfPGQSJGvTlB9bVuzGMzKcyKwFa1znT7e/z9bX9eKAjHz80RJyclFT++ybJrBAeP78PNbIq3//0m8oBo9kXswcXGDN3WLGPLalyDE4jwnua1F6twP11IXkoAlvp5evvWEAnZITYSUC/RfOkGq27JFJekssfRipWq3wPZNGNc+LfLzDkEE5e4Fw9bM0Tabe50VvHby4O45j3NV0/E4am5zavvdyPyCSc+zMtoLKxaGaelZxSNby5Hk/1w+pjni3Kukpf+8l0WQ5M5VLSfEA87JAYNqyP1XOw1kJKfT2a4Jxs1P+Evz90hNruI7Lgw/LzccBHNcOtmC3N4EBsZgLu9OfrtJfpvtzNhkcSxzHBctrq4VNHOps1e9kX44WJjika2xMiElJCkOHy0E5Tf+IDNvU9TFLcXd1U377zbyLZdALFRgbjYSjDIluhp72BGH0RJSTJm3VepHNfhG7+PAHc7TAwq5Ns6HHx8cbG34gGrvtVO3r7Yjco5iH3hPjgJi9nVSdp6x1B5ZlEcoeRqaRtq2wBSI3xxsDRBq9xCIXHD38MJ64/56S1X/4DvnRvEMqqInNQY/H08cWGN7oYy+lXuhO0NY4+TOTrFCgP1taz6pJCdvA9v/fzdTDaXYxSmJOG6XM+N5iE0znuJCvLBwVKEdHGC3q5+JHH5xFku0dQ6gCQsn8yYQFwshSxQBT0Xfk2r2X6ykiOx3ZpgXm6KlY0dVqZ61geqeG/InLTcHLLDXZCPVfLO9TFsA2OIj/DBzlSPbH2C5ivvc3Y1nC8+8wiHYt3Rb95hcHoDsbkN9jZCvCepudiNwT+e3EIBRFo+AGfVMy28/9rPqdsOJjW3kP1BrliZGpAuDNFUcxtJ4iEKkiOwWeqgob6NFasA9oaH4mYtNso2uqqHkMQkk5oShOb2DX7z21pk/vEU5CUQ7uuOi6MNq9Xf5ycXxrCKOUxRegQetiZI79ymquwWPVJHolNyyYj0w8lCx9pEFxW124QV5ZCT6oN2ZY6pWSkiiRV2NmboZVPUX61HF5RJXn4Ke0xXqL/8Km80rROSlEfeviAcLEQoZju5cmuePVl5HMgOw1Y2T2d9GT1btgSGRhHgYolBtcZwcz2LTlGkpSbhoRzg7W+/SbfEj9yjWUR7C6bPMobrLtOm9iMn/wBJXmbMj/fReLMRbVA0UdEReDnYYW+5ScvlGgY3rQiJD7sLdJWrjIyMMCFzIjkxnhh/FdWvv8OHLWv4Z+eQHSvI/jQsj7Rx42oHCyJv0g6ksW+vIEFVMdl2g3aZM4nZh8jws2JltJWypinErkL/98JGrGF9qpvGKRF+USlkh9szfuOHvFY+g8P+ExSlBONsIUYx08X15kXsw1M5mhOGnXqVkZ5K3h6E0JBYCsNdsbazQzHSQF3nGHhGEhnsg42plvWZcQb6lnGKjTf6TDl9LONjuvxHvHypC03wQUoyovF1tEKkXmekrYURhQMx2TkkeCppuljFkNSasMQofB0tEKlWGWy7zazKkficVKIDRTT85De817lNyMF8cmL24OHuhpOdDZLdv/kAZEvFSbXG9LSQyWyGo6MlJto1+uobuKN0IamkmBgf2wcyOGRTzVQ3NLLqlEB2Wip7bH+HBEu1TE9zA00DW7iFRBDu74LEoGRpso/OYSleAmhLc2e2+gbvnG9HExRPUV4cvrYmKBeHqLpeS+e0GdG5GaQlCu1gYHmokZapDdz3HaBoXzCWsgGuvdaGzDGMwqPOTDSW0rflSGBkMgGOIjQyOToza1w8PLBU3qH2bB1rjgFkPp6JzUQn9Y3NzEt8iYwIM44p9fYSo7c7mTF4EJ93kBjRIJUX3uD6kJiI3OOkhXtgLVazNNpJbd8WbvuKeCzP72MZTxrmuquoaOhB6ZNC6l5vrAVwszpB681yuqYtSX3yCQ6n2DFW00hTvxz/lDhCPaxAuc7Y6CgTWzbsS0gkIUjYSX906bUypnoqudayiEt0MY+k35VkyWdaKKvvYNkhjRNZYbA2x9zcGmJ7J2wsRWxP99E0MIHeL5UjaftwY9IoF70H2UxG+mm41oVmTzjZJxLue7RJx2o52zCCfE8JL2a6IN1YYnpuFSUCRLDAILtDZ3UvM0pvSj5TRIBkmzEBwvTOYROZyT5fO0z1chbmV5GLXNm3z4npsjrau7Wk/dWjBErv0NNQQeeSGP+YJEJcBRC2yZ3+DgaXRYQWnCbPU0l/01Vev9qKISCHE9kxuFmZoFkbp0WQK1vG8uTzWbh/rBvKZ/tpqKqgW+VDckIk3vZmaOVrjLdXUN7Sh3XiCZ45fRiHuS4aaxtYcogmMTIAW4mOrYU7jPTNGNcOaflxuO0aPwaDlvXxZq6Wt7PueZA/OxJszGhUrw7T3FRDjyKYkrxUHLd6qa9vYsEunvRIH6xNhG/BKMMTM0hCUsiI92GjqZzffP8KioJjnMkJxcXGHNXaJN0dLSxYR3OwpJi9DnLG6hoovzBFzN88S4K1lInOWmo7J7GOyiF+jxBjBUuLK2xonElKDkQzVk1lfQ2GjL/nsYgdwm7YYLCpidKL62R85RDRLtoHIFvg1iy9DaW0LogJiksmxMUCvXqTmaFuBubUBBU+QpRomOu1vagdojiwzxMTvQqFWoPY1hN/d7sHJdb/Ccj2+Xg1nQ1X6VCEkhIfjauFAY1KhV5kjpO3N5bqFaZnFpHqLXGxt0SkFtqxleYBe45//STBZsK4qKa8oQ+rmIOkBDoYn219boim69dpnw7guR9/lQSTRbprqmka0rHvQAp+dmYYlBtM9fXQPWZC5jNH8JP1UlN2ldXAz1AUJgGNGpWgOHD2xMvVfte3VIdiY5YOAW6PmRBXkoq/nRl61SYzfa13D1LDHuPfv5aB2cYcnVX1dM1IiC+Kw1vov1uLDAwOMKIO45mTCTg/8JG+O+ZVq1N0VVykTpvC08f3IVkforKsgjHnI/yvQ4HopHMMtF7mg2kXjhQfYZ/774B19z4hQj+ZaObca91EfOZ5sjy0jLaVUtG8ReaffY4Yo3mcsHb5dMiGVs7CWBO/ujSMd+pxns/wQKSTsTBUy9m3Rkl98c+It1jlds0NWmdsKHzmEYL/g24vf2LbwIeP8zACDyPw3xSB/wpkGxoa4uzZs+Tk5BhZmZmZmfGfYLsmFpKVent7H4BsQiabXq/n5s2bPPLIIw8h239TI/533uYPQzYhHV+JWq1ErlCi1ouRKEZ4/ectWCYW8Nih8I9S+gXAuj7O9bf/lZHof+SzSZ/MjBOqmg3XliELLSTS3QbzpSa++2ELllGPGCGb3S7I9osn3ifwey+QF+CEyeQt3qgbwC3xOQpC7JHoVWgFaYRCiUprQKzboP1GBU3zATzzuUwCPIRMqvuzLaM3/plfTSXyzNEswtwtMRFS6/RK5uvf4ufDdhwsKCTexw7FwFu80LqXvzsSQ5CLkJEzx+WXrrHsGsmhE3GIbv+U73b58cSxQqK87YwyWJFQuUqpxmBqhaVkmnN/fgv7U7lkpgZiI9GjUmpQyeUo1VowNWW67Odc3/Ch5PBJYr0cWK/53ZBto+NXfK/GlIKiQyQFuxo9tIwSrplmfvb6Rdb8TvKVI3Goan/Im9MepKRnEOpqbVwAikVS+qpqaB+yo+QLhez1tH9AxqWYLef737iEzbGnOV0Ui+cOENXLFyl77bdMe6VTlJ2IqO0XfPOGOWeeOUFepDsWJiKWms/yXtsy7jG5xAe67UhhtCwONXPrupTsz+RiMthE44SIxMPZxAa4Ymxagw65VI6JlRWmG0OUVd9kxfsERTGBaBt/xrlRe5JyC4gPdDHKnkQGDStDtVyr68Qx7RT+I5U0zEJQSgYRfi7YWlljaW6KiVEmKXpAxjN940e8M25LdFIGEZ52RpmiGBkDdfV0jtpReNiF8sZBcAklb38oXg42WBllq6ZGA2fRx6SPy5Uv8c8VCpKKn+BwQqBxg7J0u4FLF/pwSE0hPtIba5EBxAakg1f5eZc9JSV5ZLrLaL4P2fayfOMKbfNiwrP2Eyy0iXAUq9lgsLWU0q0ITmf6sd7dyrjGm6yceII8bGC+nl++O4Z/ejZZ+3yx0KlQqRQolGrUehGijdu8/psRfPKzKcpwY+Liz6k3JJOXl0Wku7nxfQwaKUPXf8K3u+w5cfQkJdGemIk0qNQqFMI4UukQmSjou3CWfnEwmSVFRHo7PuCbqL7TyJtvvcWEYwGPHCog0kuQyAngXMpE/XleG/LkaFE0ZpONVPTICd4fT2ywKxL0CBXeZhovcV3mT15OOn6LtZx7rw+33BJK8mNw3Vl4z5Z9hx80GkgqeoJjCb7G/qZTTHPrjQ+pm7cn/+QB0iPdjf1Jsz1B+Svn2QhOJ6MgFS+JFrVKhVKuRKXRokfL8M1f0iKKJa/wCAkOG9RceZdLYw4UHjxAbpSbEcwa1EvU/PZlxpyTySrKxmG+jWsXujCN3EdCfCB2YqFdQT5axm87xSRm5ZHpOsfFH73HakguR07nEWIvHCgYUIzd5Ac3VwiMz+JYoi+sTdFyowZtRDxxcVEIFjOykSu8VTWFxCeBtEghe0vI9tWxOtFDa8cIjjGZpKd40P3GeZpnbUl/pISUUBckIsFsfIAb779NjyiSoiPHSfK1NH7rlGOl/KxqAdeIbE7GmDNQeo7mdWfCE7OJcDUFgyDRnqPmvVZkzhEUHI1ls+6nnO01Ib7oGY7FuRs3VQb1PJWvlTKp9yDjZCYhLiYsjlTzeq+I8PAkjoTbgWqW0ivV9C6bE58aS7D7XTilky7R01rPgFkQWRlZJHo+6BU5VfZDflG1TFDOczyWFYS1kYrrkN9p5VzlCHrPeDIcB6jo3cA94gAH432MxXgE6d32WCOX2kbQe6dQtN+NgZd/SdWyGznPnSEjyBZTYbwKBze7J8gHIFs67mI9GrV6p7+r0YtgseMKdZNb7Ml4nOJIzwcg3fpQDXUtLagDsshMSuJ3WUlJp1qprm1mxSGWrIxk9tibIRIkR1vztFdfpl/jxf6cPMx7bnGjcgavzAIO5IbjYCpMQ2u0Xf4NV4ZF7DvyPEeiBV8g0C518V5VD4tWUZzOjsFddIeqV1vZtgkg84gDQ7VX6ZO5E52QR7iHNRYWFkjMTIwWBarNGdov1bBs70vCwSgW6xpoHFYTlZZKarg7gpJSGI/Lo52UVY4j9k3k8H4FNdc+oEHqz6Gjp0naI4xtPYr1MWo+qGNO50/x5/O4l8xkDLNsmvLrtXSsOHLodC5hjubGb7BOvUZ3WSm36pYIKj5Inv8i1dXNTJsncTAl6KP+PtlLR9cwViEp5GQl8oAfvkGPdHGI2rIapkQB5B0tItRmnd4qAWzJ2FtygLRAZ0SClFCpMH4PlVoDbE1T29zFgD6Y0yVphFnPPQjZhvuov9qFdk8E2ad2Q7Ya3qofRrbnIF/L9kSv16A2fhtVKFVaDAY543U36B6TEfbEl0g0m6S8tIUZ0V7OPJqMq7mQ5yLIANWoNQYk5iomquvoGpQT/fmj2E92UVo1giQggaO5YcaKrwaDHtnCIFW32pk2iebJ037MNJbyXt0ce9JP8mS2n/E7ZxDmh+qr1N9eI+rpF0h13d3JtxluqKeyaoY9Rw6SE+5xt4CVTsXiYCO3Lt1g2T2VE2fS2Wit5VbbNvF5qUR52RkPUARv1JHbrXRsWhGXe5TcPbvHrGAXMUd7xS2apy1Je/wMic5yprpbqa4ewz4ph4J9DoxWVFDZtEHUY0VEOEgQicQYZHN0dbfTLt3D4aL92I3W8O6va3H7wl/ydIqbcbwaVMv0dtZz5baWhOwDHAgzY0bwebs1gt//eJoIzQTVpQ2MaEJ46vE0XC3ExphpNWqUKgOWlqasDVZQUV8Nmf/I45G7IFtjI7c+XCfjzw8Tsxuy/eMp7Cd7uFk6gCQkmeO5exHOHwWVhXRxlPqyFkY0oRRnQ1l5DxrPJE6n+2MtMcfCwhwzYbNjtDzYdRkhWxXnJx04bsxk2+VbqVeyMN3NpZp+VB65fC5GRmv1B7RrY8lPTTEeZAlj11wYlMZ1qRa15t6crEGnV7M60kr1tVb8v/hP5NrMUHerio6tQJ5/Ngt3Y0wM6OTzdFy/yJvXVDz60hcJ32rnRlU10qBneTbTCwuxIA3VIZvvo7L8Brc9jvMZ/wUqb3yINOZFTkXbYWZhafRPNq6ndr2jIFVfGmvienUT2rDneDLdA0GZa5T0z/Vw5fzb3DIc5sdfSUI52sS1inrkfqc4meAEeuF31SyOtVNX1U/4s39Bgd/HfD0NMuZGO7jx/gj+xw+TtdcVg1I41KqiulNO6vNPE2WYoq/+HKXyMI4fOEKI/e/3MFRvLdBX8RY31Nl8/mg8zmZaNmZ7qbhVzaLfSb5U6PcRZHv9O0wkfJ0z8d6YiwxGOwuVdIH26hvULDhx+PHHSfOUoNqYpfPGq1RZnuaFI6FY6OQsj7dytbIfq/gTPJbk8d+5PXt4r4cReBiB/8ci8F+FbG+//Tb5+fmfDtkGBwcfgGxqtdr48b927RqnTp16CNn+BDvLH4Rs6Nma6aatZ5zZuVmWpCJMRSu0l26y78xTPHcqFsd7vhnClCWb4eb5n9Jg8zwvFgfidN+I5O7L6zVL3Pj+X7Fc/G1ORbpjs9LESx+2YBX1CM8+kMnWx6+eeJ+A733FmMlmPlvL2w0j2MeeJj/YFvHWKD29I8YKtnMbGvQGJTP9M2htMvnS14sJ9tqVkWDQ0Pnbz1Pj9xc8lhKO+65SQfr5m3ztnWVy8/IpCHdHO/wWL7Ts5ZtHYownzTDLJQGyuURx+MQ+Vi59jQ9tnuCZgmR87ITF5McbdYHzf34d6xMZpKUGYK3bZKirg5GpOe4sbaEWmSIbqWLSLZvnn3qchD2OvxeyjV/4Bu/KEjlaVECoiw337UIU47x7/gq9Jmn8j5IwZt/4F86OqbB288RWYoLAekRiA1tL65jYhXLi+SOEezg8IKNVzFbx03+8TdQXjpERvweb+yfYeiYu/SPnZTEU5xRiM/Aa/9wfzBePZRDva2uUAg5f/DVvV/Qic/TBUfCBEsIgMqCSSZHJnDj2TA6rHb2Mq3w4fCQOfw/rT8hVDevDVNVXM+d6gIIoLxY/+AU9VmGk5aTi52R9v1KZbrWPD8tvMetWwuEALYPVFbROKbB192CP+x48vX0ICfXF2dZiV3UzBe2/eolzAxuYOnthZ35XPiDEZHt5A7FNCMeezMZ8oYfyqh7WzRzw9vXBx8MVL78Qgrwcsdrx9LnXwksV3+HXEy5kZB8lNdAFM5GS8cYr/OLVFvQujrg6WyHSC4EXjvqXGJGFcfqJYjK8lbQKkM31GIVJPvSdP095xxy2nk53vWiMf6JlW7qFwiGNp04k47nRxNWuZTxj80iN8GD++q+oVYeTnp1KmAuszQzR2zfM5OwS6zI96JfoqNKR+fwZjubZ0fXL11mPOUx2VgJeu05X5T1v8r/rDGSlF1IU6Y5Ischgbx+DE9PMr0rRGQys9DagCi3g0UdPEi/IVXf1cdVUPR+U3kQaeJySxH343HNfN+jZGqvmZ6+tkHp0L9qZKt6rnsfSzhEvezPB4sQYF41snnnnZM6UZLBnpYvrN5YIKcokNcX/fkGAmdJv886MJynZJ8gI3JFGGVZoOFfJ7XkrUo+kEBHsbPRS0qmWaDj7U8Zc00nPKcBLNcfYYB9DYzMsrstR6WFrrJ71oMM8fuokqc6bVFdeo2ozkJLMFBL33JMEy+l46yXazBNIy8vHbryUV16rZ8vSBg8PW0S6nXbVrDAuDaDkxAFSPdeo+FUtpqkZZBXuw+0e1V+q5Vvnp/COTOFkWiCm69M7kC2OfXHRuIhhoe4VXi1rZ0Hnibutzd1+K79NYJsAACAASURBVAatbAOl3pSovMPkJLvR82YlU0o3Mk+lEexhY+zDgsdfS/k79IqjSMk4SIzrTgMtNfDDy2NYByRzOt6E5tdeoXRUjoVPAA4megzGb4KOtelNPONyOHgwAVXby1SseRCX9SgZe+7pLDdpfuUqAzI7Ek7nEO5uxtJozV3IFpbE0Qg7WO/j7PnrlPeu4+HiiIOFgFpBpFOzoZAhDkrnWG4mCT4PGtVMVfyY9yckRGY+wYFQ+482quopLp1tZl7sS7h9IxNaV0KTT5Pq89GG37A9yLvlncyKQjia4cPMmx8yarKHjCeKCHP6HZUZPwbZXITModEBBobGmFneMvo0Kub7WDTzJP34ZzkubLJ2ZfLIp5qoaGxk1SWFvJRUfD+1zKGB5d5m2toHMAtPJiHhI5Nswb9nvPMqVyZEBMZlE3Cng+a2LULz00lO8DZmhRm0SsZqfkv5HTFBWZ+hIGCnHYT3LetgQhvAo4Xx+JqvUPdqK1sWXqQ/FYFiqIXy6lYmNiV4+vrh4+WBj58//j7uWKiX6SmrYcnGndiMAAZa2ulec6UgZT+xXvf6vAH58iT15xtZMfEm67A9I/WlDJlGk5dTRMiO07daNkvzu5WMbTmR9eWDBO4O9XI371Z0MSLZx5cPRRszxO9eKqaaW6mtHMUhOY0YpyFuXL5AuzwAf8edAzABJMo3UOlN2ZtZQkFGAh+vqaFXrTPYVk15zxYBiYUUeS1RWd3KlHk0Bwv2420rGJdPMzjQz+D0ImvrcnTqTcYXpYj9s/j86TwibOYfgGzi4T4aPgWyycYFyDaC1LeEr+W4o9haYXxogL6RSRbWpKg1WjbvDCCTuJL7ub8iRdzHxboBpJ4FvFDo+4n5TcjEm2iqp2d0ndDTxZhOtnOtZwu/yGxOxDje7/s65RIdl2roGjGj4KvpSLvquDKgIjLlEEcjdzqcQcFE0yVq2sbwPvW3FHjtWndoFmmubKa625Tip7KJ9rwrdxcmFtn8IK0V1xg38yerIJ7p6sv8pnQOXy8XHC0E0ir8NzVSpQKtRySFBQfJDXywVKJQnXFhqInrVQMYgg7wdJIp3Q01tKy6kFGQS7T9ItUXPuSNa1P4xfnel/2KULIh1SJ2S+SRE/uxGevk1ntDRPz1F8j22oEsAjzsb+Z80wYxqQUcibFjvqeDlppePB57giBpL5drulhxP8DXD+z55BpCp2apv5yK+hrEWf/EmYh7ctENhoRMtg/XSXvh0IOQ7R+OYDbezocdG4TE5HEs2uF+vLTyFW7fqqOlQ0fO11LZbKiivGUcg7MX/n4+eHt64esXwB5XG6Mf5f1LPk9nexXvjVhxpKCI1N1lXHUK5qe6uNQwgtangC+mWnNnqIlb5W3cUdqwx88Pb09PfHx98fPzQKJeY2p4gN6hcWZXt1GrtSjX51ha3iD1qz+m2HqYq+UNjDuW8M0j/h/FRC9lsq2BD14eIvFbzxOyUEV1axN2B/6BEp9dR87SGVobr/HyWAzfftSbicbrXGtdROLsQ6CfD14envgFBeDlJPg+3n1DnWqLmdtlVLT04HHk7yjx3XW/7Wlaai/yq9FYfvBncWx0XuWtc+eYtMsh3E6P1jj3G9DKt9BoDOx/+q85HPpgypdmY4a28nd4s9ucwpwkfB3MMOjUbN4ZpLF7Eqv0z/FimpihtqucG3fj1MGDRHv8nuoVBiUrk4288e2LKLIPkbvXGTMBgCvWGGltYUwawONff5IwKyGTbYyyl/+eKpMsEoKEdZ0OjWydyfFRFs33cvT4IVLDPLERy1kcquLlf72B5aNnyDYeIAnS3QW6q1vZcEnhyc+VcH8a/RPc7z18pIcReBiBP24E/quQ7dy5cxQUFBghm0QieTCT7SFk++M23h/j7n8IshmU01z49iusZRwhU/A0QsgYWuLazxsxi83g9MlYnKx3pW3rZPRWvMsbDRJOff4YcR42D0j49Jplrn7rz5g98lOeiPHEbrWZlz5oNspFn0v1vJ/Jpt7u4IfPXCLyey+QH+CE5VwdZxtGsYs5RX6wjvaXf8ttpwiSY/2xkwigQs5wfRPt/U6c+UoBQd52H2WyGXQMvPMVzpo+zxeK9uG7q763fuBd/rJMQ1FBEZnBzqiHfhdki+TwiTiUlX/LjzZK+J9HMwkUJF6fgGxLfPDn17A+mU5aih+bHa/yRqsdmdn78BDkosLhf8erXFzyouDgo8TvcWLj92SyLZX9Mz8YC+HRgyVEewsShZ1esD7Aa2++x4hTMV86FM3GxZe4oAwlNSEWb8F/bee59DoDEktbXD2csTJ70MxeMVvBj/++Fr/nnqI4JQjH+5snNZ2v/As1lkkUF2Rj3vcbvjUWyZdKUojzFjbNeqZvvcqHg3J84lIJdXe4vzEVfDHEppa4uZvRdf4m3ZvO5J9KJ9TL/r7B9P1+vD5KdUM1sy6F5Ef5sHnzx9xShJKTl8Ved9v776qa7eJSWSnbISc4KGRxSZdZ2ZQilyvYmp2kp3sQUeJxjqeE4nnfB0rH4Nvf49KmF7HxcfgJ0rB7voA6A6aWNri6O2OhlbK0tIZUrkAh22R8qIWeKU8OP1lITIDzA9IoAbK9NeNFauYh9vsJ2SYqpjsqOX95gj0psYQFu+/6/3r0IlvcBNmpZp7Ge5AtOZCxS1fp37QgOikCb+d78NGA3iDC1MIBD1d7LPR3uPJBDRu2YWTHqqm6OoVbXBrpCX6Il/opv1iDPDCGiGBvY5VBA9N8+G+9eOZlUpDjwsBb/86g11EKc1IJ2lXua6n6F/xTswmFRYcpDrdhsvYs12c9iI0Ox1dIqzHAbMUbdIkCSCs6RIyP8wPQQT1dz9sfXmbD5wjHcpLxvwc3DDrWej/gJzdMKSqORDfTRMWAmH2xkUT47fYQ0mOwcMDd2ZL1nkZKb60RVphGUorvfWN1AbJ9sOBLUtYxUvzuUY1Vmt6tom/ekuRDyYQHO9/NnFIt0fjOvzHsmkFGUjSbneV0L9gQGhaGt5O5cQ+50vgrajTRZOWfIEWAbMLptCyY4rREEr3vQRwFHWe/Q6t5Aum5BTjONnDx0hCOUZFER3rvMn0X2tUaFzcnTLZGuPlyIxYZqaTnR+Ny71uwLEC2ybuQLTXoPmTTR8QRGxdtzGTbaHuN11tXsQtIJSHA7SOzfr0ekakZds4uONhuUv3bWmY1AmRLJtD17uZZqFbbVvkO/eIoEtMPEu2yM6KWG/nhpRGs/JM5k2BF78VzdGk8CElIZfe+2aADKwcnnGzNmKr+BTWbvsRmPkKK972NkwDZrhkh2/7T2UQYIVs1r/eJ70I2IZNNPsy7F+oZ2bInPTEM73uFVwwG9CIREhtHXBztjZ45u6+p8h/xWqee2LynORa/Kx1n6zbvXepi1SqSJNtWWhbNCUo8QeHeXZ13sZN3a7pZttnHoVQvJl+7yqSFANlyCP6dMs57nmwBlHwmHu1ANVWdC1j5xBIryBP1BuRD12mYluGW9ASHYoXMuY+eWC+doraqnNZFW1Jz8kkKcvqUog4GNoaaqG3pRuOfSkZS7H1YpFdtMdRwkaolK8LS8nAdbqGtQ0ZofiqJ8Z7GewmbyYna31J5R0RA5mfI89/ZPEqHeLe0bQey7cfXYpV6AbKZe5L+mURsBaPvlVWjoblCscH8YCc9a7ZEZB0gP1DEQHk1S9ZuxGSHMlbXRPuMFVmZKewPuAc3dWwvDFBxsZNtyzBKCkzpa6pg3DyWrMwC7vFttWxuB7I5fhKybQ1y4Woz/cpgPvtECh73gydluL6Gsoop3DPzSXcfpby2hUWXIoqj3D+ax3b6u62jC472H5P6GjmRjrXJXqrLW9l2CSDI1cBk3zweKblGWaKp/A4NVXXcXrEgPj0OdxM9es08DT2DjMh9OX0gnSi7xQcgm+lIH003WlH5RpJ1POW+XHRrqJS3aodQBJ/kxSRThjpqaBhX4RqaRJSbCXqDgcW2W/RNL+F18mukmQ1zpayLNbsUvvhI5CcKQ+h1AmRr4PbYGiGnD2Ix2c71hgU8wzM5kSb4O929tLIpGq7U0XPHg9NfjmWpu55rI1qikko4tHcHUhuUTDRdpKZ9FK+T36BwN2TTr9NdWU91wzZJzx0k0dd+Z+2jY2O6m+rrV5myEDLxE5lprOZap4jCgjj8do1Zg0iEiZUdLk5O2AvwbfdlELIZp2kuq6J/04aYJH9W2rrRBSSRnxmFg36BpuvlVHRqyHgiC8/7fy7MaWIkVg64uZiw0NJKmVBd9BvPkuq6A5IFyDYgQLZ1YlIEyGbPQm8XLbU9uJ95khD5IDdutTJjlcqLj0V9ojiDMHaWhqooa6hDl/pNnrmXyaZfpbe+liuXpRT8+VH2PSAXPYbFeAeXq2fxicnhRIrXTlsIwGSWtlvVtAy48vhf52K3vX53faBUIV2bMR5sbYijefTZXHx3HyBr1+nvbuJi9TqJBwrJi3S9374G1TZTfTVc7ZjCIeU5noy0QK2Ssra0zNq2CpVsjZnxfoYWxfilF5Eo7qa8ewmH0EzivEzR6w1sTfXTUXUdm6e/T4ndBLeuVzMgSuOvno39qN9p1hhuuMlrbyxR/C+fZ+9KHbfq6hGn/S1PRH2UOaYVpMdVH/C28gDffTQMnXSdxaU1ZCo10uUJBnqHWHLN4PFDyfjZ3W1Mg1rG3EAVV+tascn+a56I+ujwQ7M6Ru3Vt3hjLZsffWk/0r4KLlbWoYv+PCUBQnbnzmXQY2Iqwd7dB+fdsTMoWJzq4J1fX6BrBTwEKa6QeS/M72oFmxsK7CKzeOrZA9jdaeG9Dwfwyj7MsZQ9WP6OCsva7WUGbrzKL26OIXb1xOF+5RehGMkGmxoP8h79DGcyPZAtjFLxm2/R4f04xVEeSERa5KtTtLR0GoH7lx9LxVnwCd1YoPv8v/HT+i2cvF2xvtfPDRrkG6tsicN59LNPUhh1zzzyj7Fje3jPhxF4GIE/5Qg8hGx/yq3z/8Oz6TamKX3z7xiOf4ln97t9orqofruT7z93joBvfY2DIa5YmYhQztfxo29exzz7OM+c+hhkE+Ql8/1cfOccvYYoSg7nsz/Q6X7VPtVqK7/863/A7HO/5ql4T2x147zx6wuMmSfx2ceS8LYxR2zYoOPCz3npl2uc+fnfUPwJyLbGB199FVnJMY7lROJmZYZePsW1X75FzVwIn33xACG7IRsG1m6f47vn50koPkVRnI/R+02/MUXpe2/RYRnP8QOZhDhbIuv/3ZBNkIs6rJXyr6/3EZh9gmOpwThYmhp9wwYn59DbBxHkruDa/7oH2fZw5+o3+cXiQV44nUqQswUi/SYd7/wLb834c+L0GRL9nH5vJptmroofvVqPVVQxj+RG42YjQSSckNe+zfffacM6/TlePB6H7exlfnpjgeCUEgri/bAT/MQ0MpYWZ5FKfPB2svxE1U/lXAUv/cU5thMKePTMAWI87DAX61kbq+L1V1twziihOCMcRcsv+T+jUXzpYPIOZAPVnRrOXusA3wwOpEXhYW+B2KBlc2mCJb0bXi5WSDtvcL5sBIfUYgqSQ3C1NsOgWmGoewoL/2C8TJdpahQgWwH5UXuwmb/Gyx/2Yx9TxKG0cFwFjzD1Cl3lV6gdFpF8uBg/CxCZWuAoZLqhQ7m5QvP5H3HT9gSfLUpkr8tHp5vSoYu8cvMOHvsKKEwIuptxqZGxvDSPVOKJh0TOplKLua0zthIxQuXM5alyfvOjSZK+eJKMWN+dMvB3B6YA2c7OeJFyD7KJ9UavsLKLVax5J5KTHY+fk5DVp2FtYhqppSMuLg5IpHd2ebLFI7l9lesdK7gn55ARG4CjUGlQeK6peXRObjg72GEh1jBbc5lrU3JES3fYdI0nPz+NKC8r1gcb+OD1LjyPHiArOQQHsYHNsTJ+8u02vA6VcORAKFttZ3m3VU9M9iGyY7yxNRMhXxqg4s1f8vM7gXz26Uc5FG5Gx3svUScp5lB+FuGuJogU85T/9gfUacMpOnaM/XucH8hkU880ce7Vl2nWJHD4kRNkhrkZJX/K5WHK3n+PHqdMTuTHYzPdxM2acawikshLi7gLmPUKZieWMdjY4+IqYaG1ltJb64QXppH4H4JslfTNW30qZBtxzSA91o/x+usMi+IoyEwj3EOCSD5L1dkfUKaK4/Dhk6S47EA2aTDF6Z8C2ST7Sc8rIVA1RPWVKubsIkjPSybE1cpYOXJjeoYtU2ucXJ3QL/Vz/T8A2czWx6m/fIXNoFSSU5LxMQftSifvX6ln2SKSA7lJBLtZIzao2d5cZllmgr29M862S5S+UsOMxp2s/yRkeyLDk/mOa5T2KvCLKyAn1tcoT9NJF5jZ0CCxccXNUsdwxc+p2fTZgWz3KPvHIJuHhOWhKl5tkBIek8axBA/BfJPb5eVU9W8SmJ5JpnDYYSZCrZCytLCJiY0tLq4PytOFMTRV9gN+eXkY87gnePpIAv7OVog1UkYbr3Oldx2vxHxyPVa4fr2RNbs4jhWmEOBsjkG5zkD9LSpHt/FLzicr0oaOn11h0nIPGY//ByCbaSAlT0ex2XKBGyMi9qac4ECUHWLNJgMVb3CxZ4vAXEEy+yBkQ5BUDrdSVtbArKk/GfnZxAa6YmmU4ylZmZ1gfFGHnR3MDzXStWhLUna+sUCCRKRmabyditI2NN77ySuMZKO+kdYO+X8CsrUzofXn0cIHIVvKY1GYrEsxWFhia29lrG4sHSzjtbo5zMKLeCbRlpGKahat3IjJS0bf1citmiEkEYkUZt21BtDJFuhrqKR8UEdwRjEF7ndoaaxg3CKW7IwCAnf45u+FbLoNbleUc6ttmcADBynatwdrkRbpyhCl5y9QeVtE2pkzHIrW0lxRRce6N8XFeUT7WCPSq9jeXmN124CNnSsudp+emaKTL3C7pYbKpiGWdNZ4hu2nJDuFYBcJ6pUBLl2s5444jGeeycDFxIB8vocLV6u4rQ7myZN5RNou7IJsWdjOD9FUWs6w3pf0Q8VEu0rQSudpu/Emr7RsEXbwi7ywT01HzWXaN5yJLzhDipcJOtk8zZdep2JASswzf0OR8wrNZeU0T5mR/shhUv0dEOvlLM3OM7cqwifYhc3u5ruQ7dFTeC8NUX2jjkkTXwqP5xLhbAnqTaa6arjaMIt13CGeSLJksGsHsiX/ByEbGlb6Wym/3sCqfxZHi/fjYy1GK1ulv/Yy71+vx2T/EZ55tAD6mrhVMYxdci4HU/dibyZ0HTmryxtoxJa4e39UaGf3clSv2Wa6r4Gb5c2Myaxx9w8kNaOQlEAb4zvf6ailsmoI8wwhw3kPdiYCsNpifXXDWHjH2UXMTG2TEbJF/+1zpN3TXX8aZLvdRUudANmeIVa8SHtFObXDkP7YcdL97Y3FjlYX5piaM+AX6Yt4uZubpWVM2h/my6disBVp2V7o5+ob5ykd9uQL//QU+53UuzzZHsNrcYSaq1XGTNiSk/mEGwtFCNladVypHkcSe5gzyTbIhcrT9u7Ym2pRKeboqK6mskrM0W88Rozjrv5q0LI63kf5pXJmnGI5cjSTYEdhzlOzMdtP1c0yRvHn0GMn/y977wFl53Ufdv5e773Mmz7ADGYGvREA0QsL2CmJoiSrxCXxSXazSbwnTk42yZ712l6nbHw2jr1eO87asWQpKjalSCTBho5B70SbhunllXm91z33ezPAAARJ0aIIinvfOTwk533v++79/cu93//+7/3Tpc6TmEugtovK2HqlImto6BxvHr/MdGAvn3dd4PBQjXXP/F12tmioFuIMnfwR3/3RKZb9wz/kC40xrh55i7cu5dn6tZfZ0+lEXckTm7rEj77zNxy5EeDv/V//hLWlQQ69dYCr+VV840uPs8Qpqr8mGLt4mJ/09dOw/9d4vl1HIprF0daIsVZWzsi7fPJNvjfeyq9++SnWNdSDc6KScmLmBu+8+SY3axv4xhf30uHQUMklGD//Ot/664MMtX+DP/yNrdRmbnDwnUPc1mzml17cTotNhciGTMVmmcw4WNbquuc8u3JihpsnDvDqmJVNW9bRtri4SrVIIjjApWsTWFd+ni+sqXLp4Ku81V9j3Z6n2L15KU6x8lwVZ8aFGBmYoGRroMke5kd/dRTzI9vY2CECnndCfZSySYYvnmWo1MhzX3+RpuQwR7717xjf+i/4+sYW5UiGcjbG8OU+Dl1Jsvqpz/N4j4Hg8Bm+/c3zLHn+SVa67s3QLiTnuH7iFKGmjXzxxR34ahmiwTzWJg+WD6kI/BBe++QjJQFJ4OdEQAbZfk5gf1FvKw4+/8kf/Arfju1hXZNNOatF+VTLVAObeXl/O+Pf/z6nKwbMNhcWnQWPMcaJ794k8MzL/MqX19+bySZ+W8kzO3iBQ8cvE87VlAGwVKmCxoDFpCaXrLLt5a+zoVWck1Vg/MwhXj10iTmtHoM47M/qwFAZ59R/S/D5v/jXPL3Ug2nyKN88MYhj3Zd5YpmG0R//gIPjESpWN3aDCYtJQ+jCRUaya/n1f/4M3S2LMtlEk7IhLhw+wLmxlHI2WrUKOq2KsrmFzdu3saFTBAtUJN79r/z90yv47c+vo0fZLjrBD/+PVwn6VvPCyxsJWIrcOPY6fUNR0rmSsgVLnFuj8XawcftjbGjL8+o//gmWl3exY9sSSiNv8P8euI1aZ8JtM2Fxucld/xGnKmv42le/xpYON9FDv8f/eHMr//Yrj9Ljv+/k1HKaobNvcfTCNHHRbpUKndFBgyHGmYEwmuUv8E8/t55GU5pLh49wdTxMKl+on1On1mAPtLFm615WN9sw3bO/AXJTR/mDf3UM9SY/LpuWbDRNuaqhWi6gb1nDY7s30R2wMXP4D/hfB9fwT57fysaW+a0k5RSD509z/sYIcxlxLl5VRL+wOt10bn6MTZ1+rOUZLved5uLAFKlSRSSNoDaIgxwb2fX0bnrNc/T1HWbSu58n17TToE9w7cRBzg3OEs8KGdVQqbXoLDY6Vm1n29pm8qOXuXj+GmOxjLIVEI0JdSVDy47P8djqDjyLljZrxShXjx/nyu0ZEvmCck6OSqPB5m9l1dZdrHGkGLh0jgsDQRLZEuIkDrW+Atq1PPPCZmXL8eKdUbNv/y7fGm9m+94X2NThUbIxqsUk4zfOc/LSbSLJHOVKmZpanK/iZs3u7awTlRDT4xz78R9x0/sF9m/bSod2kotnLnBteJZUrkBZ9FNjxuFpZdOeTXQ3ezGKd/jUAD/+wXf5cV+ZPV/+Es/t6sVt1FCIjHDqJwe4lCiis7uwGFx4NJMc/sEsK776OT737BpsuQnlpfbd8RR5ZQurFqvdhjlxjb+OdfPLLz3Pc6uchC7/iP9+OkiuZsdtNeDy6Jm58BoT7q28+PmXeOS+IFth/BSv/uS7XMl3ErDZqYlCEaWacjZhTdfExsd2sGGZH0MuyM0rF7lwa4JEukhFZKwYjBitokrvRlZ22pg5dYQDB6KsfHoHj25rv7MiP/HG7/D9mVYe3fMS25copxOLfDT6vnOQd6fNbH1hGyu7F7aLBjnxrd+n37ebXbu2Uh04zttnxyiJw8ptJmxOG3OX/zsDjt289Pkvst2b4NDhVzmSXsazO7aypXVhRT7L+W/+Lmf0m9j5xAussueYGrjE6QsDzMayilyraj16vYeVW7ewYWUbqtA1XvvjExh272D3k2vvZrKFjvJb379Ny6rtfGl7F5ZShHcP/TVvXAlT1AXoXrGGLZu60ISuc/7KENPxvLIVrVZTY3C4aV2xiU0rOmlyzPLGnxxhotTAni9vo1ME4pRzL8c4885fcU29hkd3Pc/ahYSw0An+/Q8HMHds5Zcf70YdH+fK6XNcHw2SKVcpV2pK6rm7ay2bNq5nmbPGrbf+kMPxVtbv+QrbW+4G2U7+yY+5nrWz+SuPsarRrGypfPUnB7k+lcXVtoQV6x5hVUDF6I0r3LgdJJsvU65WlQIa7oZuNm9aRXe7+z3Zq+OH/iPfOzNJwbGWRnWWZDanvP5UKyYCvWvZunU1HQ4Yv3qSU5cHmE1XqFUqqNRqagYHbb3reXRdD03OJEd+/0eMmDrY9Xceo/t9M9mG+cmfHGNas5Tn//6jaCcu8NbRi4xGNTS4LIpNFKfOcyOuZ93Tv8YXNrbek8mmDIX5JOM3L3Puyk1mEnmqlSrlmkrxJVqjCVfzCjat68FTHOX8uYsMzWYoVUUmhgatXoejuYf1GzeyqrXKjbf7OHM+Q++T23n0keb5TLYCt4/8GW+Pq+nc/es8sXQhk+0m33njHMOlJXz1qc20myIc+7PTJI3NbPtKD7Er5zl/vZ+g8JU1FbpqiWpDNxu272SLt8DVtw8za25g3ZN7aRQBtUsXOH9jjEROVOBDqYiqN7joWL6WTZt7cUUvc+LE29w2rWff7v13MmCLmUlOfucggwkXe3/jBbru2ZlbIRca4dyZU1wYDFGraahpdFicBvLBMJFpAxs+9yxP7Gone/tdzp27zEi0SFmc11tTobd7aO3dwCOru2lZlGF+z3xKnMs5dJ5X/vI79EXdPPWrv8oL69uVc7REkZl3j53g+Nlhqg1urFYbdlVK2S4+Z1/Hr7z8OKvtM7z9zWMMpdt56Z/tw1+IM3rjNIf6rjCR1GAx6DBYDFTT41yYM7P68V/ln+20Mn7jBAdP3SRYcOG3m7DZ1SRGzjIa17HpV/43XlyiZm78JmdOX+DWdLp+vpk4M1XvpHnpBvbuaCd16SRXBqN0f/WXWEGKyYErnDx/jalYUTm/EaFDOhuBjhVs2bWeDm2cKxeP8ZOBMqsffY4Xl8+Pt7Uct0++wuFzA7S8/L+zv3kxoZrCYfDyOY6fHSJOFVVFjc5oRV9JEgsOY1y9m+df+ALthRluXD7HmVszFIoliqIyrs6Ew9/JhnVrWN3jf0CmZj2jMB0e4uD3/opXzkRZ/9W/x9cfSqRTjwAAIABJREFUW4dXyRCqUkxMc/3iWc5cD1IUZ9mVqqg1ZjxNS9mwdQM9rVrGjpzkze/fZt1v/T123Amyxbhx/RTf74uydvt+Pr/OyczVC5w+cpmGr/1dHnWIytX9nDl5lhvTGaWyZk2tBqOdhtYN7H9sJY5KlBtnjvLmsX7KFjMGvQG9QUNyeJLpuVZ+5Xe/ygZvkWtvHuL40Qx7/+0vs7ySYmrwCn1nrzGVmJeFWtirlYbWFTy6ezWe9CiXzp7h0lhKmb+KoyaqGjPewBaefWEN/sX7yhGBGaFX5zh89hbRXPVO5nwVNXpnM6u3bGPHigC1RJShS6c53z9CNFe3XVEEzOhtpXv7DlaUrvLOkQuMZzw0OI2YTRrIj/LuxVus/J/+M1/vqhGbGeTM8eNcncgoZ8ii1WN16cmGQ0yf1/LsH/1TdlizTA9c5Pipi0xlNaiqdT+qM9pwLd3Ak9uXY0xMcv7QIa7HchSLYkJVQ6M1YFu9k+e3rVTOe6tH2WqUC0mmbp3n2InLTGd1qLU1tHoLbkOemeA0lw1P8Ke/uQeL2Fraf5GTZ68RzKmolkuoVDqs3gZa1uziidXiHNSFrRY5giNXeO21c2h79/GFfSvvrRBfE9WXxzn/zmucj3rY/9Uv0JIZ5typk9yazCrzCjFzEx+1Vo/F3kzvshasc2d5c7KBF19+lhU+wz3n51VLaaZvHeevX+unYceXeK4zy+H/+jtM7v5dfm1rqzL3Us6um5vgzLFDnE75eXLPKtSnvsdPMpv49V/aRfM9RcRqVERV4Etv8J13kmz5/POsNfbzvb8aYNM/+FW2NnzAttZf1BdH2W5JQBJ4IAEZZJOKce/8tZjm9rnXOD0BapU4fHshyFal5u5l79ZlWDLjXL0+TKSoRasx429wUQ3nMDW1smyZD6NuoYz23VtXSznikWkmR0cYnUmQFW8daj12byudXc20NHgxi9+JYEI2xkj/NW6MBskWq2hsDXT1+MldiRLYt5E2hxFteoqb0zH0vm7axHkNqSluXb/BWFJMZnSYHV5cmgq5vI2e9W04REbcPfPQKoVkiNGhfm6Nh8kWahicDSzt7qVTrDYZ1MoWy0LkJodnXWzp9OEyibeJNMPnbpM1eVna5cds1FDORJka6ee6CJLkK2iNDlo7e+ha0oTTXOL2kdvoupppanSgqSS5ffMaA5NJ5aXM6GrEp4uRULtYurQbv81IYfI8h6MNbO9uxGV+79lClVyM6aFBro9MKS9IGoufrq5GKsUMeX0ja5d4lQqrhWSMqZFbDIwFlevUegtNS3vp7WpVilMsbJdcwCKCbH/82/2s/PomvPo4UxMRclU9dn8rXT1LafXZETtH0pOXOR3zsnZpI36RDjP/ESuCofFh+kcmmEsVqGoM+Jo76eldSoPdiFZdJZeKMjncz+B4iFSugsbqpnVpNz0dAeyqNNPTk6RN7bR6bVh0UEzHmR4d4JYIjIk+mFy0di2js61ROd+vmJxhpH+A4ekYmVIFldaGv72T5cva8NnqB/zf/dQopOr3GxybIZ4tgc5CY0e3wsRtEudTDXNzcIyQCJDVVBhcDXT3rGBpowujTmyNvvvJjp/lZspKU0u9f/V5YpVSPkVwYoSh4UnCySwVtQVP8xJW9HbQ4DChLqaYGrlKzNhJe1MAh6FCNjXHxNAwtyeCJPNl1AYXzUuX0dPZiMukn793gelrF7kW0bG0t5t2v9hCK1aFC8Rnhrk5NM5cTmzPddAUsJKbLuHqaqOj3YNRLSr8TTM8MMTIbJRcRYu7aSmd3jIjWTNLxfkvHhPVbITh/gFGZtMiVIzd78NejVGy+GltX4rPenebrehtfrSPA0cPkgrsptuuJxGeJZ6rYnYG6OjqoqPFg9WgRVWrkM/GmBq9zfDoDPF0AUx2Gtu66e1sxmPVkJ6dYnQsj6e9kUDj3aB4auwsQxkbgZZOGu0L54TlmO6fYC6jo3FpALezXvW0Wskq2+SipmZaWlox5UIMDQwxGU5REYFFbzMuQmRNjbS3ddJoKjA5Ocpk0UlHU4CAbcHeygRvnmVW00Bzq6joCqVCmvDUKMND4wTjGcpqE67GJfT2dCjn1dSyEUbenUHT1Ehzmw9RBFb5ZCc5M5TE6m5kWZMTPWWSonrs9SGmY2VcLV2sWL4Er6lCfHqUgeExZsRZUuhx+Fvo7O6q2542zdi7U6SqZpqXNd4pMCOCPsGJfiIqL4HmJfgW4vLZaS4Mx9HaAyxvc6GrlsnEQozdHmJ0OkKqUMVg89GxrJvOtgZsoirt+BUmC1Z8LWKr9d3ztGbeHWGurKdhWatSFVjZLjR8kxtDkyRVdtqW9dLT5kVbnGNsaJiRyTCpQgWd1UPrkm662xtwLDqrc8GKxg/9Aa+N62np3UEgP814MKlUxPQ3tdPZ2U6D26Is9JRzSUKTt+kfniCUKKA22Who7aRrSSs+uzh8PMfExdsktXaaeltxLT44cLELqMQZeXeajNpOx6omjMIWR4cYGguSK6swOfy4TEXKai2u5l6W+mzv8ZPixVNk+yQiM4yPjjIZjJMt15TghKuhhSUd7TR77RhUIutikqHhEeW8t6LKgCvQRueyJTR7xCJHkcjYNLOhEu62JgIN9TP2xAtdcuo64ylwNK+izTEvh2KU/vEgiaqDHkVeOaauz1LUWGnqdZGbHWdwcJhJcW5TRYXJ5qd9WTdd7T7MFAiPT5DVmfG1tirZPflMjInbwwyPiEWHChqLi+b2TnqWNOK0iiBTiJmZcRIaH63N7Tjmd5hVSmlm+ieIFw20rFvK/FFtdyiLQ80zsRlGBgYZmYqTQ48r0ETAbkWVrWBpFudNudEUsySCEwqfiXCKMjrs3mY6u5fR1uBQivq836ecDnO7v5+pnJmlK1bQ5hZFieoHr2ejMwz3DzEey4LRittuQaPVUNG7WbakCa8+w/itaRIlG50bWrHUKhSzUSZuD9KvLMDUMLoaaPJZKKs0GD2dbGwxUUjPMTp8m5GpGGW02NxiQa+obDF2dG1iiUNLtZwjFppkqP+2IvOy1ogz0Mqyrk5aPUaywRnC8Tyunh68GlEUIUVoaoyhwTGCiTwYbPhblirjkagkqa3kiISmuB2v4g0sYal74YyxMonZYUX3rF1buLOLfgFYrUIhG1f87eDopHJOp9Huo7HRh0OdomJyKWeNujRCD+aYGJn3y2L+YnbS2N5FzxLhl9+/YmO1kGLmdj+DMzl83evoXVSJV8ghl44wcfs2t8fqTHVmN81LuujubMRpqpGcnGZsKIlv80qaFrYLVvNE52YZnMnjbWyn02cgEwkxMxXG0rOCRoOaSjlHPDzFUP8wE6EEZY0Rh8K4SxkTtaJwSjzEsKheORGhqDbi8AZosJsop3Us2dip+Nq5sUmmpkq0bluBRymAIvz7GAP9o4SSedBb8bYsZYWYS4hq6YLnyAC3hqeVjHeEbBvbWN7TTZPbfO+ZbEIOQq/ySWYmRxganCCSLlJT6zA7G+joXMaSJnd9B0UpR2xmjFuDw8xEs5RrGow2Lx1dvXSJIyoKcSZGhhkcm6OEBrPVhttrRpUIY1q+lx6nmkolTyI8wdCtQSZCWSpaEz5xLqPTQGo0TcPOdTQZxXq36ONtbin6VkBttNLQ3k1PZyt+m6hAm2Rq6Loy907ly6i0JtyBJfQu76TRZbqnj6LgRCWXJDh2m1tD44SzZXQWD20dLdj1GUYzXvasb0E/f114coT+4XGCyQIqrRlv81K6l3fRZF+Y34gBvEgyNkP/eBpXYwedgYXzBBe9SxSzRKeHGYuXaVi2liZjXd4z42PcHpslVqiAWoPJ7qVtSRdtbh352REiugBdnW1KMP7el54K+XSYwRvT1NztdDdpmLl5jlTTo6xoFAV0FGFSLReJR8a4NVvAEwhgnh0g5uqht9V7bwVr5fISmcQsN96N4FjaQUAX5vyFIO3bttHpeJ+K1O/r7eQXkoAk8ItKQAbZflEl9/Nqt6iAls+QLdYzje7OnGvKpMJqNijBknw2S7Eizi5Xo9PrRQFFVBo1WiVQdl+lpUUTv6Ko+FUoIxLZRERNqzNiMunR3FOdqV7BVFTxUhKiNDpMFgOI4INRj1ZUc6qV66uuGl29oqeqQjEnqomJlAEVaq0OvVZNraJCKw65v7/6kzIQVpXniEqgoj1i5ctkMqITlZTunNdVJFdRY9BqlDbWgyglamKV805fa1SUaqsL7dViNJrQ60SgrkYxV0KlEwHJepCmXMyRE9XJBAKtvl7ZTaVWyvJqRBWucp5cVasEK+vPfO+nqrS7QKkisp50GE0iiFitn3kiKsopHRCrjXml4qSSHaXWoDeaMOoXvr/3vvUg2xCb/of9rOtxUSuUxBo4Wr0Rk1GvVGBVqeqTjbxgotO+p32VUoG80q4qNaEbBiMmg24R/2q9TYWSkkkjsieMJhN6rTjdr0K5XKGqqrNa6Lpgm1vUV4OovKX0sf5SJapHilV4cRY9qrt9VCrGvudT1628YCJ+IJiIjCq90BGoiCpld9pf1wmzyXhHdotvVy3nKVXVaObldvdxNSqCUU5wqCgZLIKD0aCr86pWqZQLVFT1Usz1QKB44cqTF1yErFRa9PMVxhb3o1LIUxBZKqKMs7CDhQlgpURhnlFNMNDrlKILStu0gqVKeXlfeEZlQa46FSVh2hqtYkcLOqNkd6JCo9Wh0yjG/YB+iiDbCV4/eoRi5wvsWNmFQ1OXq0Y3X3lNuygwqVSBE/qxiL0iS6FHIlm2TKl8t8134vulPKWa4Fy39fpH2G591V+8QKvnbUuZ+JeKVFQatFodGvGiUxT6Ubc3tdaAXhz6r/RHh1ZsBSmXKdeE/WkW3V/oSYGKyD4SDOfZVMp1zsWykKsa7bx+1+VaoVQsKzqtEfq5oCzVMnklk0Mz71tUVCtlCvlcPcNDYaVXdKxWLlLI1zNBRSaldtF3osJZSfEbKjTiPMV5n6b0uVyst1UjdGwBUZmCspihUexL6IqiA4JHQfgEwUOHwSCqUKqV9gq9FCzuZS38SN0X3HmuqF5Xnrd14XP0IltT6HK1bo/i/op5ieyouowf5MpEkO31aTu9W1/i0YCKvBhUFJs0YNDP24viq+t+R/iBut+v2+1dHyT8imijGo3SjvcJ0NRE/+dlJ/wgtbrNF4VO1nmIjGYxhqmVsWXRQtN9vuS9vkeMhQaMeiHL+vOFnItCnkpl2/nvlTGsbmuVUplKpYZa2MC8Dit9rSzIZ+Ha+Zd24R/nfbzIfKqIvojzs3QaapWSwr64kCWs1SvVD4Xshb1UykJ36v6q/vi79lgfR7QI3yp8Yf3rivKbqjI26e7Ir25j87YnZPQA1IKN0LN8voTia3QGRVaiwqqSrSX0UemSsCfBp1Ifa3R6jAYD2sV+40FevCrGCuEr1XVfeKcR9YqJig6WBJv5cVUxCjU64StUwneI54nxqV4A534Wwu8bxOKA+E6tVY63qFXrvOpjjfA72ro9C4vUiirUdZkuyFz4UOFndIZ6n8TX4ruK8Ms6MZ7W9bpSETYv5Fa31Ttj5ryMKpUKJfEbjfDFC7CFPQhfKzLPjPecc3t3zlalvDAOibNRNcLW9YrPW/Dt9TbU+3V3niBsdt7+3j/OqfxO+EOhO4pfvS8oWq/6WVDGQcXXLPgCMdaqhP8oUy5V0Yg2LTgHcU/ho+bHAdHfakXoYQWV7q7dKIyV8VIwVqPVGzAZxdy0LgMhK6F/wl8IOQu9EvonzogV2aTi+WK8KSuxssWyKFHI5RUfc0cWRp3iJ+ryF/OD+nxKTBiEvS/MjR44URP9qZTm5wJ1ny7OIVMq/y7wUnSgbgfiuco4palfY9DVq6cqPqog5qnCL2nQCR9Xq1DTGtErpcJrVIXNKXOrut7X/aOaarEyP2+ev05pT07Z3XB3TliXieBTLtXnjMocXemjmMOJOfoDZlPzfjmvtL0+FzUoFVerFCtqpdJ7fYoyP2+cH9tUil0YMRqF/1ikZIKFmNOVa4rPuavvi19FqorfWNA7cU2dkdC1omIrYrATY5jwZ3q16JOYs2vRCR/0gDlhXV/ErgON4v8rxQJVwfae+UudsRibxa4QdaWkZAwu+LJ7byuuFe8KZWXurxGLGvkKOjHXfZDDfKDyyD9KApLALzoBGWT7RZegbL8k8DERyE0d5z//myE2/Pp+HlnbdKcq2Md0e3mbzyCB/PhJ3jx6jELn8+xau5LAvYXoPoM9ll36OAlMHPkj3pi20bvtS+zsuG9r/Mf5IHkvSUASkAQkAUlAEpAEJAFJ4BMi8IkG2QqFgpI18MYbb/Dyyy+zYsUKpSyp/EgCksDDJ1DJzzE2nMPV6sUhtj8+/CbJFnzKCVRzMcLRKBWTH7fdhvG9u5s/5T2QzXuYBPJzo4TyOiyuwL0V5h5mo+SzJQFJQBKQBCQBSUASkAQkgZ+BwM8aZPvOd77D448/rmTsGwyGeua+2I0gdlncunVL2XCobMcpl0kkEqTTaY4ePcpXv/pVVq1aJYNsP4Pw5E8lgY+TgEi5FwUglG1o77fd6uN8oLzXLz4BsQ1EVPugrjNSbX7xRfpJ9kD4nLr63N0e/kk+Xz5LEpAEJAFJQBKQBCQBSUAS+LgJ/CxBtlu3bvGtb32LrVu3YrFYcLlcSoDtgUE2ca5EOBxWonCnTp3i2WefZfny5TLI9nFLVN5PEpAEJAFJQBKQBCQBSUASkAQkAUlAEpAEJAFJ4BMn8LME2QYGBvjxj3/Mxo0bKZVK+P3+Dw+ymc1mJci2f/9+ent7ZZDtExe5fKAkIAlIApKAJCAJSAKSgCQgCUgCkoAkIAlIApLAx03gZwmyDQ4O8tprr/HII48g7vNTB9lOnjzJU089JYNsH7c05f0kAUlAEpAEJAFJQBKQBCQBSUASkAQkAUlAEpAEHgoBGWR7KNjlQyUBSUASkAQkAUlAEpAEJAFJQBKQBCQBSUASkAQ+SwRkkO2zJE3ZF0lAEpAEJAFJQBKQBCQBSUASkAQkAUlAEpAEJIGHQkAG2R4KdvlQSUASkAQkAUlAEpAEJAFJQBKQBCQBSUASkAQkgc8SARlk+yxJU/ZFEpAEJAFJQBKQBCQBSUASkAQkAUlAEpAEJAFJ4KEQkEG2h4JdPlQSkAQkAUlAEpAEJAFJQBKQBCQBSUASkAQkAUngs0RABtk+S9KUfZEEJAFJQBKQBCQBSUASkAQkAUlAEpAEJAFJQBJ4KARkkO2hYJcPlQQkAUlAEpAEJAFJQBKQBCQBSUASkAQkAUlAEvgsEZBBts+SNGVfJAFJQBKQBCQBSUASkAQkAUlAEpAEJAFJQBKQBB4KARlkeyjY5UMlAUlAEpAEJAFJQBKQBCQBSUASkAQkAUlAEpAEPksEZJDtsyRN2RdJQBKQBCQBSUASkAQkAUlAEpAEJAFJQBKQBCSBh0JABtkeCnb5UElAEpAEJAFJQBKQBCQBSUASkAQkAUlAEpAEJIHPEgEZZPssSVP2RRKQBCQBSUASkAQkAUlAEpAEJAFJQBKQBCQBSeChEJBBtoeCXT5UEpAEJAFJQBKQBCQBSUASkAQkAUlAEpAEJAFJ4LNEQAbZPkvSlH2RBCQBSUASkAQkAUlAEpAEJAFJQBKQBCQBSUASeCgEZJDtoWCXD5UEJAFJQBKQBCQBSUASkAQkAUlAEpAEJAFJQBL4LBGQQbbPkjRlXyQBSUASkAQkAUlAEpAEJAFJQBKQBCQBSUASkAQeCgEZZHso2OVDJQFJQBKQBCQBSUASkAQkAUlAEpAEJAFJQBKQBD5LBB5KkO306dPs37+fnp4eNBrNZ4nnZ6IvtWqZSrVGrXZ/d1RotRpUKtVD6WetXKZcqynPF3rzybWjRHT0Gudv5ujaupZWhwXd+yLIM3XjCjdmNPRuWkmj3YR2Ma1ygYl3j3Ml28qWdUvwWvQ8HJoPRYSLHppg4O13KXYsY0mHD4tO/REblOH2xRHmajY6expxWvV81Dt8xAcql6fG32U0mMPW1k2j10l25BRnQ0a6u7tp91hQkyc8dJ433zrFQMbH1n172baqBYdR+rkP5l0lE5pgbCCCsb2dplYvxr+NgMRvKnmCw1e5HtKzZNkyOhosP18bq5UIDpzjWtxCZ2c3HV7T37bl8ncfG4Eq2bkZJodC4GmktSuAlMrHBvdvcaMyqZkppkaj6BpbaenwYviwu1TTjN+aZDahZ8n6NrxG7c/Xjj+sPfd8XyYenmQylMHoaaPDXiGTy1M0B/B9mhWtlCEYHGM4USPQvIylTv1H6vXDu7hGOZdkcnCSmZSN1dvbsP5UjamQiQSZvDUFjR10dPo+XO9+qvt+Ci6qVSmkwwyNDhKyrmbvEscHN6pSJBUe59rAJJrAOjZ3O3+GTlQpZKKM3rzFdMHN+m0rcP7/cyL7MzD8WX4q7CHO2LUzXCus4Jkdbeg+5HY1If/ICP1Ts9g7dtHj/ugCq1VLpGeHOXW6zIYvrML7s3Th0/TbSolsZJATk3m6Olf9AvnFTxNE2ZYHEfhEg2xzc3Pk83n6+vr40pe+xMqVK2WQ7VOml7V8nCsH/pRXB42Y9epFk9oq1eoynvjaTpb7rOjUH+Sgy+TzNfR6LeoPvO6n63xm+jIHfnSIG3ENVrOKSiFPXuXikSeeZOeqFiw6zc958l1k+toRXjse55EvPMkKvxPD+3Y/Q3/fO5wY0rLtuZ10eex3B79qjpFTr9EXMtLeu4H1nQ1Y9D/vtv90jD/5q2Y58FuvkNu5j13bluE1fdQgVIQTf3WUkUoju59eS4tfBLh+/p/Zc69woj9Kw6YnWdfZRu7S9/jBiIPtW7eypsVGavIWfa+fIWiwYPW30NvdRWebB7P+o/bv4+1LrVahVFWhUanRfBKgPnLzK4RvXaLvjSFc2zexflMn9o98j/kflDOMXHibY6MW1m/azOqljp+vf6iWGD39Cu8E3Wx8ZBvrWy1/25bL331sBCrMDV3n3MFbqLtWsOmxVbg+tnvLG310AiVmrlzhwsnbmNdsZPP2zg8PklRCnH39HDcnzez42jaW2g0/Xzv+CJ3KzU4yMXabUDlHLp0hEtPh8bewcsd6mj/NcatchOvXz3J4HNZs2Muujk9zRHCxQKoUEtNceucs16cb+Pw/2o77p5JXichgP2cPXEa9Zgs79iz7cL37qe77KbioViEVHOBw32FueL7Av9gT+OBGlfPMjV/j+OlbaDqf4PktDT9DJypk49NcOXWKwWwT+7+wg4aPHrN5n+fXqFarlMs1NBq18o/83E+gRjEV5MbRH3IovYt/9JWVHxpkqxYzhAeP886Fd/Ht/k2ebP/oAquVc4RuHObP/jjLN/7ki7R/VgRTyhEdPMQfnMmwb+8L7O74Wy/xflaIyH58TAQ+sSBbuVxGPKxQKPD222/z5S9/WQbZPiYhfpy3qSQneeu//CZHbb/MMyvd6NVQT2gTmW1ulq7uwGfRoVGy2cRgWAOVqj75FX8TF2ev893/nmLnM2sJ2A3z16qUr+v3qWfJiUy0D8tGm+77Ad88MYa1sYtlrX5sIhhTK5OcHGAoZ2PdrifY1GrHoKkPGLVqtd5epU0Lz5x/7jwo8XcxiNcvW9QGpV01avP9udu2Ktl4kOlwCU9rALtRjxIyqVaZv4vSt/r1ZZLhWUIpFb5mPzaD7k7wp1xMERoZJqoP0NrowWbQop7PCqzNUxZtu6cPC2w/UMgiALrw/Lv/vvcn75VVXRwL6YqiA/f/ov7dvHTrX9aqCJErf73T5/mv7u/DPTJYkPuCTGZ55Te+Te7Jp3hy33L8SpDtXt1YkM+Dux7i4J++wXC5hSe+sIn2Rts85zqL98j2zk3mOSzoyIfyXbi+3u7pU9/mnethmra/yObupRgSY4yn9fi8XpzmChPvnuLNw0lW7trAimVeTDotOl092FzX+3l7Wfzce2RwN4N0Qf/u+d0d3Z7v0KJ0U6FDC3a1IB/lqmqJ2OQFfjLmYHPPEnp88zkkd9rwITa5YBcPkHldJxa0d8Hu7tOjxf2bl/F77bPM7LvnOPjDW3j3bePRHT3cXZf/gPbVFvyT6PECuzKZ6CzhjA6Xx4PToq2zX9ysRfzrnH86v7QgiwXZKP+uVclExpnJG3B7fLjNd3NX75XdYn90r08SjRPXKvd7oE5+WPs+gu0sMFMpD6VWe68t37HoD/LV9+le3YGIe31YWx9s0XfHhQfo0YfpYF0R521MtKFKpP8qx1+9iqZ3DTufWz//Uv5R2nZXZxS/PN+G9x0zHiC3O/JXuNwvf6XFC6iV/3rPmPUB/N/Xn3zgWLHI5deVjtp72la3o7tj9INu+NNwXCyPMlPnL3Dy0ACWTVvYta8H28JtlTY8YE5QmaHvb/p4d8TMY39/H11OY32IWrDlB7b9zk0XZeK/l/uCrtT19b0vmx/GtphMkM5kqGpq5NNxImk1NpefphYPpntut8DyAX7/Q+RU7+r87OtDxo26Hi3Y8oP6O/+wbIjLl07w+m0VGx99iie7jHf8zvtxqFvW/Fzp/jbPy6Lezgfp+E+jJ4tuuvh+83OzOs4q+dgEZ189xpWxJr76rx/D87787tW70M0bHH/lLOpNO3hi//IP17s7Q+v72ce8yb7feL5oWqWMSfP/v9j+F+T6QF8/b/PKd2J4WaQD9/qeCsmZGxx4500u+b7Gv3lKBNnEGPLeoJRyj2qFYi5BOJJEZW2k2Wu4MyYu9m+id2r1/D0W25pavWghs0a5mCMWCZOumGls9d3JPFeetfA7lZq76+wP9qfKlEa9aEG/licSGuPi5SRLV/XS2WRT2nnnPvfbv/qeGer7DS7zclDuxEL37lx8n94tzMvvjIN33cr8lKc+Vt+xmTvj0319uUe15+d/dcB3Wb5n/le34zsJCov7e8cmalRLeRKhSYJlP93tjvn7zc8VfUmBAAAgAElEQVSB5n3j4iSHajFN8PrbvHbyAg1P/S7Pd76PAX0A31o5y+yVA/zH30vxD/76l+lY8Mf32Ord+97VhQ/2Dffo3LzDuftmsjA+KFqqsLvfYy88Z+G7D/Pfd3zr/PueupwjcuMAv3M0wzPPfIn9XQtBto/uvz/YZ999n76jW8r86wN89k8xTshLPr0EPtEgW7FYVIIbBw4c4KWXXmLFihUyk+1TphuVxDhv/eW/5Naaf8uvbWnEes+qrAqVMqCJVZQI0zNzxLN50Ogw2jw0BvwYstNMDLzDf/xmnMdf3kKb14GnqYtWl55qIUE4HCaayFKqVNDoHPiaW2hw6NE8IOOtOn6M//AXfZjX7+DJLWtpd5vRiutUUE6FmYzmMXsa8Vv1aGp54pEgwVCSbLmGymDG62/A77Ki06hR1VJMDMXROfSoKhnmImkK5Qo6i5+WNj+mWobIbJhYMkO+qsbuaaQl4MYksuRUFTKxELNh8Ld5sRg15ONRwqEQiVyRSlWH2eXE6/PjNEEqHCKW0dHQ7MZkEFtcSiSjIWZmwiSzZdQGK54GH36PE5PYfkuJyO1pCkYjGvLEo0lypQo1nYmGpmYaHGa0D1jNq1UKJKJhwnMJMvkiVbRYXY00BlxKhtwC0lIqyuxMkEi2ACoNJpsXv9+Dw6xDlZphKK7G63HjtOjmg35VcvEokbkC1kYvdrNBCSoWknPMhoLEM0WqNT0Wt5dAgxuryFhUlYiOB8lptGjURZKxFHpfGwG3FX2tSCIyS3AuSbZYQ2ey42upcvRfvUJpPsjm1RaJi76IvhdK1FQGRQaNfvu8DO43lBCH5oNsj4sgW4ORXDJKKBIlmSlQqaowWr00NPpxmnVK9pZYyYuGQoRiKQrlKhqTFafbr+iIQffegbuUFjKOEE7lqKLD3uCndOs1Tg9FaRZBtmVLMcRuM12w4HG70CaHOHPyOIevqlmzuZeuzlaaAgE8lhrpaJhgOEGuWK3L3+/H57Sg16ohE2EsXkCr0aLKpYgX9TQ0+XHZ9FRycUKzYeaSOSpoMTu8NPrdWE0ieFsjNzfFZE6PXVMhm4qTyBSo6sy4GgIE3DaM2iqJidtcP3+A/zroYO+aHtYubcDb2IjHYkJdSBMJBQknMhSroLe68Df4cVkMaNU1Cpkkc6EgsVSOYkWNwWrH4/fhtprQzQe2qWQIzsYoawQHO8Y7WXtVCrk5poMl7C47RlWeaGSOeCqvZNXpLS4CjT5cVhGIrzwwyFbOppgLh4gkMxQrKgxWJx6feL4RnQZKySChtNBrwSpJCiuNPhe6QoRQwYjb5cZcThCcnSUm9GL+RbBaKYGtkY7mBpy6IvFYhEg0SbZQApURhzdAg89xN5u3WiGXiBIKRYjl8tTUBqwOL36fC6tRSz4ySrhkxun24TSJlYkyhUyMcHCOmOivWofF4Sbg92Azia3NZVLRGPFkCZ2hSi6TIpnOU8GgPLvR78A0n+VaK5fIxOcIRuZI5cqo9Cac3gZ8bmEbKlTVMrnkHKHwnGKbNbUOs8ODz+vCbtbPL3LU7adaSBOLR8nVDOiqZdLJGKlc3RbcPj9ehwWDFiqlPMlYRLHHbL4IKgM2dwMNficWgwZVpUQ6HiacAz01CtkcarMDp01DNhkjGs9QKlfRGmy4/QG8LguG90nmrJazJOdCBMNJMqUaWqMFt8eL12XDoKmSTSWIROZIpnOUq0IHHfiEjtpMaOdn28VsUtGTuaQYW7SYnVZq0SnePTSIoXcN259bgy2XJjoXIRpPUyhV0egtuLwBfB5hJ+8diGvlNKGZBMWaGoOhSCySIFOsYbR5CQQ8mNR5YuEwsUSGQk34XmGbXmxGLbVKiXwmwVwkSlzYTk2F3uTEH/DhcZjQUKWQShGPpihrVFRKGQoYcfsbcZm1lDNJxS7nUlnKNS0mqwOvz4vTZkRVypGIzhGJJckIfdUasLt9BLwuRTYf9BE+MBGfI13WoK5VySbjpPJV9DYn/gYfTuEvIsJHpilUVBgdHhoCXlzmhe34NUrZNFFhk4k0xZoG47xNCjuu7/qvUVTsNkgkkVPab3VZKUyOcu3EGPZNm9m5VwTZ5q8LzRJJzvfT5sLX4MVpMaB5QJBNjHnpxByhUFSxBbXejNPrxedxzI+ld9+GS9kk0WicssGK2yPktRA9qZKeCxPPlLEEGnEZ7gYlquUCaTG2R+Kk80Uqag1mu5tGv08ZL6FEKpYgHs+jMYj2p4mLtqNTxt7mRje2+aMBhA7kknFCQkeyRVQaPTanH7/XVV8s/MCPeInOkYyFmQ0lyJbq46aYY/icYj4A5WyCcDROVmXBJnxcPE1JyMPhISBkab67wHfnUSLIdrmPA0NV1qzewgZnhmAij0pjwOb04PN5sBnViCNDFN8fniOaylKqgc5sx+9vwOcwo1bVEKxSsQihUIxMsar4JYfTrfgds0FNJZ8lHp4lGEtTVOzWiVeMHTbjHbu9G+SoKkEb0d/wXIpsoQI6Ew63j6YGp2KfSpDttWNcGX2/IFuNUiFLLDRLKJZRWJgdVmqJIFd/chXdpu08rgTZapTyWaKhaULxNOWqVmmbL1AfVzQ1EYxKEQmG6nNVlRaDwt6Dy2lBR4ViPkkkGCYSz1JRaTHZ3DQ0+HBZdErwI5OIEMtX0Kh15BLCb1dQ6cw4AgGaPBbIp4jOpcAgdGtR5nM1TyIRJRzT0tzuRVfMEg0HlXYWxZzGJMbfAF6HURkzkzM3OXDwTS55f4nf2mUgFMljcgXw2Rf0S8hJ+PIQkayVJi9E5tJoHM0022tk03GC03msXtHOOLFEjprWgMPTRMBvppSMEApGSRfK1PQW/IEmAi4LGlVdXrFQjGzNQnOrCy1VSoUM0eAs4WiGokqj+OoGfwMem8hCLZPPJglNZ9BZtVTySaLxHGXEnNRHc5MPm75KPj7B1QvHee1Eip5Na1nVFcDhb6XNbRCTOGWsC87MkcxXwCB0xEvAV59LP8CLUykXyCTmmJmdIyv0VGfG7vbS4Hdh0YrYY5FsPMzsbJRUoarc0+X10+h1KIv31XKRVDRCJK7C6a0yNxMlU6igMblobG3CaSgwNxMiGk+Rq6ox2ty0NAVwmOYHFbGLIJ8gOB1kLlmgqtZitov3JR92k5ZauUguHmQ8q8Orr5KMJykZ/XR2uFBXiuQSYWZm5kgVamAw4nT6aPC5MKoKxESQTdPMioAJMafJJGKEwhHSufr7gNDLxpZGHAY1C0G2109ewP/AIFutbvepOWZnIiSyJSpaA1anh+aAB4tetDXL7NUD/KffS/Kr334B41iQWFrMOfX1RYYGD2admlqtSqVQ73M0kaes0qAX/qPBj9thQl2tUEhEmJoNkyxUFN9o9wQI+F2INUrhO7ORMabLFpyaKrF4nLIpQIM6SkzTSlfTokyzWpliJsjwtIqWDjckowTDMVL5EjXhvx1eWhr9WOfHRqVtuRjTMyHiiQIVnQG73YU+dILfP53n6ae/qATZatUK+XiYqWCYRL6CVqvH5m4k4HdifuB5QXV++WSYyakIqUIFtc6E09dIi9+u+DyhS9HJW8TMS3AWgszE0pTKKrQ2Dy1tjbg/VUcifMqCE7+gzfnEg2wiyvv666/LINunVGGUINs3/xUD6/89v7IpgOMB+yLL6SkO/uAVrpR9tLuNaMtJJmIW1uzaw1rzCFfOvcN/+VGSzY+vosnrpmPNTta2qJm+eIjXz46jc3hxWyA2fJMpw2b+zlf3KPdZeGevo8lz9c//Az/MrealLz1Gr8dSD7A98FNg9OJB3jl2m6pLTNC1ZOMhwmUfW3fvY2OXG5N2jFd+/wgRe5ac1ozHakVXjDE+GsG4dC0t6ijBWBmb104tOUH/ZJlHXvwi+1a0YNWXmDx3jDcPV9n7je20m6d5+9U+RjI6nC4LenWZxHSUxt2fZ2evmfEjR7kwbGXPFzfR7DORHDjHgbdOMWf24rWbqGXmmIpqWLnzCXatbsZqyND3x69wrVggC1g9TuyGKpHJYWKGLp774tOs8DvQ39f9SmqQAz98h4GCnSa3iWpimpFZNSt37WffxnZsJi2V1BDHXzvMuYka/lY3plqKyWCBpnV7eGpzJ7bJt/j353Xs27qJjW3O+cBJmakLpznZF6HrxR0sF5O9xBDH3jjE9YQOp8OGtpQmGCrTumE7ex7pxGUtcv4vX+PKXIy0Wo3Z7WDFtn2sa7WR6j/C60dvkDQ00Og1kQ/HwKti4geDNH/jazy3rxdL4iZvvXmS8ZKVBreJSmSM2zEnW594nEdXNt0ZIO+KP8Sh//wGw6UWlCCbJ8PpA29xdraKx2lDX00yNRbF3rObZ/esIuBScfv4W7x1M4zeYsNuUCsvERnzSp7cu4p2r/me7aaVzDgnD7zOqSkVPr8Hi6pArlAgHR4gqnax+ekvsbV7Cdm+/5sD8S4e3bQVX+ICbx86wYl+NV0r2+jo7mF17zL0c1c4eKKfgs6Gy6YjH5shbmxn044drBNbSUNn+Ivj10mG06i0FpzNq9n16AoCpjSXjh/m3FAam9eNtRpjOlbGt3o7uzf00GhRMX3+b/jzCwnc1Qp6iwObWUNqepQpVQf7ntzLpmVOEjfP0nfsLb4/ZmbzsjaWd3XQvWoVbc4yI6cOcuRGHK3Fic1YJTYdQt+6hl27NtJhSXLpaB+XRjIYnTbMBhXpYBj7ql1sX99Ng3V+ElnNcPPtQ9xIW1ixYyOdDQ6U2Hwlx/iVN3lrqpFtK70Uxi5ybiCB1urEqskydTuCccU2nty9nqUuDcH7Mtls6WnePXWUE4NJ9DYXDkOFeChCzdvDtl2b6Wl0Uuw/wJvnbzId1aAx2HF0PcKOVU3kR4/xdqiBres3sNwQpP/GTcbmxIuXFlUxxLVrw9DzJC8//ShN+QGOHr/IZFaH22WmEplgMu3mkT172LqmBauuSmrmJn2Hz9EfrGAPuDBWokzGjCx/dAc71rQQP/Xn9GU7WffIHlb6taSCg5w9forBYBGT24WRDDORPN6uzezespJmd5nRM2c5fvwmc3ow2WzYLXqK4QnGkw4273+CnWvbsaqLRMeucOLkJcZTBlweK5VoiCROVm/fySM9TRAb4tSRPoaiNWweD4ZSjEjFRteaTWzpbcEm0pHnP6W5IS6ceZurU+Kl34nBoMegV5OanSGtb2bTnl1sXOahMHOTE30XGImrcLmtEJ9iMmFl1bY97NrYgY0MA1cO8uqFCSolLU5nE92rlmHPjnLp1jQloeumKrGZWfKmTnbs28G6Tnc9A3jRp1bKMPLuSfrOXCehceNxGcmE5ijb2tm8awsrGwpcPtrHxdsJTC4npmqSUDCBqW0Te3ZtostvoJqe5HLfEU70J+pji0lFPpshHUuQCetYtnMHu5/qJHn9PMfPDpJSW/FYVKTCQVI0sWnPHh5d4bv37EwRkMyMcOSvT/LudAzTUjv6shF9KcpMpIjF34RTWyadLmBwmKikwwQTNZZu3sO+R1fhzE9z7fwpzvbPobK4sGvyzE5E0bSvZd8T21nuVhMZuMHpt04zlCqg8VhpWrqcjRvXEmCWqyePc2Y4gd7tx6nOEYmWcHduYOfWVVjmbtB34iLjeT1uj5F8PMhczkD3o7vZuWEZzg+I35Rio1w98wanB5NUDY04bSKYlWJmNora1Ui7z0R0Nk7VbMdSijA5V8a3fBv7d66l2a6llJzixtnj9N2MonY24NHllGCB1r+MLTs209toh9Qk104f5ei1ObSeRnwiiJzPkgxGySUsrHzyMXbtXoYpNc31s8c5dXMOncePtZYjFithb13O9u3raHfG781ks0Jo6ConT15gvGDA53NQTswRK1no3biNbWvbF+l6jVJ8kmuXzzBU8LPmkR30eOp2UCvMcvHoJUZTLra9sIXGRS9MmdlhLvSd5tpsEbvPjjofIxjN4V2xjSf2bCSgTzF07jInj15jziACT1acVgOVZITZuRptW/bx7N7l2Kt5YlP9nO67SP8ceHw2tMUEsVQFd+92dm9bTuOi4N7905pqKcPkwCWO9V0hiotGl5pULEre2s4jO7azvtVBcfoqbx47wrlZCytsVfJmF5ZihPFwEc/ynTy/Zy0B633KkA1z9dIR/ub0bXTGBlptOrRGI7W0CNqWaNy4i8e2r8ZZnGP48llOXRqjZPfgMBYIz4aouHp54rl99NpqRIau0Nd3iamKkwa/gUIiDVova3bvoMdbYuxqH0fPjlJwNOPX5YlFUxgauti681G6/NZ7xttaJU90/BonTpxhJOuk0WMgJ4K9WTOrn3qWfcs91OIfHGQrZ8IMXTrM26cnqHrbaLLUyGYzZOIJUuMqup5+iicf78GUjTB86RhHzk+g8jXjVBWIR3Po/d3s2ruJVm2Mm6eOcKw/j7vZgVZZMCnjaOrh0X0bsedmeffsCU5dj2D1ebGo8sTjSTTtW3hi1waaa2FuX3qTQ5dHyatbsFn0mE1aUqEZwjU/W557ka2OGNdOnWeq2sDW57fROO+iS7ERLl04zeXqI/zSVhtjl05z/NIMNZcHn7FEMhYlZ+5k2+O7WBswkZkPsl32foV/vj7H6UPvUm1dzb6dXfUzKEWWdeg2F/sOM97+LI97pnjrwgimnmf44koVUwOX+MlfXkS1wkSlbMFjVpONip0YOho6OzEnp4mWDTgdKqLTkyQNHTzzpRdZ49aSiU5x+eAFJgsdPPv1dRgyMYbPHeXgxRlMDT4s2jLJZJKScwWP79tGt6dEaPQGb/+3M8zZa9Q0ZjwuM+TiTE+l8Kx7nC8+2YNq6hrHjrzNa2dzdKzupqezmdbeR1jXpCM6cYMTh04ynrXS0GSnkooSyuro2riXvRvasN53MFmlkGFW2NGx80zhoMlvh2yU6YSOdS98hX0tEB65ypFDpwhWXPgDViqpOWaSelZu38/edQ1o8nPcOn6QH785TcMuEcQxYddlmR2bJONdw4ZAgYGBGM5WD6pclOmZOJ41e/jc/k141FXy6RBXjr3J4et55SxKXSlDLJ5E37WTp3evJVCLM3X1Df7odIxl2jIZSwsrVm1ix1qfcgbw0XeOMJZ3EBAR0rTwMwY2vvgiW3w5rhx/hde1L/Lb+wNkE1OcP3yYC+MF/E1etIUYsxNhTGtf4utPLcNYrmeyvX7yIv6nfuc9mWwisJUMDtH3zkH650w0tHnQ5ONMhvMEVu3hmR29OLUiyPYq/+5f3mLDb3STHizgbbVTiU0zNlehdevzvLC5A1M5ztChH/Cja1qWdLvQVIqk57K4l21i955e9PF+jv74TS5m/XQ1mCgri2QFlu55hsc2tKHLJRg/9qd8b9CAu6qj4mli6YoNdGWvcuCygZf/4RMsbHYWi6vjx7/HD0uP8I1tDQy+/iOOhyx0dNippSOMTSVo2vIUL+xehUMlFrdmOXvgFQ4OaejsDmAU444IFKaDnMo3842XXuaxJWJOdI13ftxHf8VFZ6OJSiZKKF6hedOTPLF5KY77EkYFv/jMTQ69cZDBjJvODifVuTFGMg42PPU8+7pcyoL6qb/6TQ5UnqG3FqboacFZizJ4cwLNxs/xa0+vxfuhh5V+SoMHslkPJCCDbFIx7iFQSUzyxp/9Yw5af5mne70YNPWkXZGB6O9cTWejg9Ltd/jt/3SbJ//OXpY1WtFUCyQyKpwNjXgNWRLB4/yf/0+cz31jG61eK1anyO4oEwtOMBEuY7ZaMevFyuQU73zr25he+l94aX0j1ntWByb4zv/83yg99jTPP9aLy6ib3276XoHlh1/lz34yjrtrDWt66ofMl8XAeOEsQ2kvj33ucbo9Ib79T/+QU6YVPPfMNpa3ONHX8kxdO8x3v3sO3aq9PL9vHW2NdlTFFCP/H3tvGWVHdp5tX32amZm71czMTGq1WBoNSONhcAxjiBPHThwzxI5jJ/aMPTzWgDQzYuhWMzMzMzN3H35XnW5pJHmcb2W9748sfz5/dVRdp2rvqr2v537uu/Q9bqln8PKRWNzM1BiryOPyZTGHv5GF2dwlPmrcxDE4BX87M3TU5eyubaFt44KNiYyuK7eo6DQg56UkXHRHeP9PVchs3QnyP4ClgTZKySajXY20jcoJO3qEMEcNKn/0I96fNCPzRBrBXtYYasP2TC8l5dVIgs/yRKw7lnoPLpgVkjkGBhcQq+tjrK8J4k16S27RiyOph7PwstKg9+Ib3F53IiLIC1c7IzSUEhamF5AbWODl4YTe4Cd8rVSLE+kpJHiY77fdShkpKyL/zhwBT2cR7KlHz/UrtG0a4ubjg5O5ARoKCQtDg/QMLWOflEq4uz6tv/13zndDVE4akQEO2NjYoLk+wJ3LuSzbBxPs44G9oSbSrS0Wegv405udeL74dzye7oupYp7h8RWk6noqxYBiZ43W21eYsokkMy0ON3Ohenr/vX8IslnJmBidYVWqtae8U0qY7qijsX8J35wTRDpJuPSHUsQ2rkSFumCmr4FM5e1nvKc+0L3fVFtM/9U/cX1KB++gILwdTdFChnhlnIorf6Jp15Gsc0+T4uvCevGP+WjBh9TETHyN1ulqq6WsRY3wCG/c3W3Q2+ymoHYUhYEzvp4OKgAs25pjsK+PcbEbyfGBuMkb+NXrN5gy8CUtKRJfRztsTTSY7yygoEcNR1dPPF1M0VLusL7QRWmrAu/wSKL8LJkv+wM/vjKNd1IaKSEeqrZbycYwBVea0PKJISs1GHPWGWrP44+95mQFexPuYoqBsQFrrWWU9y+h6+SFl6MlBppKtuem6O/pZNsjhXCDUZoaW9i1iSbEwxVTbZBsbKo219YWQjXv7ipDznpnHhdrl7ENSiQhwBFjHRHitXEKL11n3S2OpGBXNFYFNaUSLT19tNWkrI/UcKlZRGhyEukhVqx23t8u6shMUS6VwxuYegTg6yQs2hVsz4/T0dbNhlUoSTHBWE1f5tUPilm1jiEtMRp3B0HZCsNNN/h4wpb02Bji7GFjXVBHyFAgY7ShiIJeCb6JGWSFOaEtwITpVSRqOhjqaaEUxt6dW8xZBpKcloyb1hINebm0bJji7ueHh60+Good5qaW0bG2x9XRipnSX3Nn3YeY+BzCjGaoLSuldUabAz6+uDuYqObd6kwvNY3jWIclkxjhxELFFc5/2oFuQALJ8b7YG2ug2FmiNf8mw5ZRZKUnc0AxRVNVDcNyY1y8vHEy0Ua5s8lMVy292BIYHo7lUj0XahexcQ0kydcCdcUuW1IRBqaWWAlqyfsmjmyhm9yLr5M/pk9gymFifWwx1BAhXp+lu66OMQNvEpLj8dZbY2pmhV25Fgb62oKMlc7ifCZ1XYjLzMLfVEJn0Ye8VTiOZUgiWdH+OJrrqq7d4pqgztNFVxM2ZoZoqW9DwzOK+IRYHB6wgFKwNlTG9ZJ+pCYehAW6YKKrgXRlgSWxOiaOLjiZqLE8O8vythp6+rpoCs/s3nY6utdxiYsnJtKBmYo7lPXMY3AgmCBXGww0lIjX5+gsK6aqaxe/o6c4nnUA5dIcMws7KvWTvpYa24sTtNc1smvjR0JGOq4PWekpNnq5+ocLlEwYEPtINhEOhmgqNxlsrCC/tBc1x2Ay0iNwFQbc7gqDreV0SmwISzxMgrWUxdlZFrfkKhCjIxRixpoobN/GOiCJU0kOrLRX8sm7txnXPUDy0QT8nC2xMBKKAYXUjGxhERiJv50hOkhZWlhHqmGIi5s9erJNldJAqqmNvp4mso0ZutubGcSJ6PgUoh+8yA+8MGWLfRRdeZfcQREBScdJ8LVGGynzXaUUljQyqhtA2sEUgu0M0Fau0tPQzuC0OsGZyUR66TNaU0J52zSGQXEEO5igJ5KxPjVAR98EYqsgkuO9kfSWUVo/gp5fLGFCqI0wb5cnaCksoWFURMSjj3EkzoaZxkrqOqcw9InE184YLaWghh5naHQBHQ9/IkNN6L9eRcewHukvpWC9O0xZUS3ju5ZExPliZaCjUiQMtrUzvKaBf0o6Ua7m90KJFJJV+lpqqelcwzUsnvhgezRRsN5fQ0H9IGK3VE7GOKJz33tld11Q9syxqRChZ6CDSLrBRHc9jQsauAkbSB81uktz+eRSM0qvWLKSArAR5u32Ev1NtfRu6BF2/BzhjNNUWUb7mgHeIcG4WWgjku8wP9JJx8A6Jt5pHE5y3CtG/BlhE65pB9U1LUyqeREbZI+hrhri9Qm6+ydYVLiTkRaEyXITFz66SPmuP0+dScTZUA8txQrdTS10jyqJOJJDjLflg15Nu4t0VN3kvdx2tLzTORHvjaWg0JNsMtXdTOfkNnYxp8n202Flbo6FlW00DQ3RUZexMdpCVc8UMt+jPBOiQ39pAY1DGzhmZeNtKCiTxMiVmphYmyEZb6OmppvdA9GEOpugry5jc3qUgdEJtu2CSAwPxE7vswsvKEB2VgXFzjy7GsYY6qsjWx2jqaWLXok/zz4eibl4+i8r2RQ7THbVcSe/HgLTiHGzUqmidlZm6a4qobRhnaCzz3AmxYHV3kbKytrRCkwkyF5QBElZnZpmaGACpZsP/hYSem8VshyYQbyPDVqCEkksRV3HCEtzdeZ66ijrWMPCxR8fFxM01SRszA/TPbSIzDSa4zGa9BS8z59KRnBKPMfBUAf0tUTsLgzRUNfJlHY0zz/mynxLOeX9EryTjpPkrivQX6Z6Gigpbccs+Ti+212UVvag9Esh1t0YPU0FO4vj9HZ0MqwI5rFHwtFb6ye3MI9Wy7P8a5SMtrI86rbtyMzJwdsElNI1xtqruVm0QNSzx7BfauOTqn50/B/hpQgRo+3FvP5vdxClHuN0vCdmAmRbGqexOJ+SNjEhOUdIC3FAT0fE5kQXjU21zPs9z9dT7dmdH6P2agUjW+48+pUgtvobyS2ewMLPH19XS1XxeWN5iu7BCcS63hzN8Warr4b3f3OFKfXNFvEAACAASURBVKc4TmWH42CmBeI1RtobaBndxP/My6SaLdPX28SdsjUCooLxc7dAz9AYre1R6opzqV/x4GCSN6aG2ih3VxgZ7KSjf4ewoyeJcjH5rFii2GVpsoeigjrm1R2Ji/bGTF8LpWSdheUl5GbB+BtMUZF/mw6xP9nxHhgbaKHYWWF0sJ2Grh2SvnCWYL01mm+d57ULCyR+4xkS7PXR1RAzO9DEtQ8LmLeM5swj8bhZGiISrzLZU0fVpJjAg8+RZbfDRPsdrjSLCA4NwMXWQPUcWJkborN/GR3HJI5H6TBW+QHf+XCEqGOnSA1wxsbUBH35DLUFN2jc8OZggicmRnqwvcrS3DIKlyB8Ddapy/8Tf1I+wbuPOqnUcjNT0yyLNVXfFck3mOxtoaJwhdTvvEyYwc5fhmxCiMb6NK3Fn5A35kpOuj+WJrqoSTeZneqhqnIMryNnSPcyYqntEt/5ehGuX36J0/7WGBjroNxeYmK4kTvNcOjR4wQYzZH309+zdPIVsl31VGp7yZZYpdgyN4a+Gxepxp3wIE/sjTRR7G6yMNhD1+wa9mlnSTXfoP/a9/mXXCXZ554k9oAdpibGqM82c+laCaanv8ujHprCAGdzqZtP/1CC/uFT5HibMd8/yJq6AaYmOrCzwmRHObemjck+dopYSwnjded5rUyPjJwY3IXih9AFtTRG3a1PuLDox3e+9iJxZotUn3+LSoNYDke5YWEgnOMac0OtVHVJCUw/Slrgfa6QSgWS9Smaiq9SuujHoTgXzIS12tYSM5PN5LXZ8eTTyTiqL3Pjx0f5w/ZLfP/lGKwMjNFRbjE7WM57txSc+erjxLsa/q/xHv0bHvm/vwJ/g2z/99fwr+oIivVJbr/6d1zaziTW1Rihm00F2eQyXCOyiPa2QW2mhl//thzzYB/cXZ1wcHDE3s4MA839FsWNSr7/70uc+1I6rhZ6++1KCuSKHVZnJhkenmVlW4xCTY3+G79mKu3X/GOWJ2YPtFAM8PYXb2NwPIuDSQdULTifr2NT0PvBj7m1G0RmTgreVob7oQwy1vvL+bioDr3opznku8XlfzrPanAmjx4Nw9ZYR9XysD1ez/k332Al4qs8k+KHlcFeEIG4812ev2nIV86mE+qgy0xDObkXVkn+WjrW60VcLOth18AbL3cXnOwccXQQzO01ELFN180i6pvVSX0hHsPx87zabEhSZjYRzhZoa+y12+4utHPpZiHz9kc5G2tF67/9nAqDSB7/Qjqe1gZoqKmh3J2j9NZFbq5F8sqxYJzMHzTjVCJFsrXM+NA4U3NriNFgpeMWDWI7Dp95kmjrGd74lzuYnz5BToQLJvttfHKJGKlcaOXSRtl9ga+Xa3EiNVkF2fY25FJGyosouDNPwFOZBFvP8Pp/5bJkYEfAAVsMhTY2NRHK9UnqOnsRhT7KU0mujLz+W0p33Mg5l02gswCmJIw1XuePJXJyjqcT4WGh8vgTPruL9fzu2zcwOH6GE2m+WOnI2VlfZHx4gpnFdSRoMl93gVajWB47flS1oXswgPQhyGari0KywczoOGNTS2zLYHuqk5bhCdwPvcShQD2qP8plYF2Jg4c7rg4O2Lk4YGWkg9bDCklxP+/+JBd5dBI5SX5YC221qsuyReuV17jTLyfg6Bni/VyRNf2B85OuJEbFE2wnYrS7lpJGEXHxgXi6GzGe/wYf1M1h6BSAq7URmiIlaiIZ8/099A7qkPrUYaLNBvmvD5rR8k7hdEoADsZayDfHKXn3vyjbcsHbywMrPWHUqCFSW6Dy0y4sk3I4nhOEuPE9fl2lS87xbNIDrPfVjrs0v/9b6vEkLj0dHyttFnpv8ZsOa45FBxHrrA+KeQrf+oTqCRmOAe7YmOggEuwuZFsM9TTRox3P41GazPXVMrhti5ubJ26Owji3wvihFsS9GzrJnU/zmTbwIDEhFBczHZZaL3OhXoPIlASVmlRtZ5PFmVFGZxZY21HA1iB5uVsEH8/hWLYHu/dDtlARty/VsqrnQVZyEC5muqr2Z6V0k57qMsqaxASlxeBDKW/l92IUfJxjcYFY6amjJtukrzmfC6PmJIeHk+R2l54oWOiqJr9qFB2PEOIjPLAy0ESplLC9tsDkyBQzixuq9sDZpqv0GYZx5MgxfBR9fHqxA+PQWFKTfTDfl5TKdneQq4nQ0BAxVfsOuUtuhIUn4bXTTHFpPRK3WOIig7ATelKEZ+juEs2571Ih9ycpIQrdjnxuly7glZVFUswBDFVfkzNV+S6vDpiRFJ+A/04HVz+tYd3MAS9fe/RULpAipLPN5A3rEZGSRbLVBFeLetjVtiHEzwUnBwfsrc3QFzwfH3o7See7yLv+Ea0yH9KzjxHhbLC3KVEKoKWQD0pWcQ6NJyfWGtn6IlOjk0wvrCNWqLHQnkevhhspR54g1VFJR+kVPm5XEpKczZEwW7TUFMjl26zMTTM2OsvypgTx1hJD3Q3I3FPIyjyE/wOJZlt0X3+P8llTAjKPEu2iv6d0k0tVrfxKkcZeq79kjZnpSUYml1TtkRszAwwMzOCYnEN6hDlVN2uYUnPmYHokByz2x4lsm6G6Mm7fGcBMmMeHAjCW76gsBcZHp1lc20Wys85YTz3rVkGkHn6UCKsHr5Zio48bb+QyqHaAI88fxFN1gxQsd+RxubCOHbcMTqbHYK+vrkq0neou5kLjKva+aTwaYYlsZ4Ol2XHGZ4R2QRmyjXHqqlexDk7h7JPB7LZVknulBrlnDAdPJOCgK0K+0MbF600sGQWq3lNW+0pymVSKTGhxF/wd1WBrdZ7p8VFmljaRSraYGOmnV+JAStpBDt2/+H/o/ssWeinOv0zDjjMpmSeJdtJVjRHJbBPXPiilU+LNk1/L5oCqt1LGTEsl1TUdaIemk+ijTnl+HT07bpx7JAbb/f5Lxe4irWV1NPQrCIqzZ3G0m641e86cisfVaE9aopCs0VVaQmHFFI5pGRwMFVF+LY/CPjmhUd5YCqouNRGK9Tl6RkZYsw7jRFYAW+W1KsiW9kI8uqOFFLRNYRhylmNBpvvwSM7mWC03qrtYtojnbJI3JveUm3LWx7uprm5mwciHpIRwnHQWaSgtp2VGh7gjmfiZPoi5hGLi7uYKs5OjTM2usC2Rsj7bT+OMOgeij/F8ihHdJUUUFE/hnJ5NZvwBhNsvGIJPdpdxvWkMrcBTZOuOUFbci453BJnJ3ntzW6lkZ2WMxvxiBlbNSXnmGK6fo1pQyDcZqbnO9dx6dr2yCLcRGvEEz55tJrsHGJsyJP2FRwjQ6OPyjWIGjLP5p3Mh7HUIyphpr6CyvA71iFNkhnvwgJhtZ4G22gIuNyzjmXCC01H2qAR1guJpoY+y2zWMS705/XwMRuIdloXC6MQ0y9sylOvjNPfPsO6cw3dOODFTU0hp/SBK70j8ne1xtLfHxtwIbfkc9bduc61oGtesKBxVyxYRauJFBoaGGRb58uiJDCId9e6NTpWHkkzK9so8kxMjTK3sIJVuMNY9SN+MC8/98zHclcJxP79dVLk1SX15CVd7zXj++YO4G+4VJBXSTYYbqrhxtQOLjMOciDWgq/Am75SsE5sRgrUwPIVxt73C6FAvI0a+HA1zZrc6jxZNV3w8XHFysMfe2hYzI0125wapy7tA0ZgmB4LCsNNTqjxq5eIVRjqGWJF7cu4rkaxWXuJKr5yYoy+R6bmn2pPvLtBRWExZlYKD3z+J2XQPFeUtiO1COZgehNH6CM1VxVQteXE624WJqkrqBw04/NIh3A32VZjSTSZaq8m91o33888SrDVOngqyneOnGfpMDNRxu3wMl8hs0kJskc0NU3/nJg0mh/hSjgNr4+1cqRtC5HaIlyLUGW0v58NX2/F+8WmOhtqioaZEtrVEb9UVrtSM43vmnzjpo6daE8vXxqgvv8Y7szH8x/OhsDxD661axpZsyH7GmaHi9/mgVURgcDD2hoKZBcjEG0wPdDInMefw3z2L1XQ9l14vRy/5BI9m+yOI4YUW8IWRRm6UVLHi+wJ/H6vF5HgXdwqWCE0SCnymCErH+b46im4Vo3nom5z0M9p7VygFeNtJRf41uhzO8HKyzz01m3xniZHWfHLblnFJepJDPnv/RwiBkst32dpWsjVWS35uFabHv8mR/fukOuZsDyVX/0Sn91f5ZoQmrbmXuVyixblfPIu/oXAvFGzN9VH49s8otn2ZH5yLwURDDaV8h6XxZj7Kb0Pkc4pnfcVUv/9Lbmz7kRRyAD1BtKCmRLqzwkBDH7tGkTz35Qg2az7mhwXqPPXiEyS5Ggi94Mz1VpJ3pQzDU9/mpO++57BCjlwqZgcttCQLNFVe5o31HN4+46z6XZLdFabHxxmeWkEqk7G1NEpbcSN+//QHHnHc/YuQTamUsjbRQeH7H7CR9c88GSa0/+49FySbUzRdfY2bukf4RnYg0r5r/OR73Rx6/Ttk2+3PYaWc7cUh8t95nZmwpzkTrEvd7/+LRodEwt3scHCwx1FozddXsj7Xxpv/+hEbgVGEe5qjofLwUyBdm6C6fQSdiBf5boY+Azd/wk97Pfn6y88RbCUANTni9Smq8y9RtxXJl56Ow2B3Q6Vie3fQgbOPpeJuooF4e43ZkQHGZlfZlcmRzHVwqVeHo48/SY7TJmW//wmtIf/AK9luewUWpRL57iJ9xe/x0wZdnvrCs0TotfLaD2oI+cfnyHLZC84Sru/u4hjF719m1jaW44/GYr6/KRWSW1fG6rj4n7+j3/cZDruqI1PpU5QoJKNc+/0g2b/+Lgcddsn79eNccvodf3zGd19tKvyuPt768sdYfPlFTkTZ/X+GWPxVQYe/8h/zN8j2V36D/6c/T746Qf67/0Cj87c4GWCBIJBSfZQK9EytVX4aapJVumtKaBhZR1PXAC1NOZsKU/zDwgl2NkFru4of/HqJJ76UgftdyKbYoL+5ka7RZdQ0NJAKmyjUmCl/jdH4X/PPh30wf0Cptcqd7/87/f6HOZ0dgrXgCfO5lE1G3X/+iD7XdFKTI7AVPDXuPvgW2vgo/w5LTo/xWNgu179zB8OsVDKSPFV+JcLXJLMd3L7yBouB3+BEqAvmd5UWY5c4+66Ev3vqIJHOhsy31FLwwSwxr6Thai6ht6WelsFl1LT10RMUPttKHKNSCXXRZ6KwnIZGGUnPx6PR8is+3QwhPTkDDwshlXX/eu6Ocy03lwZZDF/McKDjV+8w7h3DoSOh2AkAULVeXqKq4DIfT3jxDaEl0uLBJDDpcj9FJR1ItDSRSoRNqRZbfXdoljtx5MzTxJn28KPvDpD6ymHivC3R/ZwLKO34gK9XaD8E2WSMqiDbHP4CZDPs4cdv1yHVMsXLxhBt1XEEL6hdlmVqWPgkkRFgSsfvzzNo6kPq8WhcLPVRl2/TX/kRv+1y4aUjUQQ6Gtw3HCf48JWPkGYeIjvVC52Vfmrq+9lBhFyuUPlKrbdfps0wgSdOHifUyfS/h2zGa9SUt7IkliOTC4EU6kjme+ienMP94Bc5HOaM2mQbNS19LO6qoauri0ypQMvMm7jwA9gKkOnu2W008m8/7MDjWDJpUU4YCeZf+5/x4ncp7FzGIfU40T5uiNrP8964A7HhkXuQrauGYgGyJQTh5a5P98U/crN7EU1bNywMtVU+asLAk2ztgLoFYenReCnb+Y/8Sex9EzgsqOwENdraALn/+RotGo7YOthhINoL9FATKVmf3sQ+Ip7YUFfWGs/zuwEXHkmPJVZYnO1NVnov/ZxSsTvRKVn4Weuy2CNANiuOxQTvQTbpKJ++cYvWKTF2boI3iLCIEWaknO1dMUrTIDKiHGGph8bOCTblWujraSDfkWLuE0mYj/ND81XGUstNLjRJ8IpKIPqAiMYPP2XaIZrEuGCspFP0d3cxtLCNTCGEe4BSMklN7iZBjxzhyBEfJPdDNv8tzucPomMZxNEId6zutqYiZaqlgdKbozimReGtW8v11kWsgo6Q7O+GkbBnlm8x2FnMh4OmJIWE3INsGyP1FJY0sWEeQHxcKM7mgjeWlMWJPtrah1kT/FjUQK5UZ637Nv2GkRw7ehyv3XY+uDyPd3I0yfFO/Nm+WCFjtukiN+cdCQ6JxmWlkeraTgzDEgkJ9Mbk7sBSSBmve4c/jdsRHxWF1UAdVY27BGXHEhxsd0/VstT8Ib9s1SMhJgrf7TY+vtSC2MgMV1cT1GQCZBPMPTZZlFgTHBlOuDMMtbbSObyATFsPPXU5Yk1TDvgFEuhqdZ/iEKSzHRSW3GRYP5yU+DR8ze4ZVbEz1cSfPhrE1DeIuEA1hjr6VUos4cErV6qx3l/MoJYHqUfOke4M7TW3uD5uRHR0MhmehiBdobe9k6GJRZUHmVyhRL69wsRwG/IDGWRn5hBoef9DfIXG8+/QjRvhR47ha/LnD3jFxjhNbf2MLWypNidC0M7uwgijU7M4Jh8ly1+f20XdbBsFcDrRF7s9UqmCDbPdLZTe6kTTN4SUg26s9nTTOziD+O657W4wO9LKlk04qTmPEX23Z2v/CAJku/lWDcsGnuQ8F8vdU98aKKSgoZVthzQyIkKwFB7LSglzA5V8UDmHtUc8ZwJEDPR2Mji7ofKRE85btjNLV+0GdqEpnHkuDHFrA5X53egGRRCfGYip4DU6WcnrBSPIHeJ4KcPtc5ROUpYGu2nvH2FRKkJdeI/Kt5meHmNI5kRGehY5wZZ/8bUvne+hpjKXfnVvYhOy8d2HnsJvLbxQz/CWEye/loTV/hEWu0qpqm9A7pNFiruC3MpuJrQj+MZBj/uexzsMlTVQXzuPQ7gJYytzjIkC+fJhP4zvAS8xY/UNVBQPYhwVQ3LALrduFHJnUIN4b8v73ili1uWg5xRMYqgl04XVdAzrk/ZCHJq9V6kZXcMm6cuk2N03Vta6+aSshV6ZDy9nB2F5X7FOIV6go66GhgEp/nGJ+OkMUVLfzYZdMidiXNF7QB4tV7Xad3d1M74lR12hVBUXN5fHaFvUxifqCC+km9BVXENd3To+h5KIDLLZ24zKxcwM1HClfhj5gSwOGU1QUTmPc2gkSZE2n4Uf7SzRV5pH28g2vudeIPhzIpQVslV6i65y83Yj8pAknDUFBe7etJds7qKuY0VYehIOki6uljUxZXOM72bZ37vnSz0VVFaVIfY/zcEI7334tv/PgidbUwW3+2WExB0i2/tu/ITgtTdDw7UKukcNSP1yNIreDrqEuSzSQk0mQ7kzR/voIrtOB/mXc0Eo50boaGmjb16Mjp4uGjI1tE1s8fc1Z7ymjCvlSwQmuqC772AueM9u7SpRN/MmOT4Id8vPioaC/9zKZB/tHT3My3TRRkjD3mG2f4yJGWee/OEpPJj/y5BtdZDS8lKuLIXwky+EYnjvvkqY6eqg5HIjmpGJHIzSpDH/Kr+rVScnzOaz+aWUsSOTorTxJzXEFc3ZTmrbxtgS6aCvqYlIqY2lmweedmp0Xf2QyjkNrL29MVaT7oeEKJBsKzC2diU2yZnluuuULRgQnfEFwvZjN4X72lNURnnBCnE/fgofySxdDRXUTOkSmZqCw2Y3lUUt6CSfINluh4aSejrn3Xjm5TA+E9nKWepvpfzCFUSnvkGyyTR5RXuQ7WfZlmwvjtBUXEizRgAn0oNBCDy6PUzEuceJtFQwN9PNtfphlPYZvBSpzmhbDZffmiTuW6eIdNqDCYKSa7wtj4KOMZwyv03W3QjJrSmaanL5fbcnv/5KPFor87Tn1jMxb0bqOVt6b7/G5TFD3J19MNaU710XhRyZeAc9SwfC05PQmWjh1jvdOJ04SHq04/7cEXyqOrheWsGEw1n+JVWPyfFO8vKXCEmOIczDFIV8h5nOasrzGnB5+dvEfJaKhHx1mObqT/lkN43v5oTes7iRbswxUH+NskkZgYf+jriHHotyyRZT7RWUFXfi+6W/J+w+JbNsfYLW4td5W/EEv8k0oy0vj6I6c5775WHuHka8NEzztZ9TaPN1vpXlg8qKUSH4s3VwIbcJiVM2LwTIKHr1l9To+eLpZIXWflSayu9rU465ix/JyS6sNlzhp+12fPOxTHwsNJELytL2IvKvNuH99z8k3uThR7oAQ+doqb/Ba/MZvP2IA9trkzQ3dzC+IkdLQ4lcJvieTdPfXIfHV9/jSdf/BrIpJCyPtpL/7jWsv/oTUi0++3tKoWW05g/8aCyC75+IRn3oNr/66SLPfvJFfO57DEs3Fmj/+J+5Y/4sL2X6Ie6vprBpEpmuPgYaGigkGth4++FnOcNvfpiHboAbLtZCwXc/3EXoiBLr4OCfzJEATQZzf8o728l86eQR9rYOgk/lNrOdZVwuHcLl5MukmIxz/b18RCEZHI1xRbQzQ3NBKcNa5hiIt5EoQbbSx41+PU48cY5Djmvk/uSniJ/9D54IMLon3BC6ixbbr/CDil2OHnmCMJ1qfvmLNZ792TE87/UgK5FsrtH56Rs0qXlz8IkjOO7vjxVyMYv9pZz/2VssJz+Ov84u8nvJDQpWRrcJO/cEYSYblLz2LDXRH/ODpLvrdQWSrUkuvvQmai+/wCPxjn++xvyfbuT/9v3/NVfgb5Dtf82t+N9xIvLVcQrOf5e+4H/j6cjP92QT3p7S7RWV6atUMKgUetzvFLLpmMDR7BhsFfX88FcrPP6VNA5Y6KlUWbK5Ri7dKGTLPovkAFv0hKoP0P/RS+Q6/5hvHXwYsilYrHiTX+dKSDp3hiRPQQX25+b0QkVp4OIP+GQ7nOMHU/ZUYPv7xo3Bci7l1qCXdI4s700++YcijLOTyUj0wFh3D7JJ5zq5ffl1FgO+wfGwByHbuXfFfPGpbBVkW2itI//9Pcjm5mSEfHOdVcGMXSJlZ3OOwZoiSkRpvHLCj+36GhoapCQ8H4/5xHl+Xm9EdvYhwl3M7qWgyuY7uXz9JlMuZzgbY0rzz84z5RvFwcPB2BoJMEY4OQGyXeLjSe/PhWyTpb/knV4PDqUIYE5bpS7baHmfy4MQkXmOaIdF/vTNTzB48gscDne6r8L/2VhT9F3iq3kyjqQnk+RlhY7KSXyHnvxb3CjdIOaZbMLtZnjtN5Xo+gSRGOyC8b6BqBBOqFAXTLlNMNbbpfLfLzBs4U3KUQEI6qGuFDPRdJ3Xrks4dC6DSE9hkbH/Wa7mF/94C4Pjj3M6wYnFmre4M+tBYmQgDkJfopoaS5X/xZVlDzIzDhPsaMY9P33VIT5TsgnpoiZzl3i7RggciMbLzghNNRHiqUaKayrQDHmGrBBPLDS3Vd4p22IJu7ubTI900Nw0hc+R08R4Oe0riYTrPswH3/sUcUIWh5IFJdtdFeUWLZde5WaXnJBjj5Lk74qo/X3eG7dXQbagP4NsRkwVvs0nA+AeHIu/gylaglxsb72AupYORiZG6E6X8YviGRx9EsgJdsJUV4Rsc5rKi6/TpBdNTEgAzoZ3U4kEOZcaukbGGOmqM179Hr8bduOR1Jg9eLZ/8J5Lv6BM4kZ08l3IdpP/6LTkeHQIsc4GoFik5N2r9IiNCYoLwtFc/95GUIkILW0DTASDa/kOa2sbKvN7sWAW21JG3ooHx7LjiXDdrybfvafbI1w9f4cdxzCCrIcpalAnJDGRCB9j5uoqqWyYxCjAH18ve/QEaeBuHxd/J6jyEsg+7I34fsgWKSL3g2pW9T04mB6Ck6BkU21mN+mvLSG/XkpYSgzeimKudSxjFXyYBF9XDIVFj3yLoa5iPhwwJXEfsklnuygurmZMzYGouCi87U33TI23ZmipvEnTkhX+gSGqti5h7C1U/YG8VWfiUo7hJ+rnyvkmDGISSE72x+JhzyuFjLmmj7kx76CCbN7iVvLLapG4JJEYEYid/t5KVClfo/XK21QRQHxSOFqtVVQ3SQjKjiY4yPZe9XKx6UN+pYJs8YQqe8nP7UDL04/Q8APo35foqSbSwdDYEAMddaRbG6xtbLIjPI82hLaaXuTmvqRkR6pg4l2UJjx3bl/9mHaFHwcPHSHc6W4lWsFSz03OV2zh4hOAs6KZ5mldDvgK3nc6qsG32HCeojkD/BIfJc1Zjfba21yfNCE6KomMA/rsjpdzq7KHXZNAIvxdMNISodiao7PmGkM6wcQmHibI6n6QtkvfrTcomDEjKO0kCa4PFhGEP7rQeJlbnasYecURrmrNUmNrsp3GmjrwSyI+0pbay5VMKV3IzonaU7IJF1uxxWh9MdfzBjGJTOVQqJSmqiam1b2ICvLCTFek2kwONFynW2pPcMoTxNwPboRDbPRx6606lg0FyBbN3X3H9kAhhQ2tbDmkkf4QZPuwah6rA1Ek689SXTuAloc3gf5OqsRJmdDG/XEXcttATj4bxm5rE1UF/egFhxKX4Yewj1KutPPRxXoWjQJ5/Ewklg8HMuxOUlRQTc+KHpExQTgZagknymBPEyVDIoIjEjkSctet5s/XFAJkq63KY1jDm6i4bLz3O14Um/0UfyRANkeO3w/ZukuprK9H7n2QVF9dqm7X0LvlyrkvxGNz195BukBzeS11PUpCExxZ6O+kc9GWx76QjMu+ihPZKt3lReSWTeGQkk1OhBpl18tpmjXl8IlwrO5Wn4SNuUgdbT0jjPXXaLy6ny76YgIGo0Xcbp7EIPgJHg39rFVne6SKG9XtLFin8GSiF8YPmJfKWB1soaKhl20bd6zFi4zOKwjOyiTISu9BCwrpMi31tVT3buIZEoKfnREipZSVqTZuN89h4JrCixmmdBXXUV+/gU9OAhEB1p9Btv49yKbwOMwJk1EqirvQ9oshLcWbPZamRLw2QX1+OT1LpmQ/l3Nvk3b/nRKg6VhDHgW1fWjHnCXNQf2zZGSlGhraOhgZGyObbuRyRTPTdsf5TprtvUMs9lRSWVWKJOA0B8MfgmyCkq2qgMt1i3ilneSRaIf9544Ar3sovF3DkMSLo5kG1Fd01SpZOQAAIABJREFUsGV0gJRId3SFM9gYorC2jU5lON85F46BQsr25jprQrCHeJfl0W4ah2YQHQjGa2OYprZtws5m4/bAtBahqWOAsZE+OvcqjoLZ/SztJRW0jkPY6SQcBHWgcp2++mbKy+H4d4/hofaXIRs7U9SVFnGlyYQXv5mD213QKt9guKmcK5c7MU89ziMJ+nSWFPJJrTaPPZ+Azf2QVVAl6xpiYqi7995b2Qth2l1dZLivg95tHbyDQ7EYyqN83ZqouERc9PfT7FXhsepo6+uhzyqDdTeoWTIiIuNJQvapjAqyFZdTVrBC/I+fIlBjh+mBdsoqetBzPYCFaJyWCVuOnIjHVm2BlpJS6gf0yP7KcQ7cXTgpthjvrOPax72EvPQkgepj++2iAmSzQSldZbSjmmtFa/gn+6A5WUoTabx0xB99kZi5mS6u1w2jeACyzZDwjycId9iDDoqdVSba8yhsH8Ux89tkPgDZbvP7Lk9+/dWEPciW18DEnCkZzzipFEUXJhw5khyPk/He+l5VU1QTQl/0MDTWYmmglVvv9uF6MpOUSPvPINvEPmRzOsu/pOgxOSZAtmWCk2MI9zRRqd3mB+opzC1ALeOfeML/7qBSsDnVR/XtT+lxP8PziZ7o76fhKHaWGWm9w9XWJdySnuaE7/1FXkHluMNcXzW5dyowPvxdTnndVRQIKrVBKi68SWfY1/hqsDpteXcorrPg+V8eupdqexeyFVt/nW8KkE0ldBazNNvBxduNiB2z+WKYGvWXXqXYIINH43ww0txPWFVVTNXRNTDAWHOX8Yar/LTXkW+dTsPLXAOFbIeF/ipuXctH++iPOev3cGO5ANnmaW24watz6bxxzIypjnzyGmewjj1FpI0wgeRszvRR+eE7qD//Nuf+O8imFFrUu8n/8B2WU3/ES+GfFWyFkLu2T35LrslRvpTth7TnCj/6XisHX/8VR+zuPnbkbC+PkvebV5lLfJ4vCIVz2TZLi4KaTIF4bYmRthpqdy1IiztA75s3Uc86TLKfUKS4L/ddpIW+gTFGog0Gc3/GR+I0Xjiejf3+0lbVVr48TOGVAoZ1o8nyGeBmg4jMo0cItFKqbGj+7eICJ58/iru2kAwqYX22idfyZonKOsUJNwmVb/wz5T7f53s5zvcEGfKdNfoK3uQnNRo8/eKLROi28eb3SvD73tfJdrhbDJCzvT5O4TvXmbOJ4pFHou8VUAU/trWJZq6++y5zSd/lnOf++FddHqF7SR0jCwu0d+cp+eNzNMVd4jtxn41hydYEH730FqKXX+DM3yDb/w4Y8v/oLP4G2f4fXci/lsPcTRftD/4lT0d9HmRTIpnron7eFF9Pa0y0hPSdee785g26TcM5/WgqTupt/PxLNUR9+yniD5jstQjO1fLHiwVIfc/ydIILRjrq7EzV8fpPvsdI4r/zL0cfhmyg3Jqi5NJH3O7TJDL7EKlhrqr0FSGZb76zguLeNVyjMvBWr+eD9ytRemZwLC0EO0MtZCuDFN28RffuAQ4fS8bdaop3v16IcXbK50C2P7IQ8E1OPAzZ3pHwxaf3lGx3IVvcK2mYyFdY2lbDxsVOlSSmkG7Qefk/+N1qKt89E4q0oZb6fcjmYDDFxXcvMWEYwYkj8bib6yHanaP+9lUKJnRJPXaUMCc1Sv71XaZ9Y/5HkG0i/4f8pCuMV55IxstaH5F4keqPfsmHw5Yce+Jp4g/oMX79dc53GpNyOodYTwt0RUJIRCPD67p4R/hhpdbPa78qAN84jmeFYG+sxdZkKxdefYf6dU/Ofu1Rot116b9+iRsjIqJS04jxtkVfS8Hq5ASDkzvYeTtjZSKj/BcXGLH02odsQuuXgp25Hq59cJNx81AVgD1gaYDaxgjlxZc5/4c+Ar/0FR5PdmKm5FUuzIXz1OFYvG31YXOCgrd+xg1xBE88cpxw589Rsv0xj0GZA5knI7CY/oAflOiTffQgcQcs0FbuMlj2Pu/md+Ny6O84HmjA3OwmWmY2OJrpo6kmZam/nAtv1+J09glSAt3vMzLdZSz/A96vlRJwMJvkIAeMNGXM9jXw6Vt/oF3djcNPPkuKj4tKyfbuQ0q2ogYR8YmCks0UyUIzV69Vs2zsR1pSBG6WBoikq0yMDLKk7oirvSWmc8X8rGgaR9/Ee5BNaD8abbnF9ZoVnCNSSApxxVRHne1ZYQOria2dE7ZGIsYqBcjmyiOpscS6PAjZSsVuxAhKNhs9Vrpu85tCCamZiSQKPj1qcpbbCrlaPoauTyypUV5YG2khW59juHcSdRdXTAQfsYUtDO1sVYlQagoxE8Vv8ds+W04dSlPN7Qe1R1Lmqi7zYd8a4r45TGMPkpUcjLOxgtHyAoqrZrBNTiY20gMTthlvuMyrrw7hcfokJ4/43INs5qmxxMQ5slSex/WGOWwiU0gP98BCV8HCYD137rSwbR9BRlIIZqMfc7ljBeugwyT4PQjZPhjYV7LZrVNXVk3rvDb+EeEEu++pu1QtAFtTVBddpXLNjYykREKd9JGtjVB4/rcU7ARw/ORpom22aL51naoZA0IyMojyskZPvkJ3XSsr2tZ4+Lih6L3MzX3IFmK6TEPJLapHRPjFpRPr54Ch2iajLYXcrJjFMTqd5AgbJkvL9iDbwRhCgh+CbC16JMQmkW69Ql1xCV0bZipgGeJmjrZyi+meAZbUjbF1tkN7ZZQZiRbGVvYqFY98a4Db71cwre5K+olY3C0/C/WQLnRTdOkNbg7oEZD6GEfjPbE21mBzqpvCawWMmgSQlujFbucdKuatiI1PI9bNAPn6OGUfv0reogPpJ86S4aJGW+1tbkzsQzYPfaSjhZwv6kfumMDxBF8sdZQsD1Rx5fJVpq3TOHYkh0CL+0eMkvWxSq7eqmPDPJzsjGhczbTYnu6nfXQedZsDWM4UkNu1hX3kcbIC7dBWrNNfeYXLRW2Yxp7kaFoo4oZCbtZOYBKYQFaML1Z6SlZmO8m7dJWKVoh55DQ5gZsUFzczbRjJydQQHAxErI03c/vyRXq1Qjh08nGibB8czXtKtjpWBCXb8w9CtrtKtoch2weV81h7RJOgMUpZpaDaiiMp3gdjYXPcnMv59zoxCM3myefuQrY+9ILD7kE2AUZ1Fd8hr20Fp/gsssJcMBJtMdY3wMiCGs4HdOiraKBvxZKsM8l4WWghWR6i8OYNCieMST98lCx3ETOLayh0zFQJeVp3I1iF+oEKsuUypOFD9EOQreijekb+AmSTeR0kNcyNlYYScqtGMYrK4kisJ6aibaZ76iks70ViH0ZWijeynipyy/rQDk7jWIIvFlpSFiZbuXnxGg2DeiQ/+TiH4myYb6gkv3oIg5AUcqK9MNVWsDY/z+TUKjpWNjjaiWn4dA+yCZ5stpIRiguK6d20JzMnk0AHPSTLY9SVFNK4pE9EehYxLmb3imx312SKnVlaqxqpqGplVUcf94hsjsR73qey2/+mYpH64gqq2iREHE4n2sscte152kqv82HNCp5Jj+wr2eqoq9/ANyeeiID7lGwqyDaEwuM4z3uu0VRcTP2MLmEHM4n2tES0vUh/QxllbatYRR8iw1ebtdlVlPpm2NiZ3CtACW1JGzNdlJdUMCT3IjsnHk9zHaSb80xMT7GmYa/y0JRN1XO5ookp2xN8N/1+yFZBVWUpuwGPkP2wkm1nkY6am7x9qwUtl0yeO5WIm50hio0ZOspzKeqS4pl1gki9UQrvdKB0DOfksSAM5dvMdpXw3uVaFl0O850nfNmZmmdjRxcHD1t0RXKW+2vIL6tiweUgR+w2aapoYsUpmaOp/tjow/bSHNMT8ygs7HF0sNxrldqHjzsrkzTnFdEyoUfaV8/goyNna76H/A+vUNLvwHM/eQwvQcl2s5y2sc9JF1XsMtNdz80bNez4ZfJ4RhCWWlJW5nq4c/kKxbVS4p59htPJDqz1NJKb24DUP4MzSf6Y6cjZXFlifGQRDQtLrAyUzI6vY+zkiLWZFrLNJfoa8ynsXMI5/UlCxLXcqRrFLCCFjBgvTDXkbK9OMzo5h8wiCF9dwd/yBtVLhkRlfOE+yLZCT5EA2VaJ/8lTBGorES9P0FZXzJ32ebSkhnhlHyYz2AEdxRZTndUUFLQi9zvEyUx/zNV2WJ3souhOBaMGcZw9EYze6p4nW4vFOX5+yEal4N2YHaL29k1q1zTR3NUn5uwZEh0NUVPuqiDbtX3I9nKkugp8XH5zmoRvnyTifsgmKNnaR3HK+nPI9rsuT/7jLmTLbWB8zpSsrwaz3V/L1Ttt6PhkcTjZF0ttJTubC4yMT7Kj40WYuzpTva3cfKcXl1NZpD0M2UoqGHc6y/dSDZgeauPWhz3YZ2aSHmWHhlzGzto4tUVXqZp24Mhjxwix0VL5iLWVF1DaLyLppLBONP7Mu1cuKOS6KLhTyIDCm5OnsvC11ECytUh/azW9WlEcdNmgIu8yDatenHw8B39zdcSbM7QU36SgV5+jzzyCj96aCrIV7UO2u8UWFWS7+nOKbPYgmypMdB+yXbjdhMTxIK+kmDDeUcDFgjl8Mo+SEeyo8tjcXp1kcHwRLbtQfAxWGBaUbD1OfOuRPcgmPAO2l0aozv+Uynl3Tj1xjEArDSSbCww01zFiGkqKiyY9jTf4/Vw6bx43YaL5BpfrZ/E58grZ7prIdlborbjAmx9VEPzt83zBZU/JdqumCeuH00WVSsSbs7SWXuB6uzGHn3yUGCc9ZIJfXn0en5TMEX7yCVK89Fhsv8x3XinC8UuP8mhWBn5mIqQ7i7Tmf8zHDeqceP5xQqx36GtcwjbYBysDEdKtVYYqP+KDbkg7eQrblo+5OGJF9qlDKssKIWF1bWqI4WkxDpEhWOwuqZRsH+2m8/yJbBzuqQyVqhbk0foCblZ2sCi3xCsiniOpQRirbTPXeYsf/ec8L/7nlwgyUKq8uTsLP+AXuVucfOElTvlqM9F8kT9cXSTu3LMc9LdAJN1lvqeSyx++z8XdOL7/taeIs1ii8aM3uboUwBeeP4S/uSbSnSW6ym5xu11B5LHTpHh/VmQWEkslG7M0FF7kdr8NjzxznBBrXZRyGcsjNbRsuxPnY4vGzixFrz1LY9xl/jn+b5Dtr4Wb/He/42+Q7f8Pd/l/8BvlG9Pc+f2LvD3kiaOp7n2m2QoUcnuynn+UKIMJ8nPr6BqfYlOI0dbVwtDIjbjUVCL8bDEQrVPzzptcGVhH29AY24AcziVZMt5RzM2KIVVbo462NhZunkjqfs9g+M/4h4NemD1k7C+c9vbCAI2C+fLgGMOzK0gUQvuSFsZmNrgHhRIdHoSDsYzp9jrqmrvoGVtkUyxHQ9cYB09fwsIjCXQxR1dzkHe+VYJRZhJp8e73KdkEj6K3WPR7haMhzp+1i45f4ZnzEl44l0mEkyELbQ0UfTRHzJeTsWKG6rJSmgZnVPHTiLQxNbPHM/0g6T5mzJZW09QoI+aZWBxtdVgeaqG+oYVW4ftbUlXUvaWzD8EREUR42mGovUnB999n2ieKzOxAbO5TstUUXeXTKS9eORaG00Ptojuz9Xx6vYbh+V30dXUwsLTHYL2VLrElmUfPEu1qgcbmMLVl9bQPDDG5vIVciA83cyIiKoGYUDdMdKVM1pRxp7qJ4aVtZGhibGeL3voaG2uWZLx4mBB3K0TLYzQ3N9PRNcDEvkeTjrkTgSGxJEYcwMJQTMW/f8yIhSdJh8NxMtfb87+Q7TA71EpFdT0DI0IUthI9czvcAyyYutiNzWNnyEk6gPpcA1fvNDC5KEFPRxtjO1d0povo0o3k1OEcgh3/HLKVvlnAkMyetOPhOOhOcedOuaqFV1tLG10jM4w1N5iYmcQx5TmyA4yYaqqjsqGT6eVNpErQMjHHyTGM1PQwnC0N7hlmqwRTGxM0V9ZR1zvA9NImMqUeli4eWO50sYAhwZmnifZwQdT5Iecn7IkJjSDQVo2x7npKm9WIiQvE080ENeUOM/2dtDS30jUyrfKpUqrrYOPmS2RiAoFOlhhMl/DL0lkcvOI4GOSoUrIJCk3x5gJ9TfU0d/QyOrfGlkQNfRMLPKOTSQz1xs5AjdGq87w26sqppCii71Oy9V75FRUSNyKTMvCzNkC2OMCtyzdoHF5Gw9KF8EQBkhmyNNxFU0snQ1OLqrks0rHA1SeYlJQQbEUbtFeXUdM5xMKGGLmaJkaGFjjHpZAW6oGdwZ/bdis3Brjy3p8oGLPhxJMnSPS3RUckBCoM01pZRs3wHNsiXXS1LXEy26W7dAOvY5kcPOSNpLuRkmt9mCdHExnrid76LD0dLTQ0dzM+t8quXIS2iQ0HvIOIjPDHxcYISfsFrnauYBWYTZyPy2dKtu4yPh4yJT4oAK+1Ws6//en/Ye89w+u67jvd9/TeABz0TnSAJHojAXZSVO+SYyt2bEfjOLaVm8lMfJPcmXhiJxOlOIoTdymy1QvFJlaxF4BEYS8AAaL3eg5O7/fZB6wSJdKSbCvOPs/DL8Tea6/1rrLX+u1/oWUyRExSLAaVYBkiQ5dZy0Ory4kPd/PegXb6x32o1UrMyRkoxg7ToynlrrsepDZDQzTr4PE2Tl3qZdzmJqRQY7ZmU7tkKZWFKXgvvMO2yRQWL66hPEnK3Hgf59pbaT/fy+isiyBqYhJTyFlcTe3iHJLNATr3HqH5pJ9Fa2tYvCjxmiXb9Mk3+P4pDUtqG1mfp2Zm5DIn209xtqOPSbuLoFSLJTGX2mV1VBQkwdg5jh4RknyM4vAEQKXAaC2gtn4JVSUp0fZelY/84+c4sncDJ2xmDCozrrF+xh1+VFoLiRnFVNZXUJJpwDFwir2HWukedqNRqTAlpqKaOUG/PIMla59gZTqcbdnFtmEz1VVLWbVAR0QQM1qbONjajSsoQ6czYDKqcU92EkxbysqVd7HwJpFNsCYQAsufoLX9DB0DU8x5wsi1ZlKLF7GkvoIFygnamppoPj8TfW8YzXr0Cgcz09MkVN7Fivp6rP4JLp5tobX1PAPjDryosKQkEquW4OoPkbmkjmXLkhk7fZy9zReweSTodHqMJj2B2S7cMUUsXfM41R8Q2S6x48VWZvW5rP+D6msWDO7ufextP4MnZQUrKxYTXZYjfia6m3i9SbBkq+OBvFB07jRdGsIp1aJVx5KgDzJ63kFMcT0PfbEM3+mTNO+7hGZRGfWripj3gArjnRnm3Kk2Wk5eisbD8wvWwrFplJTVsbQsnfDQOQ7vO85lZwC5Xo/FoCPknWU4mMiSxpU0GLrZevAk7oRq7l1WSsJVazJBZJvsoKVpNz3yfKrr15Fvmd8chJ1dHHizjV5XKvd9s+Gau+j0xUM0tbURzFvD8ooStK4xOs+2c6y9g6HxWTwo0JmTyC0qpbqykIwEAzgnuXS2hebWcwyNOfFKVcSlJ2ES4n6NSslfvZyGhgWoHJN0nz9Jy6kOBkamcAZBZUokt7iKhupi0uMctGxs4lyfjpVfXUaWLsJk/wXaW1s53T3GrMOPXGvAmllAaUUl5bnJGG8Y69e3PQGmO4+z8bUtXFAU8OhTj1KTZnxfIh3haj/TfZc4vu8IZ0YE8UuHwWBCJ4icNilppXfx5ZVmLhxoobXNScFd9VSWXLdkG+s6zua2y4RzHuCPKrXMRpN+tHPqUh+TDi9huY7Y5EwWlZZTtjALRk+xf28rntRq7l1Xc4PVYoRQwM147wXajrVxcWA8+t6QqvSk5C6kZukSFqdZ8A21senoSUaS7uPPV1wX2aY7jtLUfBhf8UOsq8jnSniyeRyeSc6ePMTG9iH0mjhiPYN0jjoIKTSYEzNYtLiamrIc9L4JLjQf5UhbJ3aVGq0xBqsuwvjkLLaE5fzPx3KZ7Wjn6P7jdE44cYcECzUDKXn51DY0sjA2wvCl0zS3nKNvZAK7J4JcG8uCojKWNpSxINF4QzbfCILr3lhHO4cOHKHDo0CtNhNr1CIXxK/hBB4TYrJJJmnbfoSzA0k8/u0V1+bjVaEu4LbRd76FQ8dOMTjiwC1REJOcFA1a7uhwkblmLWtW5aJyz9J/8SRN7RcYGJ7E7g+jNFrJKqhked0i4mXTnDm8n5bz/Yy7A0SkKnSxiRSVlVFfXU5MaJLLZ07QfvoCveN23EHBsjyWvNJqauuqyWCEjpZtHJsxULny81z13o66AR84wpG9Nur/+guUCHEHgm6GO5p48609jOlr+cqX15MTq0IajYU1yeWz7TS1nGdgehZXUI7WbCU7r4Sq2iryEzS4xzrYvf89hOyi310niGxC/MNZek5u55evtiIt+wLf+Fw5cULgvbCXidELvNvWRzh5JV+tlNF3toXNL46y5L8/QEXKfMB1wZJt6Oxu9p4bIG31n7E6/cpMco9w4tgufnIxl7//ej1K2yTndrUxOGFh9bdq0QhcL7TTcuIi3cNTuP2g0lnIXFhFTa2QKTrISOcZtr/USeaDq1leeYMl29A5th1sYijtSf7fFZZoUprW7e+y89wwcksSaQtX89i6bIIjHbQebuJM3yTTdh8yjZHEzBxKKmqpLRCy0N8YV1MQZFyM956lva2dU90TOLwh5Go9yRm5LF5xF0tSZUwNXOD44WbO9k9hc/qRacykZAtl1lNXEI9USBby3nvsb43lD/72ruuWbDO9nNr6j+xP+CZ/sqbgmrvozNg53tp5El/6Wr61KgWfc4KLLcdpP99J34QQ31SK1hRPQWU9S+rKSJPM0tu2hWc7UvnTh1eQGxsN4Eg4KCRu6KDlUBOn+6aYFdYAtYmEjCyqVq+iOi7I+bZt/GRiBT9+OBnHxCWOHNhLc6cfrVaNwaAjJjbMUGsTKX/4Uz6X6WXiwl52HD9J/Jq/5p7sGw+GEaLZRSd7aD14iJOXx5m0uYkodFhT0ikor6NhUTZmpY/xszv4h//dRfWf5jJz4hK9o3OgMmJJSKGkbinLF6WjDIxwbMt2WrrGmHAHkAhzKMZKYe0SVlYUoXf20HS0lXOdvYzZPAQlSoyx2VQuraOhKge1d4bLu57lTe8Kvnz/OpJvcOUVrNlcE+d596Wfs2uslKefeZKadB0SweV7upc9r27hpM2PwmzEoDURr7Rx4LKE1Q8/wcOLLPidY5w+uIfmsyOM2hzRNiakZJCmHWf7ZBJPPfwwKzJkOEcvcGBfCx2DQ0zMBZCqdcSlLKC8qobyovlEYNd/QmiBAPbxy5w83MSp3mEmZj2EhHdfUgZla+9jea7w0WacAz/7Gu21r/Ht+htFtiHe/MaLSP/wyzxan3rrhDi/wjlevPSzQ0AU2T47ffGZqEkk6GX8cjud40JMBSHY7tVqRYiE9WQtLiRZG2RycJChiRk8gTARuRJLYjpZKQnoVULygwjuictc6JnAF1GgtWZTlGFB4p2it3cQuzeMRCpDb03DFOjFritkQbz+pix412GECbjtjA8NMzhhwy/E65LI0cckkp6eTIxehUyIERZwMz06SK8Q9N4viAUmkjPSSYkzXnEzdTJwfgq5NRZrrA65EFA7+uFpjonRAfzGbBJN2usuie5RTg6FyUgVMqPK8c/ZmBz2YcmKQyuY3Y8MMDg2G20/EjkmazqZmQkYVRLckzPYbBFi0mPQCAkbBJPliSEuD4wz5wkikauJS80iI8mCViEcgANMdAziNViIjzeiiv5fdLfEzNQoIx492UlmtDf7SxKJZk/qo2/MQUQiQaGzYNEE8QmbS2sqFo0SmVTIGjTFYH8/YzYvQUFciE0iM1VgJ/xdQsRnZ7i/f148C0nQxFix6tTglWBJj8eoUyHIEj7nNMMDg4zNuPCHhQORlbTUVBLMWhSyIFPdI7iVeuISTWiU1xNVCJuFWSEA+LBwiA6h0MeSlmUlPGxHlpCAVYhVF3YxMTTI0JSTcESC2hSPReHALTORYE2Ixgy7OaScj6n+SVwRNdZEMxo1OCYG6R2cjtZNptRiFDIsRTwoLWlYjSr8M+MMDY0y7fRGg5IqDDGkpmaQZNHdZO1xddPud0wzODTA2LSLQESBKSGVBF2AQDCCNiYRs16LZG6IIY8ai9kc7XuPY5Ypu4SYGCM63bxLsjCn7BMjDIxMYHMHQKbCEi98zY/HqFYg9UzRPeVFbYghwahBcS2ooBDnxcbY0BAjU3N4gxFU+lhS0lNJiNFHLUSFrH19bi1JsRZitFd9yyLRrI4zYS3mWCsGlSJqhTYz0kvf0AxemY6EtIzo3FAK3EcGGR634fKFkKqMJKSkkZZgimZdm5kYZnB0kjm3PxrnTi9seDOSiTWoom7gH/z5merpYshvIC0tMZrN6+pYdkyPRcty+CJI5HriYrWE7GF08bHExeuJOGxMjTlRxFmwxOhRIAQItjM6MMjIlD06NlWmeNLSUog3a6IJTgL2Ycbm/KiMQrxI7bwVSySIyzHNsEtBrMmIxj1BX88Ak24fEekVCzYkKIzJ5GYlE6MOMDEyxJggpoaFsWfFpHDhlxuIjUvEEo1XF8Q1O8Hw8DCTdg9BmQqzNZn0pHjMWiWBuRHG/WqMRgtmtTR6vcc+FQ0aPmlzEUCJyZpEWmoCFmE+SYI4JqeZtYcxxlswGq/HBPTbhrk8JyPGEkuCQYEQVNcxM87w8BjTc0KyBRWGuCTSUxOiczgirGEjI1HRw+0PgkJNTEIKaUnxH5g3QgzKI4d3MKheSGF2HirXBDZPCKXOTGJKKolxRjQKSfTQOzk6zKiQ1VJgYozFqPQRlGswxyZHP0bMzU4w7lVgMQsH8PmkAN65SQaHRrE5A0jkSnRGExqZD4najCUmPjpHbv4JB2w3M2PCOJtizhuOfiBJSEkmOd6MVh7CMTXGwLCQ9CCMQq3BYFBFLTGVxrjoszWyCH73LOPCPJmcwxuWobPEEm8xIBUOVXoDMQkGIs4ZRoZGmJrzIZEp0AgCilLgpcUUm4zlxjST0WHkZGLAhl+uIyFdSOQy/wuc68HMAAAgAElEQVS6ppiy2Qmp44gzm4h6zwvZ2VwzDM/4UOpiSLXIcArrzehE9MOCVK7DbNYh8wmPM5CQbiJstzMz5UJmNBFjNVwPdhwRgu/PMDo4NJ+IQyJHZ7GSkpKMVXDh9juYGB6KfiwISuVotHp0GkV0Q28yxRDjOcO7LR3YTeXcUyVkj7zu3xz2OZidmcQt1WOxxHNVJxfaOjViwx3UkChYS15pq+AqNGOzE9Fbo3NJSG7hFwJLDw0yMmHHixytyUqqMCdNmivzL4LfY4uu58PCNREFxtg4Yo06JN4QKrOZmDh9NOB1wCuM3SGGhbEbBKXeTGJSKslxRtRyPzOjszjcMuIyYtEppISDPuamxxgYmk+sIVcbiEtOJVVI9CEk5PmQXZSzp4kdB5oZi13Ko6srSRKyFdziF40NNi7MpRm8kXnXRqNeTUQiRamNJd2qwDllY9YWxBAfg+nqB7Fon80yZncR0SWSZVFG561TCOQfHXNeIsLciU8mPSUek0bKTG8nLYdO4EsuZNmqCiw35d0QhDYv9slRBofHo+8NIStubEIKqcnWqAV9yG1jdMaOV51Ibtz1+GZ+xwwzs9OEDUnEm4UkSjc0NORjzj7LuDMQHbf+mTFGZ71EBJEtYX49MwkmOdFsn1MMD48y4wkiVWkxGnQI4Ul9MjM5yXqCjmlGh4ej+wFhbVZoTSQkp5CaYEYjkxD0OZkaG2ZodBqnP4JcyM6ZJKxLwr7nfSlZhMDnXgdTo4MMTQsfAzXzQrhKTsAjJyEnAa3Eh218hjmPmhQhidL7+08YTz4HU8NCHDcb7ogcvTmW+DgTUqcPudlCXDSboCC+CHUbYnBkGld0CTAQn5RGavx81nnbhFDvSWzukLCZiIpbwn7TKqzTQoB59xzjw0MMT9oRvjOrtCYSU9NJjjehCHlw2saZ9csxx6ViujKZImEhE+I005MBYvLTrsTKEz6mCe/4UZwqK9lpVjRXOkywjgl4hPkxOC9oh+XRPUJqWmp0zyJcJrR3cmoSuzKFwvirYyCIxzHJQM8EkvgFLEjUzwvKQuB4IQ6lzQ1qKxlmCe65WcYGvcQsSIr2+/xlATxzE0w5PGjicrBezU8R9GKbnaDPqaM4MwZpwM/cpA2PT4E1OwZFJEzQ72JqZJCB0Rk8AleVgfiUNFISY9DIhThkdsYHXWiT4og1X3HtFwRFzxzj0zN4NKnkxSmJCPN8apjL/WO4IyoM8ZkUZMWgEN6FwvwfFPZxAWQqfXT+pyXPrw8fnP/z88gxPUJP/1j0/SLsDeOS0khPtUaTlgjxtOamRukfEBKyBZEJdU5NIy0pBmFLFQ4K7ZxkalZJetH1kCdhvxv7eDdTyiyy4w3XGPuFZA8TdsIaK9lWbdQqTTjDjA4OMDTpIBCRotKZSEnPIElY90N+XLYxup1qFiTFob8axzIiCDdCe4W6jTLjEuahntjEZDJS49BKgszZxun3x7E4WRNdG22TgkXlNP6IDJVKgznOiMw5iTRlESnaMD7HJBOzdlTWAoRwaO9/FwuWV26hzP5hJoT3pFyNOSGVzHThbBOFhc8xQW+Xj/g8DZOX+xi3+5AohA9/qWSmWTEIYSJCXmZH5/f88+c9BRpLAllZKcTphBAHITz2CQb6B5iY80fPdBpjAhlZKSQYVVHLNtdkN8OhODIShTA2NwtawkeIif4exnwmsnPTMUUXg3mha26snx7hHKBQoVRqiTGrcfkkWKwJ0bA60f5wzjDYM8CwzUVEpsIUl0xqrIQxJyTEJ2HVSYmKedOj9PYPMu0KI1WosSQJ51zr9T66qVrCGVnY903Q1zfIpGO+XYbYZLKyU6OeKMK4nho4jd1SSW7M1XfQvKA6cnYAMtJJvhoa5TOhCIiV+KQERJHtkxL8nb1f8Ge/deOEGAvRn5AR6oZLrv3/1f+78e8SwS9duOXmQj9wz0fwfP+9ggL4gSPbTeXfKBJ+2h31QT63a8snaftH1f7Oyn1ffW/H7hZ/v9LpN4+LD73uFjW+YTx8GKsb23I7nrdiclsW7xuztxpDH9h43DzIP3Z67dvW7Q7H/sfhcq3oW/bB+8fy+8T1960Dn+T5NzG407HzK/fZrUF+YP2IXna9rXc29m5gdQf1v/mZn2Q9+qg+uroc39BRH1I3/+hpDh7czpCxhqX1K8kxXb/nVv16Z0zeN2M+5hr/UazuiOPt3kef8P3zq79Bbr/mfmSZH9Wej5gTvtEznB4UXNcWsjg94VqMol+9/h+5IN307r/lOnoH/fFx3ym3HZeRYFT0mpi24/V6Ge+4SNeEhLzljVTnxF/Lcn3LFn5K681Hty3AzNgQHefGUVsFC7KkGyy7Pnw+fZK194Ntvf34vP16fWMZt1rfbr9ufej79g7W1zvpvw9n9lHtv329P8n7/Febi7/aO+dXK/vXcPUdz/vbPPsW54frR4trUeVvjqv4IUXeSV9dv+aTvKc/vE13UocPu/tO63ZH78k76PLbrq9Xyvjo6243h2739zuo6K0PAbd/N31gL/BhfX77NfJ255BPd83+mEzE235rBESR7beGXnywSEAkIBIQCYgEfnMEAtPdnDrZzISuiEUlFaRdTS74m6uC+KRfKwEhuP40c24fcsH6UHs92/av9bGftcIFy92hDo43tXGhfw6Z3kpuWRW1ZdnEXEl69FutsmDp6ppj1h6MutTFmq8GXf+t1kp8uEhAJCASEAmIBEQCnxIBUWT7lECKxYgERAIiAZGASOCzTCAccOOYs+OX6TDoBZe8z3Jtxbr96gQEl5lw1NpYIpUivdnH/lcv7j/rHYJrnGuOyYlJZp0BFDoT1gQrZiG8xGehTYIrWCREOCyJhs6Qvc978rNQRbEOIgGRgEhAJCASEAl8fAKiyPbx2Yl3igREAiIBkYBIQCQgEhAJiAREAiIBkYBIQCQgEhAJiASiBESRTRwIIgGRgEhAJCASEAmIBEQCIgGRgEhAJCASEAmIBEQCIoFPSEAU2T4hQPF2kYBIQCQgEhAJiAREAiIBkYBIQCQgEhAJiAREAiIBkYAosoljQCQgEhAJiAREAiIBkYBIQCQgEhAJiAREAiIBkYBIQCTwCQkIIlswGGRoaIhQKHRHpUmlUrKysujq6mLbtm1UVlZG3U7j4+ORy+XRf8I1ko6OjmieZeEBwj+/34+Q8nf79u088sgjFBUVIZN9JsLQ3lHDxYtEAiIBkYBIQCQgEhAJiAREAiIBkYBIQCQgEhAJiAREArciIIhjgrh29uxZAoEAEonktqAEXay8vJxLly6JItttaYkXiAREAiIBkYBIQCQgEhAJiAREAiIBkYBIQCQgEhAJ/M4TuFFkEwzN7lRkq6ioEEW23/nR8Sk30OeYwumToDWZUctl3IGge1MNwgEns2MuVAmxaBVywu5pxucC6EyxGNRyZNLbK8SfcpPE4j5LBLwOhu0hTGY9WpUc6Wepbr+BuoT8TuxuD1KlAb1ajfzjAAgHcbtszIXVmLRaNIpbFxIJ+XHYpnGhw2zUf+h1v4Fm/9oeEXRNMzEXRmMwYdIrP9l48ruYsAdQarUYdZ+wrF9biz87BUcCLmbdXiIyLSatMJbFtf2z0ztiTUQCIgGRgEhAJCASEAmIBD6KgCiyiePjN0ZgrHUjzYNSipevIdus/RVFgAiemfPs+uFJMp5+kGKrgUDXHl5rm6GoZi2l6Ua0HyII/MYaKD7ot0ogMtzEv+zzs3xFGQtTTch/q7X5zT/cM3KCo+c6kafVU5qdgVn1Mergn+Piqf00uTJoXFRIbuytCwm7pzh5dBcXJYUsLS8hM0b5MR722b7F2bWHjS0esstqqC6KR/FJqjtxmpcOT5FcUMLSogRUomb0kTQjU+fYcXaQoDmfxsIMzGoxrMQnGX7ivSIBkYBIQCQgEhAJiAREAr85AqLI9ptj/V/+SX27/5Ut3TLqH/l9FlkNKH8lS5sIzrEWXnhmH8X/9DWWpFiQjp3mQJeT9LwysuI0qOTiyfWzO8g8DA9O4AnoSEk2o1F/+hJYpGcjX3vDz5OPrmJpbtwnE0U+LZARG5cu2dEaLSRY9Sg+lnnZnVXG3b2HLUfbkOc/wLLFhVg1d3bfTVf5ZmjZ/xYbZ4t4rLGS8hQNtt4ebFIlloR4DOp5K6yIz0FvxwkGSKNoQTrx+k+/Pz9G7T/VW7yjZzje5SchK5fcNBOfSOYZ3sd3No6SW7mUh2syUItL1UeLbMPNPH+oi0B8JY/U5hOv+0T0P9VxIRYmEhAJiAREAiIBkYBIQCQgEvgoAqLIJo6PWxII+X047LO4QwoMJgM6tQLpVf/OSBif08as0wdyNQaTKeou9n6PnrDHzpTdS0SuwmwxMrb339h0WRoV2RbHGaMiWyToZmbGiT8sQak3YtYqP8TtM4JDENm+tY+Sf54X2RQeG5POEDqjGa1KCl4Hc0ElBo0CPHamXQEkag1Ggw6VTMZN59pIGO/cDDZPCKlCi8mkQymX3nSNzzmD3RUgLFGgNwuWcvIPtPEmeJEwfvccsw4PKDQYDAbUCtlH3BPG53bimHPjR4HBbEQnuDle5RwO4XfamXEFkAluZnodStnNdYyEA7hsszj8oNIYMOnleD1+JHIlaqWQgSSEy+ZCItyLn7lpB36pCr3RgFY5X7eAy47d5SUk1WAROCjef6AN4p5z4nR7CSl0xBi10WvmeYbwuj0EI3LUailelxOX249UY8asV6GQSYiEQgQcl9m75wQjvgRqahYQFxuDWa9FJTCXRAgFfThm53CHpWh1BvRa5W1dxIJeFw6HEw9KTEYDmpEtfO11P5+LimyxRLwevAEpao0qKm5d7f+AW3iOEq3w/0L9vR4CUg0aWRCPy4dEpUajViKLeLHZnHgCEeQaw5X2XFGGIwFcTh8ShRKVMoTT7sLjC6PUmTBohXZD2O/DazvLW5u60KXlsLg4BZPJgkmnviIIh/B5XMw53ISkOgwGLZorffKhy5LfzZzThdsfQW02oVcpkV8ZL57u99hyuA1Z4YO3ENkiBP3e+Tqq1Tf0H4Q8TlwhGWq1CmXIRsu+t3hntpjHlpVTEufjzNZtdAYM5JQuIjXWQoxJh0YOrjkbbokOo16DKuLF5QsjU6hQhb3YXW78IWHe6NGoFEgJ4RP6a85DWK7BoNehev/ciITwe5zYnR7CUjV6gx6NMIZvKUgJ7LwEwlJUKjlBjxuX20tYocNo0KJ+v1VrwIvT5cLpDaE0GDBo1SiucIsEA3h9fsIyJQr8uH0hFCoNypATmwfUwnjUyK+MnzB+jxunw4UPJQaDHq36hjl7peOCfg8uhxN3SIrOYEA3e5i/2ThKXkXDDSJbmIDXg0MoKyKPtlcnsLplg8P4vV78IVCo5IS9HpwuL6gMGHRCeyEc9ONxOnD6wqi0+mgbZbIb4UUIBXw45xy4AxLUej0GjQp59JoIIZ8HTwDkCiWyoAu7U5jvagwGHWph7bs6KCMRQsI4dLjwhCSorzxLmOthnxt3IIJMqY6uffOIwwR8PnzCPFIK82WepXCtQxjLgUi0vnqdFuXVpWe4mZ8d7MIfX8ljdaLIJm5TRAIiAZGASEAkIBIQCYgE/vMQEEW2/zx99RuqaYDpS81s3XUWnzEWizrE+JiDuPKVrK3KxhIaZd+W7Zxz6Yg3Kgk5ppkOxFGzah3lWYYr4oGXS++9wfauMDEWHbKgh7DagMp+gcGAhWWCJVucmsmWHWxumUQbp0clCTA7Y0O/YCn3LSvGrFHcLIpxRWR7Zh8lVyzZwpf3sb/XT/biZWTHaghe2s4LfQaK5i7R5VZhVEtxzkziNueyclUjBfH6eeu58AwtW7Zw2iZDp1ESmHMS0KVRu6KevAQ9St8Q+7fu5ZI9gk6vQeJ3YHNJyVt5P/ULYtEpPnjqDwdsXNy/m4N9XvRGNTLfLLZwPGVLGijLivlgzKrgHN2tR2g6O43UIIgyIebGPGQ2rKG2KBkdNs68t4WmMQUmg5KAbZqAKYely+vIidcjaAiuoeO8+24bNo0Fo1qC0+7HlGxFipGsBbkUZcehUU5x8MeH8edqGRuyIdPICMxNMxuMp2ZZKYqxc3SOzhGWKgnOjWMPp9J49wqK02IQdEv8Y7QdbOb8gAOpRo0kaGc2ksLSlfUUpZhRSefoPHqBvpEJZkJzuPwSNEpwjE7hT6rm3tWLSdcFGD6zk9e2nmDQF0tJcTJJeeXUFC8g3qhgrreJvfsv4VBoUCtCzM4FseaWs7QyjwSj+oOxsEJOek8c5uCJAYJaE3qln2mXkYUJY/y03cxXPreapbl6xs+c5uwlCcUNhaQkGK5ZIo0ff4mmYCm1CwtIUsxx+lwrZ0eDKO3j2BXpVNUtIm72HPtbBvCr1WiUERw2G4rExaxpLCU5RocsPEbTlkt45NMMzzoIIkcp8TM77cOUV8vqugKsoTE6Tu3ml5u6kMSnUZCTQEp+FRX56cQpnVw6eZSmsxOg1qIKzjJFAhX1tZRmxaO9hcXb3OVWDrReYNInR6OW4p62YyxcQmNFAYlGBVGR7UgbsoJbiWwBpnsv0NbqJKuqkKysmGuWfjOnN9JkT6K4eDGZeg+tUUu2Eh5rLCTW08GOVzbT6VSTnp9DYnI+NZWFpBmC9JzYw5CujJLcBcS7L7Kjcwz/5CxBtxe/REbQZWc2aKasrgSdo4eL/XZCEglB+zRufQ5LltZSkmFBKZMQ8kzT2dpMS9c0YbUaVWgOB3EUVdRQlpuI4QNmrw66jncyMjGDI+iMisTIZITdM9hlSVQsqad0QTya6Dw5T3PrSfpsEdQaBf5ZG6qMcpbWLiY9RkVwpp+OznZ6xv24bD585kwqK8rICJxnV7+c3NxCSlP1ELBx+XQrrWeH8Mg0qGR+Zl0KcsprqCnJxKyWQtjDyMVWjrR0YkODXgtzHg1ZZhvbuxTUNCybF9lCDvrPtdJysh+HVBCkAsw6ZWQurqZ2YRYx2qui3tVl389g23l6+4eYCvlwC1mKBAF9xokyPp+SPAuOwYv0zwSRSQLYZ/zEF1SxpHYhySYlkkiAuZELNB09y5BDglYbYc4VIS57EXUVBSQblTj6W9lzaRq/zUHE68YrVRJyzuLRp1JZV0dppsAzwPiF4xw+04stpMKgCDLnlmFMLaSuPI+YmeO0jgSwZFdRkmK6EhLAy2hHJ53dHhILcsnJVjN4+hhHT/fhkmgwKMM4bR60aWXU1y4iO04JV0Q2wZLtUVFk+w29+8XHiAREAiIBkYBIQCQgEhAJfBoERJHt06D4O1NGGMdQO2/9sglJwUIKshIwKUPYBi/QKytgeXURieoxjh/pwaszE29UIQ1M0r7vKDZzJfc+0kC6Qc108y/4eZObrIWLyU82oYj4cIx1c3Dr6/QkruDpP/wSpVYtoyeb6Z6RYo43oZZHmOlp51DHDIV3fYF1+XFobxKzPiiy+Vp+xgunPFSu+xIVqUYCLT/g6V/0UV5dS2nhApKMKsKzl9izrwfT4pU8sKoYqyFC944X2DlkJLewgNQYDRHvDJfauvDG5LJ0TTkpihnaT/TikWqxGDXIQ3a6Wlq4NJfD/U8ti4pcNznHhf30HnqFDecUZBfmkZ2gRxZ2MiyIN940Vq5spCTNhOoGqxLnwAn2bjyAI7uWoixL9PBqn3Rhzi4gM17NcPPrbOtWkZ1fQGashrB3lu4T7ThSKlheX0ZqpJ83f7yNqYQcSkqysGql+F12hjqa2NoaZNnDj3J/bRZG9QDPP/X3HM8oY83yReQkmZEHJjh9qImTHTMYcwtZXF5CeqweiXOMM23NDCXfxedXLCIzxsf5fQdpujhHfEEOGQkG5IE5+i5foMufy/2ryshK8NP2xmu8tn+EhJpqqovSidPL8Ex2cuS9syTd/RRry9JQzZ5m6/Z2hrzxUUu2xOQUUqwW5NMneWNTO+HYLPJzkzEqJbgmu2g5O0tKaR3LKhYQo1PeILj6GTvfzM7t5yArn/wFSRgVAexTw1w4sIu3Jov482ceoSFPS/d777G3GZZ/vpH8BddFpZ53/jtvBtfz6MoGcjTT7Hn7J7x8Rkp1TQ0L83LJy04kONRB75gHlcWIViXDMXyBYxcGsVbfz8pFWSRpBtjw7MscmlZSUFXGogWJGFVBxjpPcOayh6K191KbE0t4ooWX3upEk5pDaXEKcYmpJFmUzHYfZ1fzMNqkDHIz4tCEXIxePsMZfyYrllRSkmK4yZLPN3KOA00tDIXjWZCZhlUvwzk5QFdHP6aKNdQtzEE3+FEim5/hEwfZsmmGsoeWUlaWwtVoayO7v8cbU/ksX7aOxXEB2qIiWzGPNZaSo5/l2FubuOjTRy3Z0uKTSEuOQx+a5Pi2H3Mx5l5W1VST7WriuZe20uNPpr66PDrOBKH5Yst+Dg96MaUWUVmUQ3a8HolnkNa9nahya1ixpoIUbYC+tl3sOefAkJpLXqoZZdjJaOdpOjxWyuuWULkgDvVNVlmztG/ewobd3WgKS6gpzyHRqI4mQ+nuOEsPC1i7rI5i/RQtzUfpcOhIy8gm2azEOztK98UuFPlLqKsoweo4x/Y3nufQSCyFVQ2UFGaTnZqIomcz/3RCSX1tI3fnq+g/d4wDxweQWzPIzUpAK/UzNXiBUz1SihsaqFuYgH/gNPt2tGPTJ5NbnEmsOoxrdpyu5v1s7I3loS88yqO1icx2HmfPkctgSSd3QRJ6eZDZ4Yuc6AqRV7eEJaXpGG8SWr10bN3Cm9tPEcpfyJKafBINMpzjXbQcPMmQS0VmeSnF+ZnEqiLMdB2naVxNce0q1i5MAnsvR3cdo9+nZ8HCBcRrwTnRy8k+L4n5ZSwryyRwcRM/2HAMt6WEVdXFJJq1SOZ6aW7uQ5Jcyrp1FaQrxtm1uZkBjJQsziJGGsTpCSHXW8lMSyBy4RW2XvKRXP4gKwoSoh8DwEXXkWaajtnJaayhqsrIWHcPPaOeeWs6VZiZgYuc7ZgltbKRpbXFxEzMW7KJItvvzOZCbIhIQCQgEhAJiAREAiKB/zIERJHtv0xX30FDg25ObXuWl0eW8vQjdWRaVFFXrYjPxpRHgdkouD/6cTpDEAkTDoeRKqQMHHiRzV0hGh75MtUpdjb9z58xsfJhHl2aT6xGcDONEHSNsudHf8tuRzFf+NaXKIvXE3K5CUfCBMNhIhIZkpmLvLFlL8NpD/LMuhws2hulrFtYsp17hZ+2uylb9iRVqQb8x77PV1708eQ3fo81hYno5FKkIRdtb71AizuJlQ+uJ0/ezb8+d4ik5StpKE7DILjnScF2dj8bzk6T03APyxeYkYRC0faFQ+Goy+X4mX3s3HmRgt//KvULkrgxRFDY2cnL33mb4N0Psb5qAXFqwU0qgnf6HBt/chRlxTJWLcuPikVXXa5mL+5n65tH0a77HI2FCeijbnESZHIFuDp45btbkK2/m+WL0jAopEikErwd2/nBsRANa9ZRMP4SPz6dwkP3rqQk1YQy2lEB5rr28nevdZK34j4eq8vGrO7jZ7/3V/Su/hZffaiMNKPguhdg/Pir/M1bHeQse4RHly0myaBAEvbS37KF/zik55EnGyjSdbNxRzPOmGqWV+ZFhR2h353j59mx8QhJax+nYaGFC2+8yOYTUhq/8CBLipPRCW5jATsnN/0bG1jNl9dUUmCZYd/OFka8KaxoLCAhRotUGuTSpr/nnaky1q1ZSnGyPiosRfx2zu15laOOBOobV1OcbEF1xY0s7BrlyK5XaHYsZv3KGvITtQjaS9g/x7l3/4W/bUnm608LIpuGrl27eO+IhJVfXEZBTuw1y63Lb32L10L38vjqZeRpJtnx6s/ZNJbDU4+voyIrBpVCSsDjIRQKERLGgESKZK6P3Xv2clZVx+PLF1KcMM6b33ues4pF3PvYKhalGaOCgm/iAtvf28twwjLuq11MtqabV1/twJJdRG1FBkatgrBjkOZtr3NeXk59TTmZFjlEJIQcF9jw/GnilixjeUMeMVFTwnmR4uLO3RzpcJHVWEtJlhW1NEIk4KTn+Fa2TObywMpaCv3NH2HJ5mOo7QCbNkxT/ugyKiqui2zDO/+a1yYLWbnibkqtV0S2mSIeW1ZFWYqcjs3vcCFipqiuiqxYU9TyDNc4rft/wWn1alZWlpPjOsQ/vngId8YSHl9TFbUslUT8DJ/axgsvtGNd+xD3rFpMmk6OJOLl4tafccSZTPXK9RRqRtn9y73YshbTsLKC9KgVVwSv7SI7X2khmL6YxtWl82P02jI2S+vbr7O52UHRPfewpjYXs2DtFg4yO3iC3TvaMS5eQqbEzum2PszllZSVpGOQRQiHfIye2s6G3lgaGxqpN/Ty9psvcVZWyX133015ugGFTIq3YwvfOy6ltmoJa5NmaNr9Ll3SImqX1JMfr0YmrGvuSY5vfYUOXRmNNYvwnd/M/gELFXXLqcoxI3wnEDJlXj74C75/MEDj/Q/zQImcM7s2cNqfR/XSRkqShLIEt90Z2ra9zFlFAQ2NKym2qm9YtL2c3/gam46Mkr7uPu5amo9FKSHkGufI1pfYfFnFkrse496ypKgFamD6NK+9c4Fw8iLuX5OH98JW3j3pJqWkkSWFsfOusiEbJ/bspjdgpXrlSuKGd/BvG7uIqbyHp+4qwiysOyEX53a8Q/uEjKJV6ykzjfPWq624E/JZu2Yh8YJ7u0yGTCZFLpMx0/ICmzq9pFY+wqrCxCsim5NLh5o40mQnd3ktNbVJRHwB/P4QEWHtR0hq08vx/duZiKukcdla8p2iyHYHb2zxEpGASEAkIBIQCYgERAIigc8gAVFk+wx2ym+rSmHvJHt+9Axnyv6Or9alYb52yI8QiczXShLyMHjxNB2X++kZnsEnkePubaZLmcOTX/kGjbHn+F//4xwr/p+HWZ4XF7Xemj8YB7m08fts6tGw4qkvsjhOR2jyMqc7u3TL5RUAACAASURBVOnpHmDKHUYemKL98jQxNV/kLx4uwaK7MZ/fB0U2RfcWfnrCTXH1fVSk6ggc/z5PH87hL7+0goVJ+muCVs+O59gxpKXm/kdYOLeHr/1TO7HJcSQJrohC5QSBzznEaY+FFfc+yQOlsTj7L3Gxq4uuwWkCoTDu8R4Gprys/ONvsy4/FcMN+l9o4iDfe3aYtV+/K+oaej1zoJfWH/8jJ801rFm3hHTzvCAk/Pxzg7Tv2Mx7HQ40iclkp2WRnpZOVmYS+un9fPvPt6MuSsNqvuIuKZEh9w3SPJjEo1+6n6TWv+VA0h/yxRXvEx/cF/nRL09hKahifXUGJk0/zz/1M1R/9MfcW52O+QrSUPe7/OW2IQqr1nFfWToxGkHFCjJ1fi/P/3yKFV9dTQ6tvPz2ZrpCmaRaTKgEYQdBQHMy1T9A3qPf4t4aK5fe3EL7WCyrn2wkL81MNP9EOEjv/n/j//Yt5o/W11Ca7OTgzuMMe1JZJYhssUJU/jkOff+fGVj0MKvrSkjUXs+E4b3wFv983E1p9VoacxPRK+fB+SYvsHvji0zmP8X6ymKSdNfv8Vx4iW+8I+ELT6xjaa6Grp272NMkYeXvz4tsV7usZ8MzvBa8l8dXNZKrnmD71rc5Eq7lS2vLyLWqowKPb2qAi5e76LrUz8Scn4jfRufgBOTex9P3VbMweZw3vrsTT045q+8pJ8Wkmh/nc/1s37uDE1Tw8JLFFMX0RUW22Oxi6iozMKrluMfPsPnff8QxnxVrYgJ6qSA0SJBIvQycmKTggce5b00pSVeV3NAEB954h62H+9CmxGExqpFEJ2QYt32EQUkVX3piJYuk7Wz9UHdRH0PtB9i8YYbyRxopv0FkG9n1najItmL5+g+IbOUpSi5t3cj5iJni+iqy44xRjhH3JGeaNtImrWVZWQk5joM8u72H2IIG7q9agDVa9zCzva1s/OFx4h5YR319PnFXumvswHO8M2hkUf19LFT28ObbA6TXVNFYn8H1fA1uTr38PGfIoHLNagritTfEZ5vh+Js7aR1QUX1vA6X58VwZIgQcIxx79z/oM5ZgcrtoPXiaQEws8VYtkrDALYLfNUqPr4CHH1xHY/wwu/e8y6h1BWvql7DAPK/oBvp28d0mqFpczTLjMEd3HiRUWE9VdRnx15KpRhhvfp6f98ZSU5SHqmMjnYY6GupXkG+5Pjb9vdv4m80TFNWuYP2CAG2bduLKraW6roqkGxK4Tre+yI87tNTUrmF1ruWGV4GHsxu2cbzbR/69q6gqSpxPnuB3cK5pI2/36qiuW8PdBcb5ewI9bPpxE7OmBax5qICpfT/mtaODhMwFpOklCBgE4d4x0EkkpZy1DzxExuw+fnrMQ17VGh6vir/iXh2h/8ArHOx1krbkfmrTtXQd2cPe4514dAlkZGSQlplORnoyiSY9jrbn2dzpI6XyUVYV3mDJdriJo83zlmzVtUl4x4fovdRBZ88Ikw4ffo+N8dF+jOUPcP/69ZR4RZHtt7UPEJ8rEhAJiAREAiIBkYBIQCTwyQiIItsn4/c7dbdgsXbg53/M/qz/w5+syCJGCGj0vt/c+df54c4A1UsXzlvaSAQLq63sGoD6h/6YhuRunv3aAcq+/XlW58ejkV0tw8fpN/6BTT1m7v7KF1lsnmbTjzfjzKugNMmAEJZeEhxjz9F2xmPW8e2HFhJzG5FNdXlbVGQrrLr7ush2ciF/84RgaaK9VvPenc+xbUhDzX2Pssh7iK//oJ/GlWUUJhnmBQPh2YTwyw0kp6RiGNrOL1uCLMjPjVrPRA13hs7ScqyNjCf/lNX5aRhvFNmmj/Ls/7nIkj95kOqsOK7bnzg5/O8/pMsqiGzVJBs110Q2IkEck8P0DU3i9Afw26boOn0eb/Fd3J87yc/+qY28h+rJSxLcbQWRU4JEEsIfMZKenYRzz1/yH457+G8PNJARo7lu4TPWxN/98hSJVat5qFawZOvnhd9/DdMzf8Ca0pTr9e7dyV/uGKWwfBX3LE7FEu3rENMX9vLij8ZoeHot+fI2Xt/djC95GaUZCegVQj0EWkT/WdJzSLL4aX1lJ+enrax6rJasVOP84TwcpO/AD/nbnkV8/e5qSpMdHNjZykhUZMu/IrI5Ofrvf8eFnMdZv2Qhqfrr48158nV+dMZPae066rPjr8XBC0xfYvem5+lN/z0erF1IquH6PY7Wn/HMNiVPff5uluZq6d61iz2HIyz/0vKbLNkuvfoMb3IvT6wVRLZxtu3YzHHZUr64rJgFsUoIjLDz9R0M69MoyohHK5MSCU3TdvIEnVTw1NoKFqWM8/p3DxIpLmXluoXE66+4tM71s2PvLtoiZTyydDFFll5efe0SMQuKqa9Ij4psnokL7H75VXqtZRTn5xCrCEf7V7BkDAXBkppOitWM+mq23PA0hzfsoLnbT35FHqmCy6UwJqK9EEGqspKZHo9q7OBHimzDJw6w+c0pSgVLtsrUa+6iA1u/wxvThaxafSuRTUHn1k1cvCKyZV0R2fBMca55Cy2SahpLi8iZO8izewdJzF/KPWWZxEYF0zC2/lNs/eFxYh5cRU1tHnFXROaJQ//K2316Ftbfz2JNHxte6yShpobGhhz012buHMd+8Spdikxq1i4jJ1bzPpHtXZp7FVTev4LKwsRr885vH+DIhpcYTSwjJhTg0tkxEorzWJBhQXYDNxQW0lITMbrOs+/ATqYTV9NYVUPGFZ0qOLib7x6FyoVVrDAPc2jXPtwLllBXU0HytUkeYejgz3htLIGahUXIzr/JSUU1y5eupCTuegIR94UNfPfdaRY2ruXunBCtW7Yyk1FHXV0NadeXKsaPPM8vBkzU1K1hWZbphtXXzdkN73GiL0jBFVExqs35HVxs2cZbvXqqqpezPv8KvVAvW//9CDP6bFY+WoLj6M/Z2i0hMX85i6zS6DyOZiUIBVCa4klOTiJw6V1+cipEYflqHlt8XeAbOPgyB3odpNY9QF1uIhLHBIODo9HEN17PLJe7B/BoUqlvqCV5YgubOwR30YdYU5hwJYO0g4sHD3Oo2UHB8npq8+wcOnCK0VAcuVlJ0bAAIdcE3af3MxlXT+Pye1joF0W236nNhdgYkYBIQCQgEhAJiAREAv+FCIgi23+hzr5tU8M+Lu39Ac+1WPn87z1IZbpxPii5rY8LUzJSkpNw7v0zvtN1D//flxpIj7qT+rm84zl+fiLIise/TmNWkKPP/gtHrcv43CMNZFsEV6gwntHzvP7c/+Wospanv/klyhQn+B9/0cKqr/8eqwuSUMulBCZP8JMXNjOY/ADffvjXILLd8yiLzBO8/Oy7eEuX8eCqRSRGXTjDOGdtOH0SYuJMjG75K34+Vc2j9wiuinoUkgADzW/y6uZWcp76M9YW3CyyRXz9vPuPz3Mpew0P3V1FhpD4QBLE1nWYX77RSVLDalZXZ2K+IUOhz+1gbi6MIcaAXBLC47Bx+d1/4UfOpXxjfSaXX32H0ZL13LtqEck6wcUT3JNjOCRqTBYjkYHt/OurF7EurKOuopAUowKffZL+Y5v413126h/9Ak/WL8ASFdlexfTMlz8gsv3FjlGKPkRkW/L0WhanTrH93b0MKkq5e0Ul2VbBEi9CyDPBsF2FVYhXprZx5Jd3IrK5OLDhID2uJFavKyU1QRfNOCkIcS+eMLB03d3U51mjB+6gc4DD72ykQ5rD8tUN5MTPu2IKv4hvitY9r/Fuj5V1d62hIjsmGqvLP3WZw2/8gOc6cvmTbz5OQ56Z8ebdbNl6mQWPPki94HYrl+AdP8/bz32P9vQv8kePLCdPI4hsW24Q2RTgaOPv/qGJtJWrWF+bT4xaTtDWwVtvbOGktJKn7qq6IrIdIFJc9tEiW2w/r/ywDU3BIpYtySNGcBd1j9G2522a7ek0NDayMM0UdSsMuyYYc8sxGEwY1PIrmRmjSgoDR3ezp22chJrl1C3OxKIWhJIA9tEJgnpzNINuuGfPR7iLhpjuPMaWl49jXHEXy5YUEqeSEJi9zI6f/gP7FY18/rH7KI+/2V20PEXFpa2/pMVjYXFDI/mJ5nmLsTsW2U6y5YctxH6IyFZSfz/V8Q6OvLaFTmUuDesbKUoUYh4GsF0+xoatXWgLq1nVUID1pmQAs7S98yZv7x8hY+393Ldyfp5Iwm76Tu1l245+MpetnI/JdqQDWUEtS2sLSdAJ6ngQx/gkPqUeg9mAZPQEew/sYiZxVVRkS79JZItERbb1GW6O7d1My3Q8NY0rqciORSUN45q4yHsbdjKbUseKpUW4z21ly5kAxbVrWLE4Fb1CQsA2xMltL/BvLUrWPfEED5XpOL9/A4eGTVQIiU5yrahlETzTl9i3YRujceWsWFHPAss1czlh9n+oyHahZRtvf4TIturxcuS9e3mneQRL/gruql6AWTCDCzmZsnuIyHRYDGpmz27ixyfDHy2ypetxe8LI1ToMygget52Lh/fQ0jlD9oq1VJm62LD3MorsVTy4tACLSoLf1sN7r2/mYLeeNY/fwxLLKV4/2IM8axX31Rdg0YB75Azvvfs2PYY6Vq+5h4W+m0W2GJkHlx+Uak00A6/4EwmIBEQCIgGRgEhAJCASEAl8VgmIIttntWd+K/UK457o5L13d9EXisWkFmLtyJB7J5mJLeeexgosw+/wjzvmyEyxEm/UoNSqsZ/ZzHtjZh7+8p+wYoEBf89+Xt/cSdBqQi+TIZHKUcgiDDa9Q39iDU995auUmabY+C9bmbTEYk00o1MqUQfH2LW3Df+iL/C/HyslRv8+d9HRY/zka++x6AffpDHNgqprCz9sc1FUex/VaXoCTc/yxfbF/P3nGyhIuG4ecnnbP7FlUEPdfU9QmqRjpm0PW05PotbMx0KSCDGMQhpSF5RQU5pBpGsDvzw6g1yXSJJZg0olxT1ynEPtQ9T9t7/i7kIhKPkNHRTxMX5mD5v3DyGJ0aEWrPckEvz2GULWEhoaKsix6lBEfVOFXxjH1GXaD55kzBsiIHiwyRUERs9hz72Hx5fmI+07zLvHJ5Br1fMCk0RK2CMhtayCsuJ0TBIXnUd2sef8HLpEK1adkoDbh9zZwzvnoXb9fTxRl41F3ctPn3gJ0589zV3lqZiu1vvyNv7s3RGKK9fwgOAuGrU8EtxF3+Pnz43Q8Md3U1liYvxcM0dP9eFGjVIetTdErggjT65i2eJMrAY7h17YxpkpK+s+t4TsNNM1S7aevc/xne5SnrmvjvJUKV37drPzaDeyxDiMCXlUVhWRqhrj0Pa99Hk1aNQq5IJ1TcDBbMBAcWU9lYXJUeuva7G4IkFsg2c5sP8Yg24NOp0ShUKJGi/uoXZe6i/g2998iGX5VkITnRzasYPTsxqMZiMapQJV2MPFg68yUvot/vSxVRRoxtiy7R2apMv4ysoScoXMhoFhdry4ix6fFHNKLAa1CnVkluNNbYwlruEP76+jNHWMl//XXiILK1h99yISDVfdRfvYumsbLVTyRGMZJfFOml/ZQvOwE0OyFXNiAdWlmWic3TQdOcN0UIZSJYxzCfKwD0V6OTWL8qLup9eGiyCz2XtpbWqjY8SNXKEUEmkikciRoqOgvpL89Hjo3sXGg8eRFT/CytLiaHD7678IAfsQre9t5dhgGLXRgl6tjGb17T32Nt0pD/L05x6iMt5Py57XeGtmIU+urKYqVcPMqc1sOtyJQ5VAnDGBwqoK8uPh8rF3OCapY0V5Cblz+/je7oH/n707j47yOtNF/3xDzZPmCSQhMRnJgA3YODaJhzhJp+2428gGGzI4ne4MjjunO/d0r15917r/3HVX33NPnz6nTzpTx1M8JLET23FsC4jtDI4Tx/EANmDEIAQI0Fylmqu+8a79VRUIDEggVIB4ai3FsVX1Db+9q0CP3r1fNCy5EX+xsg01xUq22IF38Ny//xE1d32ysFy0OJBDv/5X/GR/CMs+2oU17X6M7vojfv3GPsQlDwIiLHOKtBKwqxfimtUrsWROcd/BYzcUxVvPbsaW13rhXjwXTbUhyHkDtmUiHo9CblyOm25YifZgHDvffgvv9cZgq264VFERqkCyvGhftQIdC+fCM/AWfvlqN8YaP4Gbrrse80oh28FN+L9+Z2P18tX4i84ghnq34fdvvIfBvAs+n9eZq3Y+jqQ6B6uuW42r5ldBH92LN177A/YMW3AHAvB4VHhgwBjajmf7avCZu+/EPdfPRbr/fbz++js4klbh8/vg7EKnx5GQGrDi2tW4elE9fKVKRueeM3jvqc14u0/Hkr+4CSuX1BcqEbUkdv7xefykN4jV192K25eUKtn24+f/67cYC83HJzesRr01im1/fB3bD6UgeQJwy7bziwAj2ITFHcuxdF4lEu89g2+9Y6Lzmk/h3qurjkkf+NWj+NX+BJrXrMWaBh07t+3G7iNx2LAA2UYmmoDkn4NVH1uNjqY8/vTL3+KtPePwV1cg4HVDRRb73+rBUK4Zd9x3B9YsGMerr72NXUMSmmqrEPF7IOWGsHPbm8i3fQp33PYZLMu/ju/+ag+0+mtxzw2LYfT+Gq/1mViw7CO4pr3igvzpyJNSgAIUoAAFKEABClBgKgIM2aaidBk9xzY1JAZ6sX3nLuw5HINmSghWNmDBsqvROa8OAXsc29/5E3YeTEB1q/CG61HrTSGqK1iwbI2z4bnLTuHI3t14r2c3jo5mYcp+NCzoRIt8GFGEsfCqVZgTUBDftx1/3LoXMRHCqV7U1FTDyCeQi3Tg1qWNTlfHiSFBLnEIbz63F41/cT3aIn6oozvxxmEd9S0daK5wwzz4Gzx1uAl/fvU81IWOV4GM7fotPoi70bpkOZrCfshaDP379+KDD3pxNJaBIbsQaZyP5Us70N4QgcuIYvd72/De/jgkVYbHF0RNjRv52Bhqr74Zi2or4T2pmMLS4ujftxs7d+3F0WgWpupHbXM7rrxyMVpqRWdREVCVHjb07Ch639uKHb0DiGZ0WJIPFU2tWH7VUrSLLp5mAv29e7Drg14MxDLQ4Uakfj6uWtGBtgZRYSjDTI2gf2AYo7FxZHUJrmAN5rr24bu/7Mf8Fbei65pWVHhjePPJd+H92GosnlsBb2l15dguvLgrgfq5i9A5p6LYydVCWnQrfD2OtuuvwNzGMKRsHMOH9mJHz34cHktBNxWE61qwePkyLJ5TCb9L/AC9C4PpIBZdNQ9VpT3kbBPRva/j5bEmrOloxZyIC7nRPrz79jbsG4xDCyzAR65fhoUNAWSH+tCzqwd7+keR1iT4qxowf0knrpjXgAp/YbnuCXGRkUW0vxc7duxB33AMOduL2uYFuKIhj7cHArh+5WK01wahmDmM9e/Gu1t7cGg0CV3yoW7eFWgwdiJavRqrl8xHrZrEBz07cEBuw7XzG1Hj7CVmIH5IvG43BjQLqupFRVUVFCuDlG8erhGhTkUK7/5yH9AwBwuvaETQUwwCc1F8sKcH/ZiL5W1NaAhJSBzcgTfe3YWBpAa1uhPXX3sFmiMyYv292LV7Dw4OjSNrAMHKJixavhxXtNQh6BbNMybetY5kbAj7d+3C3r5BxDI6JHcETe1XYPnSdtRHfLBHd2NH3yFIdUuxoEnsY3fSB5elIT7Uh/e37sS+o8LNhaq5CzFHOYTx4EIs7+jA3ICFQ/u2YnumAcsXtKA54oKZHsD2t97FB4ejyFsRdF63Gp3NQST6t+OQ1Ir5cxpQk9+HV/fEEKqbj845lQiIJgRiQ/vYYex4/RACSxehtbUWgeI9pXp/i21jHjS2LcW8Gj9sLYGBA/uwq2cfDo8mocl+1M6dhyVLFmFeQyV8qjLh/SPuawxv/vS3eL/PQMuKWljZMQwOJWAqQdS2zMcVnQvQUhuGTzGRTozi4J7d2NN7GGPJHCw1hPqWhVi2dCHm1AQhJfqxd18P0qFFmN/SisriUlAz1oNf9tloaWpFZ4MfZj6N0cO9+KBnLw4OxZEzXahsbMGiJUuwYG41guLzyswjMXgIPTt7sPfIKFKmisqGeVg0R8a+MRfaFyzAstYqyGIOH9mPXbv2oG8ghqypIlLfjIVLlmBRcy1CnpPHX8PR93bjcNRCfed8zCl1ODbzGDq4E9uiHjS3LEBHXXGDN2sMO17fj4ynGouubkVEFWMxiL69PdjddxRjSR2qN4LGBUtw5RXtaKzwIHN0O/5wxEZ98yJc1XQ8oY3texv7ojlUzFuKeRELA3t34/1dfRiKp2FKKgLV4j3QgcWt9Qh7geTwQezYtgN7D48hBxfCtQ2odnug2AG0dc5H6xwPxvr34r0dvRhNGXB7/QhXio6yMUiV7ViwoANN5gG8sW8EZqgZy1trkDnwJt45aqF54XJcOTd80ly4jP6A5q1SgAIUoAAFKEABClz0AgzZLvohugAXaBnIJMcRT+Vh2oDqDaIiEoRHVDKJQqNMHLFEXjREhKx64XMSJxuqJ1AIk0RHPfHD5vg4UjnD6RzqC1Ug5DKhm4DL64NLlp0ug+PRBHLiJJICj9cHtyoiDrezXE6eWMoj6r9MDZl4Hq6IqMQQne9ySGs2VLfH6QYILYVxXUXIJ/79eEJh5FLImZKz1Mg5r7g+I4v4eAKZvAELMtyBECJBvxNeFe4xgXHxA7nTF8EFn98DxdQheQPwqKIT6MnjYsMyckiMJ5AWFTWSCl8ojHDAA1Wc86Sn27YBLZNCIpWFZoiN7xV4ghFEgp7iNR4/3rFr9IcRCfkK12iN4d03DqBy0QInGLItG4pbwvCbz+CRdw1c98nbceNCsZeZiXQ0AzkYgMelHL9uca0507HzOv+9sL+XpeeRSYsqHA9crkKwYes5JJMJpHM6TFs4hhAO++ERwYdkIZ/JwbBEGCkqrIr3atsw8mkkTReCXldhfGwd6WQSqXQOhuxDpCIEvwiTYCGXSjgWYn6IpWjhcLB4Xaee/7ahI5NMIJktnlvY+SWk84Df54a7GMrYhoZUIo5UVoMpjMU8VHLQZS98blE5ZyKXz0GDG36Py+lu6jwsDUkxP3QTtiTD7fHBLfaOggq/W9yPhUwyD7hc8HhcUI69zkAun4cGl1M558xDM4dEIomMeC+4AqgIB+B1KxDXlkklkMpoMKzC+8e5b9Hx9sSErYhgIp9OIZnKIG+IKiI3/KEwQn53oSurkUMur4s3GNyuD4eT4iC2aTjnTKazzpi5A2GE3AZMyQ23R8w9QM9nkbVU+DzuQidRMT7JJJKZLHRLQSAcQdCnwtKy0CQ3PC4VqvDKm1BU94TrF3NYRy6tQ/Z54BYddEt3kk8ha0pwuYvzWSxDNvJIJ5LOWFni/RMMIRTwOnPnQ283jOGPT/8GHwz4sfJTyzC31oV8ToctTIJhBEWF44TKUS2bRjKZRk5MMMkFbzCEsHNsCeIXC/l8HpYsrlFYFi7SNnMQQ+wWlZLF9cqWuMZUEqmM+GxU4PEHEQ4d/9woGefSSSTSYj5LcPlDiAQUaIbtVCH63IVA1vk8E++HTA66eP8EQggHxfuq8Bl04sOCns1DE5+fHlG9WQwdbQu6lnMs3eK9fOziDWTTmvPZ67wvhYVlQculig4WJEXMnxCCfvEZBZhaDmkxfdwe+Errs0XknM9AMy0oLvH5LMHIZZBKpZHVCp+dLp8foaCY08XxtcV7M+XMMd2S4PL6nYo2WfxZIt4T4kNezyGVSiGTNwFZgdvrhVuxnc9al8sLF7TC56gs3kcKzHyquFzUD38p0L4AfzTylBSgAAUoQAEKUIACFJhMgCHbZEL8PgUuRgErhR2/3oLX3+vFYN6LCl8hCMlJIVxx/U342KolqA95PlQFdjHeCq+JAmcvIEK2X2PngB+rb1uNJQuqi90wz/5IfAUFKEABClCAAhSgAAUoQIHzJcCQ7XxJ8jgUKKuAhczYYfTu78dIUgNsUTUE+GrnYMH8FtSEvMerq8p6XTwZBcohkMNQ3yDiWRW1c2tRES7uiVeOU/McFKAABShAAQpQgAIUoAAFTiMwnZBt9+7d6O7uxqpVqyCOU1dXB1VVnS9ZrJDr6ekRW7rDMAznS9M02LbtvKirqwsdHR3Oxvp8UIAC5yBgW7AsC5ZpOst6ARmKqhTCNUm0KOCDArNVwIZpWiJbdv6wOXlp+Wy9a94XBShAAQpQgAIUoAAFKHBxC0w3ZHvhhRewcuVKJz9jyHZxjzWvjgIUoAAFKEABClCAAhSgAAUoQAEKUGCGBKYTsu3atQtPPPEEPvKRj8Dn86GqqoqVbDM0TjwsBShAAQpQgAIUoAAFKEABClCAAhSgwEUsMN2Q7Uc/+hFuueUWpymbCNpcLheXi17E481LowAFKEABClCAAhSgAAUoQAEKUIACFJgBgemEbD09PXjqqadw6623OluriaCNIdsMDBIPSQEKUIACFKAABShAAQpQgAIUoAAFKHBxCzBku7jHh1dHAQpQgAIUoAAFKEABClCAAhSgAAUocAkIMGS7BAaJl0gBClCAAhSgAAUoQAEKUIACFKAABShwcQswZLu4x4dXRwEKUIACFKAABShAAQpQgAIUoAAFKHAJCDBkuwQGiZdIAQpQgAIUoAAFKEABClCAAhSgAAUocHELMGS7uMeHV0cBClCAAhSgAAUoQAEKUIACFKAABShwCQgwZLsEBomXSAEKUIACFKAABShAAQpQgAIUoAAFKHBxCzBku7jHh1dHAQpQgAIUoAAFKEABClCAAhSgAAUocAkITDdke/rpp3HrrbdCURS43W6oqup8ybIMqaenxxYGhmE4X5qmwbZtdHd3o6urCx0dHc4L+aAABShAAQpQgAIUoAAFKEABClCAAhSgwKUsMJ2Q7YMPPsAjjzyCNWvWOKGaCNnq6urg9XoZsl3Kk4LXTgEKUIACFKAABShAAQpQgAIUoAAFKHB2AtMJ2Xbt2oXHHnsMN954o1O9Njo6LL4B7AAAIABJREFUitbWVlRWVkKSJFaynd1Q8NkUoAAFKEABClCAAhSgAAUoQAEKUIACl6rAdEK23bt34/nnn8enP/1peDwebN++3alkq62tZch2qU4IXjcFKEABClCAAhSgAAUoQAEKUIACFKDA2QtMJ2Tbs2cPXnzxRdx+++3OEtGtW7eiqqqKIdvZDwNfQQEKUIACFKAABShAAQpQgAIUoAAFKHApC5yvkE1Usm3bto0h26U8GXjtFKAABShAAQpQgAIUoAAFKEABClCAAucmwJDt3Nz4KgpQgAIUoAAFKEABClCAAhSgAAUoQAEKHBM415BtxYoV2Lt3L1566SXcdtttzp5srGTjxKIABShAAQpQgAIUoAAFKEABClCAAhS4LAWmE7KJ7qLPPfcc7r77boZsl+Xs4U1TgAIUoAAFKEABClCAAhSgAAUoQAEKOALnGrKtXLnS6Sb605/+FJ/73OfgdrtZycY5RQEKUIACFKAABShAAQpQgAIUoAAFKHB5CpxryCaWi+7evRvPP/887rzzTlayXZ7Th3dNAQpQgAIUoAAFKEABClCAAhSgAAUoIASmE7JxTzbOIQpQgAIUoAAFKEABClCAAhSgAAUoQAEKTCNkE8tF9+zZgxdffBG33347K9k4myhAAQpQgAIUoAAFKEABClCAAhSgAAUuX4FzrWQTIZtYLvqLX/ziWHfR999/HzU1NaitrYUkSZB6enpsQWsYhvOl6zosy0J3dze6urrQ0dEBRVEuX33eOQUoQAEKUIACFKAABShAAQpQgAIUoMCsEJhOyPbBBx/g4Ycfxg033ABVVZFIJNDW1oaqqqpCyLZz507btu1jAZumaU7ItmXLFqclaWdnJ0O2WTGNeBMUoAAFKEABClCAAhSgAAUoQAEKUODyFphuyPbII49gzZo1kGXZCdrq6urg9/udf5e2bt3qhGyigk0EbOKfoqLtlVdewcaNGxmyXd5zj3dPAQpQgAIUoAAFKEABClCAAhSgAAVmjcB0Qraenh488cQTuPnmm51QzeVyIRQKwe12F0K2HTt2HFsuKgI28WWaplPJtm7dOi4XnTXTiDdCAQpQgAIUoAAFKEABClCAAhSgAAUub4HzEbLddNNNzqrPD4Vsp9uTbdOmTVi7di1Dtst77vHuKUABClCAAhSgAAUoQAEKUIACFKDArBEoa8gmloyK5aNsfDBr5g9vhAIUoAAFKEABClCAAhSgAAUoQAEKUAAAQzZOAwpQgAIUoAAFKEABClCAAhSgAAUoQAEKTFOg/CEbbDz/44ewbsMXceXVq6Ao6jRvgS+nAAUoQAEKUIACFKAABShAAQpQgAIUoMCFFShzyGYCGMEPH3wSn//iA1i5aiUUVbmwAjw7BShAAQpQgAIUoAAFKEABClCAAhSgAAWmKVDmkE2HbafwzDMv4Z57Podlyzqdjgl8UIACFKAABShAAQpQgAIUoAAFKEABClDgUhYoc8imwbJsbN7M7qKX8qThtVOAAhSgAAUoQAEKUIACFKAABShAAQqcKFD2kM22LHRv3oKutXeio6ODlWyckRSgAAUoQAEKUIACFKAABShAAQpQgAKXvED5QzZbwkvPPomuezaic+nVDNku+SnEG6AABShAAQpQgAIUoAAFKEABClCAAhQob8imm0B+EI8+/Dg+/+W/w6pVorso92TjNKQABShAAQpQgAIUoAAFKEABClCAAhS4tAXKG7KZgDL4Ov6f//kIHvg//xc+uuY6qKp6aQvy6ilAAQpQgAIUoAAFKEABClCAAhSgAAUue4HyhmyGCcQP4ZEnnsIXvvpNrFq5gpVsl/0UJAAFKEABClCAAhSgAAUoQAEKUIACFLj0BcobsmkabMvES93d6Oq6C52dnQzZLv05xDugAAUoQAEKUIACFKAABShAAQpQgAKXvUBZQzZd12FZFjZt2oS1a9eyu+hlP/0IQAEKUIACFKAABShAAQpQgAIUoAAFZofAjIZsO3bssAWTCNcMw4CmaTBNE1u2bMH69esZss2OOcS7oAAFKEABClCAAhSgAAUoQAEKUIACl73AjIZs27Zts0XlmgjZxFcpZHv55ZexceNGLhe97KcfAShAAQpQgAIUoAAFKEABClCAAhSgwOwQmNGQbefOnbZt204VWyloE6Hb5s2bsW7dOlayzY45xLugAAUoQAEKUIACFKAABShAAQpQgAKXvcCMhmw9PT3OclERspWCNu7JdtnPOQJQgAIUoAAFKEABClCAAhSgAAUoQIFZJ1DWkE0sFxWVbd1Od9EuVrLNuunEG6IABShAAQpQgAIUoAAFKEABClCAApenAEO2y3PcedcUoAAFKEABClCAAhSgAAUoQAEKUIAC51Gg/CEbLDz35ENY/9m/wtKrV0FR1PN4OzwUBShAAQpQgAIUoAAFKEABClCAAhSgAAXKL1DmkM0AEMUPH3wMn//iA1i5ahUUVSn/XfOMFKAABShAAQpQgAIUoAAFKEABClCAAhQ4jwJlDtl02HYSP/vZS7jnns9j+fJOKApDtvM4njwUBShAAQpQgAIUoAAFKEABClCAAhSgwAUQKHPIpsGybGzevAlr165l44MLMOA8JQUoQAEKUIACFKAABShAAQpQgAIUoMD5Fyh7yGZbFro3b0HX2jsZsp3/8eQRKUABClCAAhSgAAUoQAEKUIACFKAABS6AQPlDNlvCi88+ibvWb0Tnsqu5XPQCDDpPSQEKUIACFKAABShAAQpQgAIUoAAFKHB+BcobsukmkB/Eow8/ji98+e8KjQ+4J9v5HVEejQIUoAAFKEABClCAAhSgAAUoQAEKUKDsAuUN2UxAHvw9/uXff4gH/vnfsOaG1VBVtew3zRNSgAIUoAAFKEABClCAAhSgAAUoQAEKUOB8CpQ3ZDMsSON9ePDxH+OL9/8DVq1cyUq28zmaPBYFKEABClCAAhSgAAUoQAEKUIACFKDABREob8imaXAaH2zqRlfXXWx8cEGGnCelAAUoQAEKUIACFKAABShAAQpQgAIUON8C5Q/ZbBubNm3C2rVrGbKd79Hk8ShAAQpQgAIUoAAFKEABClCAAhSgAAUuiMCMhmw7duywbduGYRjQdR2apsGyLGzZsgXr169nyHZBhpwnpQAFKEABClCAAhSgAAUoQAEKUIACFDjfAjMasm3bts0WoZoI2UTAJr5M08TLL7+MjRs3orOzk3uyne8R5fEoQAEKUIACFKAABShAAQpQgAIUoAAFyi4woyHbzp07T1vJtm7dOlaylX24eUIKUIACFKAABShAAQpQgAIUoAAFKECBmRCY0ZCtp6fHFhctKtlK1Wxi+Sj3ZJuJoeQxKUABClCAAhSgAAUoQAEKUIACFKAABS6UwAUJ2bq7RXfRLlayXahR53kpQAEKUIACFKAABShAAQpQgAIUoAAFzqvAhQnZXnoJXXeJkI17sp3X0eTBKEABClCAAhSgAAUoQAEKUIACFKAABS6IQPlDNpj4+Y8ewbqNf4WlV69i44MLMuw8KQUoQAEKUIACFKAABShAAQpQgAIUoMD5FChzyGYAiOKxBx/H5774AFauWglFVc7n/fBYFKAABShAAQpQgAIUoAAFKEABClCAAhQou0CZQzYdtp3Cz372Eu6593NYvozLRcs+4jwhBShAAQpQgAIUoAAFKEABClCAAhSgwHkXKHPIpsGybGzevAlr165l44PzPpw8IAUoQAEKUIACFKAABShAAQpQgAIUoMCFECh7yGZbFro3b0HX2jsZsl2IEec5KUABClCAAhSgAAUoQAEKUIACFKAABc67QPlDNlvCi888gbvu2YjOZSvY+OC8DykPSAEKUIACFKAABShAAQpQgAIUoAAFKFBugfKGbLoJ5AbwyMOP4wtf/nusuobdRcs94DwfBShAAQpQgAIUoAAFKEABClCAAhSgwPkXKG/IZgLy4O/xL//+Q3z9n/8NH71hNVRVPf93xSNSgAIUoAAFKEABClCAAhSgAAUoQAEKUKCMAuUN2QwTUvwgHn7iKXzhq9/EqpUruVy0jIPNU1GAAhSgAAUoQAEKUIACFKAABShAAQrMjEB5QzZNg23b6O7uRldXFxsfzMyY8qgUoAAFKEABClDg0hGwbRiWhbRuIm8DUunKJQk+VUFAlY//t0vnrnilFKAABShAAQpchgIXJGTbtGkT1q5dy5DtMpxwvGUKUIACFKCAELAtE6ZpwbIm95BkCYosQ5YlQDoWwUz+QudENizLcs5l28dfIkkSFEWGrMhTO86xZ9kQF63pJlKGhbRlwyh+T1yeT5YRVBV4VaVwvVN9WBYMw0TGMJG0bGjFsEmRJOd44ktVJIjrnvbDtmCZFkzLPsHkjMeVJMdKmJ2HKzjxVJaB4XgSvx5OYkfWgstxswHVjWtqI/hkjR/CobwPG7ZVcpr6mSUxT4XT2Yz91A/PZ1KAAhSgAAUocJELzGjItn37dltUrhmGAV3XnS/TNPHLX/4S69atQ2dnJ5eLXuQThJdHAQpQgAIUmAmBfCqJD2Jp9IvSpUkekqLA53Eh6FZR7XGh0etCQFWmlLfZWh6HxlPoSWnIWYUqKXFGVVHRFA5gQcSHkDqVAMeGZRiIZvM4mM7hSCqHwxkDg4aNbPGYLgmodqmY4/OgPuBBvc+NOT43Ii75NOGYDdswMZ7L40hGw0Aqi8MZHf2GhYQFiPjPq8ho9LjREvSg0e9Bi9+DKo8CeRqhk53P4eB4CrtTOnITK8fOMA6SrKClIoiOKj9ckw3Y2X7f0LFveBTf2T+KzWkLXufebMDtxbrWOvwfrRXF4O1sDzyN59s2spk0dkdTOJC3nbGY7GFBQtDjweLqAJr97smezu9TgAIUoAAFKDALBWY0ZNu2bZsTsolwTdM050uEbK+88go2bNjAkG0WTijeEgUoQAEKUGAqAomhYTx0cAwvZ6ZUygaXIsOnymj2ebAsHMDK6gDaAm74zliJZiExHscLB0fxfExDAoXgSoRssqxgaXUl7m2pwvLQJLGRbSGTy2FfNIHfjaXxTkrHoGYgaVgQl3+skk2EYk4lm4xgMWy7tiqMj9aF0OpTcUJxk2UilcuhN5bCn6JpbE3pOKoZSOiikg3QUAgEVUlCQJERcqlo8LqxvCKA66pDuCLsQUidSvTz4dHQE0lsOjSMH4/lELUAZQoZo6y48Gdza/DFeVUITOH5U5kDx55j6Ng7PIr/3TeK7pQNb6mSze3BhtY6/GPLBQjZLAuDI2P4Ud8INmdtTCWHNWwJc0IBfL6tFjdX+8+KgE+mAAUoQAEKUGB2CMxoyLZz507n19MiZBPVbKWQbcuWLU4lW0dHByvZZsc84l1QgAIUoAAFzkpg/Ogg/vv+UTwzlZDNLgRjItvxyRJq3G5cWRHE7XMqsLrSh+DpgjY9h/eOjuD7B+N4LWtBF6tNi1dp2UBrMIi/bq/DZ+qD8J8ur3ICtgzeGYji+cEU3kobGLUA0zmW5ARnpWOKaxS/XCz8E3BJMlbXVuJv2mtxTdh9PGSzTESTKfxhKIYtoxnsyBgYMwGteCyxILNUqCaOI44orlcEbhUuFZ2RID7ZUIE11X7Ue5SzchdPTkfH8ePeITwUy2HUlqYcsomqsv86vxrBGQrZvtU3ik0nhWz3XKCQTSxn3n9kBN/ZN4yfa2IsJ2c2bGBeKIT/srAOn6kNTP4CPoMCFKAABShAgVknMKMhW09PjxOyiYCtFLKJv3xyT7ZZN494QxSgAAUoQIGzEogfHcS/9o3i55kTl4uW/m3if52YbzghlgiwFAUrqytwX2s1Vld44PnQHlgW0ok4XugbwSPDOfTbJwZilm3Do7rwycYa/FVrJRb51VNev2XksWdwDD88GMPLaRMZUQVXTMDEtYjHiddauFpJ/FdZxW1zavC1tmq0epVCGGeZiCWSePVoFM+MZNCTt5AXzxd7npWOVQwVSxckTucsoBT7ywFwyzIWBAP4yznV+FR9ELXus6losxAdjeFHvSP4UVzDuNibrngiJxw8zSgqigt3tdTim5dJyGaZGnYdHsZ3e6N4xZCOhWynmp8FMhuikq01FMQ3Ftbj9hpWsp3VBwKfTAEKUIACFJglAhckZGN30Vkye3gbFKAABShAgXMUOFXIJgKkiCJjjks+tiRRBEsxwzph7zOnmYEImxQ3ulpq8YWWCjR7iiFW6XqMPHYPjeKhA+NOOKZJou5swsO2YULCwnAIf9NWh0/U+uE9OauyLaTTCby0fxgPD+VwcELVl9iIf1HAi6vCXlSIc4tmCHkNw+k8erIGDugWagJBfKm9HnfU+50KPMBCLpvBG/2jePRICu/qFsQ+XqUtyMQ/KxQZ7V4XmlwyFMvCUN7AXs3E2ITgTZgokowrIiF8tqUWt9T6EZxyQZuBoZExPNE7hp8mDCSLLuJ+Gl0yGhUnHvzQQ1JcuLGpGutaKuGfQlXXyQcobB+iYTydw2DWQMK24ZYV1Pm9qPfKODwWxdQr2QoYtm0hp+UxlspjOG8i7QSgMqo9HjQFPQi4C0t0z+FyYZlZvNc/hO/sS+B1W4KIYEvzs8Ulwyd9OJAU86k+EMDa1hpcX+U7x3cGX0YBClCAAhSgwKUscGFCtpdeRNddd6Gjg40PLuXJw2unAAUoQAEKnKvAh0M20VFTxtWVQdxVH8S84jJI2wISuoZd0SReiWXRqwN2MTgR3TGvrK7C19trcUOl21lOWXhYyKZTePnAMH4wmME+s7AkUnxXZFEiRBKBiWnbCLjcuGNOIahr8Z6UVFkmhsZG8f3eUTwTN2HIotrMhmnLWFoVwsa5lVgd8SIkGhtYFnRdNEbQcDCTw454Di6PHzfPqcJ8fyHssU0d+4dG8eiBKLpTJnLF5abielyygqsqArilOoAr/G7UqhJk20JU07FrPIXfjqXxbtZEuliRJyrxXIqKj9RW4W/mVWFFeKob7Ws4ODyKH+6L4YWkiUyxAjDg8eC2ujBur/QcC9lOqNCTZNT4vZgb9DiB05QftgVNy6MvmsKbsSx60nmMaCYy4vplBZVeNxYH3Ki1NLw8lsKv0laxKlE0PvDgVMtFLVNHLJnGtmgGW9N5DGZ0RHXhKSoCZYRdLqdJxKKwH6uqAmjxu+A+y26fppnGHw+KkC2FraLaT4SEsoLlFUHcWx9Es1vMhMLj+D8leFUVTUEvajxnpTRlTj6RAhSgAAUoQIGLW6D8IRsMPPfkI1j/2S9h6dWruCfbxT0/eHUUoAAFKECBGRE4VciWs2Xc0liNb7RXozPgLoQXzhpGA6Pj4/jp/jE8HctjGIUljqI6yu8N4P75dVjfGCxWi4n0TMfBkTE82hfFC0kDGbEU07ZR6XFjsSwhmtewW3TVdCriZCyrCuMr7XW4odIL98SyJ9PEwYFh/M8Do+jOAB7ne2JZoIJPNFXj6+3VWOg0NDixVso2DSSyGvJQEPG54BF7xjndKpPY1DeMBwcy6BPVUSJ4s22n0+m11RFsbKnEqrAXfkV0Iy0lOIU94d47GsVPjibx+1whnBPfFnuANQT8+GJbHe6sDyE0lWo2O+dU+D28bxyvpC3kiuFTXSCAv26rx8bGwjLHQnD04Rqws6oKE5WAmTTeHYjhhaEU3sqaGLMKIenEh6jeq1clxAwTA0apEcOpQjYbel7D3tFxbBmK43eJPA7pcJbbTlzqKtniGGLvPhdWVYVwe2MFVlb64J9Kh4fi3Rt6Er85MIRv9+WwW4Izf2xFxccbq/F3bdVo9xWw7dPUyZ2V04y8w3hQClCAAhSgAAUuhECZQzbRf2sMjz30JD5/39exYtVKKOpU/kZ4IWh4TgpQgAIUoAAFZkrgdCGbCDFEyNYRmFiZZcPI5/D73kH8x9EEtltyYY8s24ahePDlBfX40twwwk4DBBtaLoM/HBzG944k8Z5RqGITjQNW1VTg7oCMbaPjeCZtwXD+u42Ix4u7m2uxYW4EDRP3NzNNHB4ewbf2j+IXKQuKLMItEcxJaPX78On6MK6r9DtVS6L5QlBVnEBNPlXVlNOtcgTfF80ekias4jJNEZSJJauiAcMnanzHg8IT4C3kMkm8enAUjwxksNsoBFUioPOqLnxikn3lTjiUmcX7R0fwg744fpcV1VmFveAa/H6sbazAjRUu2CKUlBW4FRkRVUHErcJ1lpVgYmxyuQzePjKKJ44k8ae85YSDYizEdZu2qCYstLMQIaW4BjGkx/PKk0M2wNA07BmO4Sf9MfwypSMhtr1zKhILrxUhqDi2szRYkgo+soprqiPY0FKN1ZWeYufSyWa1DT2bwJa+QfzHYQ39ogqyWDl4fU0EdzUEUScmoCRDVRSnw22lS0XApZzYQXay0/D7FKAABShAAQrMOoEyh2w6bDuFZ57txj3rP4tly7hcdNbNKN4QBShAAQpQYAoC5xKy/a53AP9xNImdZwrZxBLPWAw/3j+Cn8Z0xIpVbC7VjXUtdbivVsGf+kfw/YEMDoiAx9mbTcZ1tZX4Wnuts+xSVJg5D9vCeHwcT/UO47FRDVG5sDeX6PYp2xKq3SqafC7UuVXM9aiY5/eiMeBBtceFOo+KiAhdiuGUWCq6q38I3+qL4td6YSN9p5GBpOLP51Tj623VmOdTT79/mK3j4MAoHtwfxYsZE7pIo8S1SzKuqqrAA+01TiXepA8tizeODOO7hxJ4Ny/SqUJVnE9R0OhRUaUW9mSTZRkBVUG734urKoJYEvGg3qM64dVUHqJxQN+QqCYcwwspC5pcqD4UoaZY1lvtUlHtkmGaBkbzJmIidCuGbUX8E5aLqraJgbEYnj4wiqfjOmJifzwU9qarcrswz+dCowqYhoHerI4DYkmqqPgTDS4UF25pqMKX5lVjcXHp7pnvwYaWjOOZ/YP41pCOeDFkU2TZGfMGt1KoapQkqLKMKtHxNeTH8sog2oIuhF38BfJU5gifQwEKUIACFJiNAmUO2TRYlo3Nmzdh7dq16Ojo4HLR2TireE8UoAAFKECBSQROF7J9orEaf9tejSUTKtlEQDUYG8dP+8bwTEzDyISKKJ/Hj/vn1+OeJrFcVFQ75fBO/zC+dyiBN3WxET6cv3ssqIjgq6JarEpB35FhfLsvhpfzhaWJYm+3Wp8fG+fV4e6mICrVUgcE2znetiMjePhQHL/L2c6+bE6EUmy+4OyNJklOJVup6qvR60aHE7oEsDjkRcQlw7KyeKdvCN8+kMCfShvp2zZ8Lg/uba3DF5sjqHKdqUuojVw0hkf3D+HBmF5cMmpDsyQsqgjjbxfU4tZqv1PZdcZHNoNXRNh3JIU9euH+S51LC9Vlzs05/ysiPxEUNvu9EBVcf94QwYKga/JGAmJpbDaJzX1D+N6RDA6iUHkoQkW3ojo2t9YEsDCgOhWKO8eSeHk87+y3Zx1rVFCqZKvHP7ZEYGlp/O7gEL7fn8YOS1TEFSoKWwJ+3NFYiWsjHlQogGXo6I0lsGkwid9nTORERZtlo84fwH1tdVjvzJNJgkLbRmZ8HI/tH8S3x4xjewCKcFVURIqvUl9Zp4JOlp2lqYvDfnyivgI31gRQ5WbQNtlU5PcpQAEKUIACs1Gg7CGbbVno3rwZXQzZZuN84j1RgAIUoAAFpiRwusYHYvP/z9SF0FQMKUSIlTE09EaTeC2WQ69xPIgxROODqio8ML/Y+AA2xuMxPNU7gsfHNESLVWySrOK2ObX4SlsV5nkkJOMx/GT/CB4X1WmikkvstyUpuLG+Gl9rq0FnsNCooJA3WUim03hzIIrnB8W+YgbidmE5YqlzpdNIQYRuxU3kROhS4VKxIOTDx+sqcXOtWF6Yx5/6hvCdA0m8PSFkq/D48PnWetw7N4TwsRK6UxPa8Rh+2DeM74xqyBSXSOoWMD8Swv0L6vCpGv/kTQnSKXQfHMK/D6Sx3yhU1E18iEI1p0iruOddIXQD6r1efKapGuvnVmLOh9qwnnS9loXRaBQP9Q7h8XHTSTpFfZxhS1gUCeELLdW4qcqHShE+mgaG4kl0Hx7D0yM59Bf3qnNiLLcIIOvxDy1hJMdjeLJ3CD+MGsiK49k2JFnBjTURfHlOBK2eUiMCG+Ivt68djeHxsTx6HWvxXBdum1uDv1tYjQZnWfEZHraNxFgUD+4bxPfi1vHKxuJLJho5U8RZ/lpo5HBlJIQNLTW4pTYAP3O2KX0W8EkUoAAFKECB2SRQ/pDNBl742RO4+97PonPZClayzabZxHuhAAUoQAEKTFHgwyFboYpK7KtW51LgFZVPTngFZCwLccNEyrRhFJcUilAr4PLg7pY6bJgbRpNHhmXksOvwKL5zYBy/0Y5XsTUFg/irtnr8Rb0fAaVQ7fbuoWF8W1S7GXCCJhGSNASC+JLTREAEJMfTJ9sykcnmsGc8hbdiaexM5LAna2LAtKE5gVQhmTqWyxWr3ESFW1swiI3zavHpGhk9B4edSrY3J1ayub3YICrZ5oad0OlMD01UsvUN4QdRDdli8wMRsi2sCOGBBXX4xBQq2ax0Gr/vH8ZPRjIYMEtNBgpnzZs2xk3L2etM3JfYK60UtomlkfOCBZ87GgKFar7TPMQvVA8NjOK7+wfxXFZymkmIIEpWXPhUsVLxeCdXG6am4f2jw/iPg+P4Xf54g4lSyPaPzSEcHRTHG8Zz2cJ4OQ0jZAWL/R5c5S8s3zzWrME2MZTR8E5Gx1Gr0GDCtCWsaajG3y+qx5LJQkLbRnwshp/3DeEXGdEa4/hDVPulDQvjlo20CNiK81FUudkiF1RU3FhXja+2V+OKADuMTvHjgE+jAAUoQAEKzBqB8oZsugnkjuChBx/HfV/5JlZdcw1UNj6YNZOJN0IBClCAAhSYqsCpQjbxWhGenPAoLWEUHR6L+4GJ53hkFR+rq8TnWquwNOR2gpxUIoZn+0bx8HAOw1JhWacIz+q8PqyqCqDFKzvLI0VyN55M483Pz4G3AAAgAElEQVTxLPYVu1k655VV/FlTDb5W7B55QpGXaLJgmkjl8xhI5Zx9v47kdUQzeQxmNPTmTBy1CuGUeBROY0OWFNzSVIuviiWPIyP41oEoflOsIHP2ZJNVfKa5Fg/Mq0Kz50zRlYHhoTE81DuKn6VM5IsVeDpkdFRF8F/m1+LGKezJZmk6hlIZHMjqyBar4UremmkjYVoYzeWwI5rG1oyBeClEcposuNHVWouvtVej4gwrLm3Twv6BEXxn3xBe1AohWyEUFQ0m6vDXrScFioaOvUOj+FbfKDalRbMCJ9o7Xsk2N4QD4ni9Q+jW5EJoVzQWgdvJUZZjD0CzANFyq3g0XFNbjW8sbMDVQfnMS15tG/lcDofiGRwWnSkmjKmYT2lDhJEGBlIZvB3NoscsPKFQ0SZhQSSEBxbV4+NVvskrC6f6huHzKEABClCAAhS4JATKG7KJFQODr+Nf/v0xPPDP/4Y1N6yGqvK3fJfETOFFUoACFKAABc6jwJlCttISxZPDNpG9OJvme9y4vjqC2xsrsCzigU8R+25p2N0/jB8cGsfmrO10qSyFK6ISSVSVTdyKSwQiug2IfKSUF4kApTUUxlfa63Bbre94R02xnPSk8MwQoZthIJ3TMJbT0Z/VsHM8hd/HctijWzCLVWCiEm9xRQXub6tFhxHH9/aP4Lm0WJ4qzltYQtlRGcFX2mpxU5UX7tPsF2bn0njt0DC+fySFHbpomFDonqkqKj5WX4Mvz6vC0uDkf6cSr3HCPScVOnFAxb+KO9VyWfzpyAgeOZLCu7qwLKRaonLsk3NqcP/8Osyb2Pz1pHnhhGxHR/Dd3iG8MCFk86oerG2uxVdbK1A9sYuroWPP4Aj+d98YtmROEbI1h9DvhGzD+EVeKjQdKD4CsoRwsUPqydPz2LJX574kLKuqxOfn16NzspCttFTWsTqVkdjnz0QiEccLfSN4MGYgWZxHYgnznKAfX5rfiL+sCzj7BPJBAQpQgAIUoMDlI1DekM0wgcQhPPrEU/jCV76JlSu5XPTymWq8UwpQgAIUoMBxgVOFbCLPEGGY2Jj+hO3JRFWaJKHOpWJJyIellUFcVeFHs99VDKUK3SB/tn8Yj4/kcUgUpRV6Ezg5UikiOykvcRZcFptEHlsWqSgu3Nlc64RWTU4QZCGn5TGWNmApblT5XU6oV6qqEydxzmGZGImN47kDY3gqmscgCvcgvtcaCOP+9lrcFMzjF73DeGgojyOiM2UxzPGqLtxUV4kNzZXoCLrgnbhnmKiO0vLYNxzF4/3j2JI2CxVoxSWuNV5fsWFD2OkMOunDNpDM60gbMvxuFUGXfPxeSi/Wc3h/YATfPTCO34mTieDPCdlkfLyx1tn/bb7n9GcSy0WPDI7ie71D+GkWx5aL2pIIBCvxjQU1WOx3FZdh2tBzObzdP4zv9MfxplEK0SZUsjWHMDoyhu/3DuEnKXEdOLaP3jJnD78gqo81qyhdlxj8Yr1bsQKy0uvFgrDYC24yJxuWqSOeM5CDC5VexWlucGJjVRtGSjR3GMB/G9QQmxCyNQb8+GJ7I9Y2BBBgyDbplOQTKEABClCAArNJoLwhm6Y5vz3t3rSJjQ9m0yzivVCAAhSgAAXOUuBUjQ90W8YVYT8+WePHXBFwOamYBCgKFNG9U5HR4veg3ueC54QgSsfBw8P4jwMxvCw6gBavxalgc7pknv4hKtnEEk9R2VVcSYorip1Ib6n2QrEMHI5G8cKRBPZZbiyr9GNpxIdajwq/LMFT7DZqWCaGk0l0HxrDs1HtWMgmKtmWRCrx9fl1+FiFhV1HRvCfB+P4Vc46vp+XDVS4XVhRGcTH60LoCHqcoFESAV8+jwPRJF4dSeH3aQNRS+wDVtzjTFKwqroCX26vwbUVnjPuk1YSsLIZ/GkwilfjJqqDPqyo9Dv3Iu7D7VTHWUik03hjIIqnRrLoNYsVgDbgUlTc0VyLr8+vQd2ZVrZaFmKxGJ7YP4RHogbyxUozYVHv9+Ev51ThttqAEwpapomj43F0H47hpbiO0WLn2NJy0XtaRXfRMHLpOH6+fwg/GNQwIkJYUY0nSZgfCuKeuaKRghdVqlxcImwhls3hcFqDy+tDe4Uf4Ql77E06VYVBPI5fHhnHNtOFlZV+LA77EFJlp4pO3HreMjAci+OF/hieTVvQnfljw7AktIaCuH9hPT5d4/9QY4lJz80nUIACFKAABShwSQuUNWTTdb0QsnV3Yy27i17SE4cXTwEKUIACFJiOwKlCtpwt45aGKnyjrQqdfrW4VM/ZjA2SfPqSIDOXwObeYfznQBa9xX3GxAb1lW4VSwNuNLlkSCeXsYmN/UU30ryG7RkdR4xCeCUeftWNdS11uK+1AhEziz+JJgn9CWwzJDR7XWgNeNDkUdGgyqh2KfABSOo6ejM5vJvIo0+zoDvLRUWVm4KbG2pwf3sNlvglJJMJbDo4gseGsthviYo0yanoEnuWeRUF8/wezPO7ECl20ExqGvozGg7kTSQLa0ydCi0LEuYG/Li3pRZ31AdPXH55uoGxTYyMxfDj/aN4elyD6nahPeBBrVtBpSo7yy5NUYWWzWNfqnAfuWPXB9T6/PhCex02zAnhDIVszvXlc2n89sAQvnc4jV3FjqFCQ4aMOX4vrol4Mc8lQTcM7EtmsTWtY8gsjEFhGAqVbIWQLQLJzOE9EVD2jeM10dSi6CM6erYFfbihwocOrwIvxJ5pBvalstiZNhEMBnHH3EqsrvCd0MziTHPXNnLYcXgE3+4bdyrrWnxutPjdqHLJqFJkeMS80Q0czuaxO6VjoDjnSnvwraqpxN8uqMWKkIh4+aAABShAAQpQ4HISmNGQbceOHbaz54muH/syTRNbtmzB+vXr0dnZye6il9Ns471SgAIUoAAFigKnC9k+3liNb7RXoyNwhk2/TlA0MDQ0iu/tj+KFlImck8+IPc8UrKgKY2NTBEv8py67km0LY6kUfnFkHJviurPJv3imyOOuqq7C/W3VWGAl8ZP9o3gqpiNW3ORNVGSJiiZRHRWQZadaKVfsOJkRFU3OHmY2TEho9Ptxn+hY2hBESOwdZ+o4GhvHC4eieD6axyGnhK4QtBU2zi9URLmLO8pp4t+KTR9KzxEBW4PPizvmVKOrKYxm7+R7sYm7MnJZvHl4GP95OIl38jbMYkMCcc++4jJdy7KRtFHo4irOWwwARaOJj9ZX4W/aanDlVPZ+swwMjEbxk74xPC1sS8tni/vBeSQJERkwi+cT4ybOVepoejxkq8M/tlTABRuxZBybD47gieEc+kxAKgZtha60CupV0RTBRs60MKZbiImcTlWxuiaCDc1VWF3hdSoEz/ywkBwfd5YePzSmIyau11l2XBgTUb0oriVjAVlxoGIlY2GfOwmNPh/WtdTi7qYwqiZdlsqPAwpQgAIUoAAFZpvAjIZs27ZtOxayaZoG8SVCtldeeQUbNmxgyDbbZhPvhwIUoAAFKDBFgfMWsuVTeLlvGN8/mna6PIoIRTQwiHi8uKu5FhvmRtA4cZP9E67PRj6TxqsHhvD9gTT2mKV91GyE3T58rqUaN6t5PH1oFM+mbGTFPmqlSqtiWFTY861wXtGzUuRroqJJsiXU+7y4bU4VupoiaPWqxT29bJimjsOxBH4twj3RnVK3IcK0UqhVKrorHbdQvCZCO7G/mYy2oB+fbKzAn9eH0eJTi3ubTQZvIhWP44XeEfxgJId+qbA81AnuJuxfd8IedSiEfj5FwYrKsLMsc02NH94p7TNmQ9fy6BmK4anDMbyaNDBeDNFKwd3E4kLRUdQrlmHaQL649LJQyVYM2WQ4+6QdHU/glf4YXoyKBhM2NGe/voLPxIYZhf6hNiwLaA4G8Lm2WvxlQ2jyZaNW3ulk+p97Y3hOXEzx+I7usT3+CnvilRoriPEW91Lr8eBTDVW4e04FFgRdZ+5gOtlw8fsUoAAFKEABClySAjMasu3cudP5+5OoZBMduETIZlkWNm/ejHXr1qGjo4OVbJfktOFFU4ACFKAABaYnMH50EP99/wiezRyPlPK2jI83VePv2mvQOaVKNhPjw6P4/v4xPJ3QkRYhlxO2yOisCOMr8+twc7XP2Xj/tA8jjw8GR/CDvnG8mjahOXuhiRBFxrXVFbivzg9Zy+K18Sz2pvM4mDMxZolKr+NdSUvHFnciAqQat4rFQT+urw3jptpQIQg7Ydd8sbG+iWgyjXfHkvhDLINdKQ0HNAuJCd1OJx7XJ8to8XnQEQnguuogVlcHnGWeU8q7nANZyGTS2DqcwG/HCuc7qJmIntRhtXROEVh5JBlzfW6srArhlrowVlYU9iWb8sO2oeXz2DMWx6vDCfwhnsc+zYKo9nMeNpyGFnP9biz1y8hlNbybNJw91xRnuagXG1rr8E+tFcVOryKgNDCWTOOtkQRej2awMy2W+trHj1k8tLjKSlXFwqAP11WH8LH6MOYHXE6weMaHpWEolsRvhpL4YzKHA2kd/YaNdPFFp3p1UFGxOOTDDcXxnu93He9MO2UsPpECFKAABShAgdkgMKMhW09Pj/M3ZxGwlUK20p5sXV1dDNlmwwziPVCAAhSgAAXOQSAbT+DVsTTe146HbLotYVEkgJuqA2j0TGUJpIGxWAqvjWXQYxSW64nkRgRkbQE/1lQH0Oyb7DgmEukM3h5JY2vWdKrVStVdYbcHH6sJ4gqfhPFMDocSOezO6DhsGEhqBnKa6VR6OeGaJMPtVhHyuJzmDEsjfrQHPU4odWLANgHLspA3dIyks9gXz6Ena2BY05HSDORNcR8SVJcKv9uFao8I7ny4IuxDvVd1OpBOtvDxxGERVV02coaBeDaHQ/EsdmV1HDVMpPKFexHBmnMvigKfR0Wlx+OER8sqfGjwupzmCGd3zkKJnPg7YDSdwc541tn/LmZYhc6vkgSvCMJCXnT4ZYymc9iaMpF0xkAkcC6srAri1iqfE8aVkjlb3Ieex0Aii93JPPbkDMRNq7iss7Bc160qaPS60Rn2Y2HIg4hLOf04TIQS12uZSGs6RlNZ7EvksUczMKYbyOQNaGahas0ZG1VFyOtCndeDZRE/rgh7EXHJUCcL8s7h/cKXUIACFKAABShwaQgwZLs0xolXSQEKUIACFJhVArYImCzb6cpYeojgRS117JxSUGE7G/XnLThLKSc+RNDhFhVRkx7HdpYa6pYNkfeVuoyWlmp6ZBlOo1PxPXG9zvlMZPM6snnTOa/4ntiI3+N2IeBxwSv2BpvSucUVi/MX9ibTTBN5TXNCtpxRDNncKgIeN3yis6VcCHAmvaXJZopYeirOZ5nIm8V70axjIZvo5Or3uJxwz6tIcDnnPOt4beLIOsaGZTvn00TIJr4rlmIqihMYiu3LxDJfzQKsCVWCLlnc96nCPRsibBPjJsZDLx7zWACmKHArYo82Ccqk+7CdCqxwfOeahVMxZMuL8zhNLSS4XCqCXjHeinONYu7yQQEKUIACFKDA5S1wAUI2oPulX6DrrrvR0cHGB5f39OPdU4ACFKAABS5RAZGMneoxrTCqELoVEqgJj2kfcxLjU97LKdbDXqJDdd4u+0NONDpvtjwQBShAAQpQYJYIlDlk0yF+Z/3sjx7F+o1fwrKrV3JPtlkykXgbFKAABShAAQpQgAIUoAAFKEABClDgchYoc8hmAIjisYeewOfv+zpWrFoJRRWN4/mgAAUoQAEKUIACFKAABShAAQpQgAIUoMClK1DmkE2HbSfxs2c24d57Potly7hc9NKdOrxyClCAAhSgAAUoQAEKUIACFKAABShAgZJAmUM2DZYFbN7cjbVr17K7KOchBShAAQpQgAIUoAAFKEABClCAAhSgwKwQKHvIZtsWurs3o6uLIdusmEG8CQpQgAIUoAAFKEABClCAAhSgAAUoQAGUP2QD8MLPnsTd92xE57IVbHzASUgBClCAAhSgAAUoQAEKUIACFKAABShwyQuUN2TTTSB3FA8/9EPc9+VvYtU117LxwSU/hXgDFKAABShAAQpQgAIUoAAFKEABClCAAuUN2UxAHvo9/t9vPYGv/9O/Ys31q6GyuyhnIQUoQAEKUIACFKAABShAAQpQgAIUoMAlLlDekM0wgfhBPPL4j/GFr/1XrFq5kstFL/EJxMunAAUoQAEKUIACFKAABShAAQpQgAIUQPn3ZLNs0V10E9beeSe7i3IGUoACFKAABShAAQpQgAIUoAAFKEABCswKgbJWsum6Dtu20d3djbVr2V10Vswg3gQFKEABClCAAhSgAAUoQAEKUIACFKDAzFaybd++3RahmmEYEAGb+DJNE1u2bMH69evR2dnJ5aIX0SQ0bBtvRVNIGtZFdFWz91LEe6Ml4EF7wAOPLDs3uj2ewVBOB0fg/Iy7bQMtATfa/B54lYLxzkQGgzkdpn1+zsGjTE1AcM/1uZyx8Bf34rRsG7tTORzJaJzzU2PksygwJQHxaTcv4EFbwANFkqb0Gj6JAhSgAAUoQAEKUGD6AjNaybZt2zbbsiwnZNM0zfkSIdsrr7yCDRs2MGSb/vid1yNkDBP/uL0fC4NeuGX+pfy84p50MFmScDCdR7PfjXXN1ah2q84z/u9dR+CWJIRcCjgC0xsB8YPlgUwerX4P/rKpEvVel3PA/2/3USdgi9B4esBn8WoxFv1ZDXN8LtzWUIFmv8d5tW7Z+M++YYzmddR7XGDueRaofCoFTiNQ+vOlI+JD15wq+Iq/YCAYBShAAQpQgAIUoMDMC8xoyPbBBx+cUMkmQjZRvbNp0yasW7eOe7LN/Pie1RkSuokvvr0f/7S4EVXF0OesDsAnT1lA/BD0q+EEBnIa/rqtFg1et/Pav36nD3c2VWJR0AvmnFPmPOUTRbDzynAcUc3Avc3Vx4Kdv912ALfUhnFl2E/j6RFP+dViLH49knDG4vbGCiwO+ZzX5i0L/9IzgLaAG2uqQ1M+Hp9IAQqcXkD8+fL80RhcsoQvtNYgyC7unC4UoAAFKEABClCgbAIzGrL19PQ4hQmikq1UzVbak62rq4shW9mGeWonEiHb17b24X8sa0VDsepnaq/ks85FYNPgON6PZ5wfgkoh21ff7cPX2utxZcTHJT7ngnrSa14aGMfeVA5dcyqPhWx//95BJ3RbVRmA+GGUj/IIbB6MY386h1vrwlg0IWT7H3sGsbIigE81RMpzITwLBS4DgScPjSJtWtjQXM2Q7TIYb94iBShAAQpQgAIXj8AFCNksdHdvRlcXGx9cPNOgcCUM2co7IgzZZt6bIdvMG0/1DAzZpirF51Fg+gIM2aZvyCNQgAIUoAAFKECBcxG4ACGbje4XX0DX3Xejo4OND85l0GbqNQzZZkr21MdlyDbz3gzZZt54qmdgyDZVKT6PAtMXYMg2fUMegQIUoAAFKEABCpyLQJlDNh02NDzz5KO457NfwrKrV7G76LmM2gy9hiHbDMGe5rAM2WbemyHbzBtP9QwM2aYqxedRYPoCDNmmb8gjUIACFKAABShAgXMRKHPIZgCI4vGHn8Tn7rsfK1atZMh2LqM2Q69hyDZDsAzZygs74WwM2S4Y/YdOzJDt4hkLXsnsF2DINvvHmHdIAQpQgAIUoMDFKVDmkE2Hbafw7LObsH79RixbxuWiF9O0YMhW3tFgJdvMezNkm3njqZ6BIdtUpfg8CkxfgCHb9A15BApQgAIUoAAFKHAuAmUO2TRYFrB5czfWrmXjg3MZsJl8DUO20+nasE0DmYyGozkDoxbgVmQ0et2o9bmgyhKkc+hSyZDtJG/bgpbXMJrVMaSb0CCj0qWiMeBBwCWfUydQhmzn+IlhWzB0HbGMhgHdRNqWUKGqaPR7EHIrUOSz78rKkO0cx4Ivm+UCNixDR0q81/ImYjbgVRSnw3eV1+X8WXMuD4Zs56LG11CAAhSgAAUoQIHpC5Q9ZLNtdhed/rDNzBEYsp3C1TaRiKfwdiKD3vEsDmcLIZtXkVHv96Ax5MPKqjAWBFxwn2XwwJCt5G3D0HLYF81gazyD/lQeI5oJTZIQdrnRFPahLRzAtZU+VLoUnE2eyZDtbD8rbJh6HgfHM9gWz+BQMuf84J+GhIgI2UJ+zAv5sbLKj3qPirOZ8gzZznYs+PxZL2DoGE5m8P54GnsTOeeXOOPizxdVcf58aQ4HsKwigPaAG56zzNoYss362cMbpAAFKEABClDgIhUof8gG4IWfPoG77/0sOpet4J5sF9HEmHbIZpnQTAuKUvjh+4TqLlEZY1iALDtVMCdWfonf5JswIMElA6b4/7YNGxJOVS8jqypcE45hGQYMy4Jlwzm+S1GcqqeTwxjxbdvUoZs2bOe5ClyqqJASg3CqcxkYHhnHS4fH8V4eqA95UemSoYiXAsiLYCilwxcI4RONVbi20gO/MvUKn/MTstmwTBO6aRXu6eSHrMCtyo63c2ViHEwThjBwuBQoigzlJC/bMmEYJkwbzvMKRDJUtfBcgVs6ninObxVMS3dvC1vnuOJ1px7HwqXa0LNpvDEQxa9Gcsi5PJjjV+Evpje6ZWI8ncUhU8Wy2grc3hRGk3vq4c55C9lsqzAvxX0WjcX8dDzkCb4X0fv57C/Fhq5l8P7QOF4ezGBEUjHH70ZYLYyqZVtIpHM4rAHtNRH8WVMF2nwuuKY45acfstmwLQu6YRbe66d5qKrqzOlj892Zy2ea76d5D0kylOJ8P/b+OcU5bfF+su3Ce+kUqWPhc8eAYR7/jFLFe0N8hp3iE85575k2ZOc5Z05WxC+tLPHeh+w8/1Shp3hOae6K08myCnF+52084X7EeU3LhuR8Rp/mvMV7FZ8FsvgsKX3unuSiKApURXxSWhCfD6Zpwyp+jtiS5By/cA0nCojxdZ4vjouCv3rs/WXDEv/9VNdoF74nPtucuSFJzvmPzYPS9RWvWXyCf+h7KB1ffNTJkAWmsCt+Xp54i+LDThxDKV4fcNzZKnyv+Nl6snPpc8/UdRwai+OVgTj26BKq/B7nzxfn7WbbSGt5HMmaCAaCuLmxEldHPAiexZ8vDNnO/hOQr6AABShAAQpQgALnQ6C8IZtuAtnDePDBR/FXX/0HrLrmWiiq+Is4HxeDwPRCNgupWBxbRrNorK3G1WE3vM4PkcVHLos/DichhUO4KuyFZ+JPg7aF0dEofqe5cHOlCwdHxrFHK4Rs4geqOICwLEGRbEiSgrbKCiyr8MBlajgynsY7yTyy4odS8SOdJAOqC50VASwMid/+F36YhJlHfzSNrak8MsXnGpDh8XiwojqEZq/4YWnij5wWEtEontg/hvdNNz5aH8ENdUHUiKVy4q4kEQ5lsSsax6tHkxhyB3FPWx1WRFwn3tsZBva8hGy2hWQyhteGckgAhbCseE7bthEOhP5/9t4Duq7rzO/93d47cNEBFokiQYqURKpZlq3mPm6kim1JLlM8M5n18tJWkjVZ6yVZSSaTSbJeknFeptkzHpcZV9mSTVKymke2miVSYhPFDpBoFxcXuL2c9tY+FyBBEmIBARC2v+NFS+I9Z5+9f98++5zzP1/h9tawLZQob7ETuTL7Khpl08KrhEKHk6DXy8ZkmL7gjDeeRa1aYvdoiWOaabep3u1MHBguN6siIdbH/ISVeGc0eHtiitcKms3fPa1s1uyXWBerwkH6434i00LfuThMrcyrA+N8K6PREo9wTzrKWnvuNF/yLUsjN1XihbEpni1Y3NSZ4v7OKK3eS1s3FkpkMxsN3h7Lsbtq2C/wM8JSw+kiFfBzYyJEq68p7v6ybqZe563hDN8eqWIGwtyZjnJDfNrOti10CsUKr2cmeXpKpyOVYFu3Etrctu0vtl2xyGaZ1Kpl9mXLDNQNez7WTAtVTkd5+ai553S4WJeOcU3Eh7Ne51S+zP5SgynDwgPoDid+r5f+eIiV4eYahaWTyRfYnauSM85cQ6p93eWi1e+nPx6k3e9uCiCzN0vjVLbA60WD3pYo/RE/vtn7GA1G8xX2FGrkdCUbgYETr+pDIsyq0PnrhV4q8MJUg/ZYhOvUON4RrEWjVmZ3tkzG8nFDS5iegHvW3hZ1tUZNlTlSUR8i1PoJhtNNZzjAhniQlNdezexNr5c5mKug+0KsjgeJnHtiS2NkosCQ5qYrFsQsFXktX6WAA/+sMVuWk1WpCOsSQXxGnePjBfYUNGpOB97pdUTZoTXY7EOb340Lk1qtxuHJCoeqDVu0d+JEdzrpjIS4Ph4k6YFCociesk5bNMyasM/ut2loZAsV9hVqdph5s9sOcLnpDQdZF/MTmxmnXuXQRIlBzcO1qQi9gTPjB53xQonhCiQjYTqDLmhU2J8t8lbZQCmYM0jU2ur1+LguEeGaiAe9VuXgVIXDFd0W25SQaDrd9ESCbIg3PXDPmjaGzqnsJI8PTXHU9HBrW5zbUkH7/tI8h0mlWmV/Ns9Px2vo/jAf6EmyOea7ZI82EdkutiLJ70JACAgBISAEhIAQWBwCSyuy6eDMvMgf/+nX+YN//V9597tuxS0i2+JYdh6tXpHIplf4+dEMz0xUqMVb+YPVSTq8s/JoFQr878NjuNraeLgjTGR2nhnT4NCxAf5bJcC/WxVnsljmmNb0n5ocz/F8w8NdbSFibvUS7aQvGmatz+TgWI5dUxp6oPkSpYQ7w9TJlapU8bAhneCWZICg22R0fILnRmuU/T7iXhdeh8P2etB0iw3ppP2idJbwVy+y8+1Rvl1x8ZHeNPcmvbanhHpBV6Gilt5gSlNhPSaZ8Qm+fKKImUjx+6uTdPtmv7i9syEWRmQzGB4d4suDGu0tYVo9SgRsbkqmjPqDbE4E8JkVXj81yZslE3/AT8jntF+Mq4ZGsdSg4vJxW2eCDVEfAafF5FSWHxwpMe4PsiLsJuBsejKVa1XyNScr25Lc3hIgptd44vgoz9ecXB8LknI3XxHrlkm1UqWsOWhNRHl3Oh25dYgAACAASURBVGILY2d72hiMDY/ypydKeOIJHuyN0mG7CboJe1y4MSk2NHSHC3e9wpMnMjxddfPxle28J+UndAleHQslsumVKk8eHuZVy8vKiI+UcrnEotKokytrxKIx7uqI0uF341Dkpz37lPfOjFflae9N5aU54x6oPHCmvQWb+83hgale2k312n2mLdtr8CxvUdWm8sRp2t4x7SU1o/kpDyH14t90kmke3HQynFFHTPLZLF8+PkXGG+YTvQnW+JVA7STkUZ6jFvW6RtXhxKvXeOlklsenTG7pbuXDbWGSNo8Lb1cusqk+KDGjyqmG8mjSOJgrMenwsjoasOe+Wh+uSYbocuscGp3izYKO5fUR8bvs+V7XNQrlBnWXlxvaE2yK+Qk5GuwfyvCTrIY/1BTTbB8sq2nfYlXHHQhxS3uMNWGPvXbMbFYlz+PHcrya1+htT/HBrjh9/pkr0CCbm+TF0QoZp4dowI1/et1Rnl2rEjHWxs+fx/XxMf7bUJWNXS18sDVsi4NzbUr0HB0b53tDRYYsP+/vSXFLa4jQjCkaVXaP5NhdNHEFfMRsG5lUGjpJr49NLRHagt7TwpHeKPPKiSwHzQC39SRZH5ot2IFZzbPzxCSTvijvbQszPpxhZ14jGgvROyuWUX0c6bU/cvhwN0q8eGyCV6ouWmIB2jzN+VfTGkxVdGLhKLd1ROh0aRwcnWRX3sAI+Eh4nbgsi2pDI+YPsrElQocPhkbH+dZEg/UdLXywJQhanaO5PLuyVaacbiIBLwGnA+WVV6rV7fWnKx5hS2vYtiv1Ak8dH+eJHGzsbOGjnRHavTPA6hwcybJ70sHq9hZuSHiwypPsGMhxQPdxTSJAYNba6nV7WB0N0ufR2TeaY1fRwqPuRbYC3+Tc6vOzqTVKq70uzBxsUioVeWogy4s1F7d1pXhP3GvPK5/HbQu/uq5RVm7EpsGJ8Rw/HK0SSiTY1ptg5en5deHrTUS2i61I8rsQEAJCQAgIASEgBBaHwNKKbMqTrXCSv/nG3/O53/1nbN4s4aKLY9b5tTp/kc2ilBvn64M1VkYtXssavPuaTm6L++w8ZfbLRaHAlw6P4Wxr49G5RLajA/xJ2c8f9beRnuWldPLQcb5cDvLFdS20255C6v1F58ToGI+P1GlJJbm7PULaNx3GqHKoFUv8bCTH23Uvd61I0x/SePHQCAcI86G+JH0BdzPk0TSo1zQ0j5eAHRZ2hltpdIh/e6RIT1c7j3aFMfI5fjhWJ5WMcUfcTTY3xVNTFrd2tXBj2OTA0SH+R87BZ6/r5s6ED//FNQcWRmTTOTUyzLfHnHzwujbWBD2c/WqsIp40jpwc5btZg+vaE7y3JWK/xDZZamTzJZ4/NcmAO8TH+5KsCriYmhrnyQGNVHsrt7b4iNmNWujVCq8cG+PHRoBHVrew1qXxw6OjHPVFeLA7Qa96kbU3k0alwpvjU7yc0+lOp7grHbLDoU5vWpEdB0Z5ou7nM9emucmv8eqpSQ7h5/Z0hDajyvOZIlVfhPd3RPCXc3z5yCTFaIrfXJGgL3Bxb7aFEtm0SpVnjoySjSR5b0fY9ny0A2m1OoeHM3xrwuLOFWl7zuuNBtlKnUpNt72t8HlpDflJ+ly2J5Su18kVNAy3i4ahUa3qaJYDd8BPe8RHdCYk17JoNBqMVWqUajqG5cDl95P2WkzpkAw0BWNlxnqjQaZcpVgzsFRYb8BHW6jZlvq9XCyRM9UcV2FoOkG/n9agF9+02G2ZVV4/NMpXpuC+FWneH3NwYGySN+ourm+Nco1L57VMnkGHn/s6YrTrZb59OMthT5hPr06xPnxGrHmn1eeKRbZzG9bL/PT4OKecQW7rTJ72qFOeTUdHxnlqokEiHuOutgjtM/njlNeTWh+Gphh0BLjbFpMs9p3KsLvi4obOFOujvulryMJs1Dmey/P8WAXCEe7rjNMbmBZMLJ1hJTTlLOIunRHDxYaOFLenArbHFmaVV45n2FP3cnNXkvVRLx5HUwDSGjqaHcqtBMyzB6ZEtv86VGFjVysfuoDIptdKvDSYY0BvClIuX4CbOuNcE2xeg8ZUjq8MTOGKJtjaHSM+LQxrmmZ/XHAr8dR95oOAZeoMj2XZnqnTkW7h7rZZgp2lMzKa5ccZjd7OFO+NeTgwmOHNhpubelJsjJy76jTXi1q9yKsnphhxxri5O8YqW6WysLQGx4ezfDdnsK4rxR2BGs8PFNDDcd7TFaN9uq9mQ6NqOnB53PgcJqemRbb+9hQfbvExlpvkueEyZV+Qd7XHWB32NnNjWsoTrMLesSl2lyx6UwnuSIeIGUWeOp7l2ZyGNxjgxnSyuS7ZLop13polst04LbI9dTJPLZTg/b1xYnNM7upkjr87OYUeSfLpnhiRZrwnWkOzPfI8Hk8zNHZGYzM0joyM892RMpGWFA+0B8nnC7w4pdEai3BTxMnIZIFdZQdr0jFu9Bs8d2Kcl2pu7upNc3fSz2ld8AK3ehHZ5vccJEcJASEgBISAEBACQuBKCSytyNZo2F4bT+7cySc/+Qn6+/slJ9uVWnABj5+3yKbXeOXYCLvMMB/pCZIZGOUFZ5xHViVo8UyHa16ByPZX5SC/O0tkM6olnjg0wlF/gof6EnTOiG+nWViUC1P84MgEpVSabR0uDhwbZY8RYnNHlA3hi1Wr1Dly8CR/mDX4x9f3cEvETSGb4S+OTnHY6ePGsJPRfJUBh5/fXtPO7Qk/xuQQ/+ntMt3tXXyqJ0TyEhJVLaTI9p0xJx+6ro1r5hDZtEqObx3IUW9t5ZOdkTm8jkxKuQxfPlZhbU8Hd7T4aBSaIluyvZXbTotszRfkqZMn+cMxk4evbedWn8kTc4pszX2NRoVXBjK8WPfz4ZUtrAnNEgHzY/zRwUmItfPZFVHaqfDskTG+PWXQEwkQNeq8UTZY39bKw70x2l0Nnt1/isdMP7+zpo1NlyDsLK7I1pxwej7D/1GCbHcb9yS8jGfVi33Ddj0LYDGuBI1IhDvTKizZSbU+xQtH84zixutxElSLomkwbDjoTsW5vTVkXzeNaoU3MgUOVnWCFgQcDooOJwmHxi7dzfs7k9wY82PUa+zL5DlY1vApbxhg0nKQjIXZkgrT6nZwfHCY58uGnVDd7XSxOhlhXTxIaNrz0KyrOZJljyPGI6tTrPNqvDI4xjfHagRDATocOgdKGqlYnM+vSnGt1+QXR4b4u7KT31jVxp3KW/IikbKLIbI9P0tkW2WHrVpUK3meOjbJRCDKPV1xVpzn+WMylcvy/ZNlWltbeU/aw8DwXCJb076W0eDw2DjPZw3WtLdwS0uQoBOsaoEdJyapBKLcknBwYChP1h/lzq4ofT6XLbK9diLDrqqb1a1x21ZK6LJzfV1guySRzTLIZMbZmdXpbonRY5b5hS1mJ7k5FbQ9T43JHF8ZnKISivAbHTG6/e7Tourcp7eolYv8dGCSQVeIO3sSrFUhk2qrFXl6IMcpR5D3dCfpc5vsOS2yJdkYni142z6Sdkj9jMg27Ixxy2mRbZprLsv/HCgQak3y0ZjBy4MFpnwRbm2PomypQv3PShpnGpycLbJFHTw/mOWA5uG2riTXT4uYZ8ZmUi2XeP7kJCccAe7qSbLOVeEnJyYY1N0kvBbDNSf9HSluS/oJOhtzi2yDeWrhBO/viRE7nZFRnaWZm9IW2QanmAxGub8rRofPdYGKoGpNrPHyiQzb8xa3rkzzkbiLI2MTfPtkgSGnlzUBB+OlOlPuIJ9c2cLdCTeHRzM8PtqgI9XKx7rCJC7h/iIi2wI+HElTQkAICAEhIASEgBC4DAJLKrKpL+gqVGT79u1s3bpVRLbLMNRS7Do/kc2iOjXBt44XSbanuTcdxJ0f5X8cqXHHtZ3cHFN50RxX5Ml2tshmUZqa4LuHioR7Ovhw+h2KDWh1Xjh8ip84wvz2ygSBQp7tmQpVh4u+oJ9A0Evc52ZF0EdUvfielUuryuv7hvhPRQ///voO1oc8WHqVfUPj/OWJIrsaJm6Pn4dXpNnaGSHldaI1MvzZ61NUk2l+c2XM9qy72LYwIpvB0OgpvnrKpL8rTpfy2Jk+scoAtTrqxzs5wn84oXP/2k5uiChvmvN7ZhlFfrIvw8lQmg/1BPFXsjw1S2SLzjiqWA2OHBvmf026+OyaNDd6DR5/R5FNKRQ6JydG+NGQxQ19bdwQ8xGYOX9mhH9yNM91nT082Bki5TLITU7xXRXOlW8wbDh5V1uKL/Sl2BD14DUNdr19gi9X3Tx8XQc3R3zvGEo3M8KFFdnGyEYSszzZ1FlM8uNj/PlAhet723lPwkN+qswp00nA4yLgsJiYmmLnlMkdva3ckfCj1bN8Y9+k7Ul1e3uU1UE3bgxOjE3yasPDB1Yo70gnw8MqrE0jFY/QH/ESclgUGnVOZqb4ZtnFb17bxr1xD8OjEzw3qROLhbgm7MFvWWRLBXYXTK5vT3FT3MfBw4N8ZUpjYzrBDfEA3UEfrb5mARF7FKVx/vLtHPlgOw/0RVnpNykUCzxxYpzHJuoMaLAuGeNzK1q4LRkgZOkcGBziL3IWd/W2875UgNBFHAuXRGSzTCYnMnx9qMa1Ha3c1Ro6K1/YzLzQtSI/OzLBoDvOHd1+yuPjc3iyzextki9O8vxAGaJJbusI0+bRGRkZ58kJk9Wq6Enczcio8mqDDZ0pbkkobyODnO0FV2LMdNIV8BFVhSR8HnqDXhIqv+McOfwuRWSzaiWeG5hgwBnizu44HUaZl07lyXrD3NoZa4YUNqrsGpnkF0WNkNdLOugj6PfQ5vPQFfASnBZYZ68GqjCM8gL8Sc5gdXuK97QE8TsNspksOzINWlqSvDcdxG/ovHFijOeKOh3JMNf4lbzZDAUN+wJ0hwPEPMrDcpYnW0+MVf6ZsxlMZcb5i5NVOjpa+GSLm+OjU7ycb+DxeukK+gipvga8dAY8doi+4xyR7X1egx+dnKIYDHNfV8z+2HLeptfZNTzO6yWHHR66OVDnuRMTjHnC3N7i4dDwJMdMP7d2prg+anFs7Ey4aNOTbcoOFz2Bn41qjtsnUEUcnKSCfnpCfnx6jd2jk7xa0Ij6fU3OPg/tfo/d98Ds1Ai2h1uZ546N81zZzd2rWnl/wkutVuYXJ7N8fajMPs0i4Q/wsZ4Wttn3F5PBbJYfDlbwR1J8vC9K+hJc2URku9gdWH4XAkJACAgBISAEhMDiEFhUkW3v3r2Weui2w1Om/6hKXU899RQPPfQQ69evF0+2xbHrvFqdl8hm1NkzMMLLVT93r2hhZdCF26zxysFhfuZWXi8J23PKUSjwp4dUuGiaz3ZE7ET4pzdT59CxQf6kHOCP1qXPCxc9W2QzmZzM8sThKu0rurizpZkv7PyXqwavHBvicc3Pb69upc9lMVAocTxfJaNBAROXbpIMhehPRVgZmkn6r1qqsmv/EP+x4OHfXd/BhpAHU6vw5tA4Xx4osVczcbp9PNiX5v6uZq4xrZ7hz3ZNUUmm+a0lFtmGR0/x5yfqxBNBWmeFJZkOD3d2xUjmRvnDYYvf7e+gP+Q9nbPtLGZWlV/sH+YVdwsf6wsTrk2w/XgFKxZlfcxj53lyWJBrlNkzWkELx/hET5wu6jx2IZENg9GpUZ48YbC6O82NSf+ZnFGZEf7p0TxrOnt4oDNEi8sgOzHJt09k2VlsMGo4uLk1xef7UmxUYu20yPZX0yLbLUsssv3k0AiHvSFuSgVIK6XSgpqhcSyT5yg+PtCXoj/swdI0JisNhhoGRZUjrVbk8ZEaN61s40PpMI56lu+8VcSMpvhIT5QuW5C10MYz/MfBClt6W7k7ZvH6oXGOeuPc0xNjxUxorArbGxrjP2d0PtbXyp0RkxcPjfFzzcfaVJC2aXHXYVR4YahEWyrNhzojjJw4xbcqTj62Os1tUd9ZodEzIttfTItsD06LbPlCnh8OjPP4RIOTOqxJRHm0r4V3JQOEMWyR7c9zFncvM5FtYmyML481uLGrlXtagnPOd9OosOvIOG+aEW7vCaLnLiSyWZTLU/zsRJFyMMltnWE6LJVTa5KCJ8TtnXE6fU5q5TzPD+YpBqLc0RmjW9lC1xhSOSbzVUbrFlOqnIthkvD7WZOMsCriOy+34MVFNoN8JssPxxqk0ynubg3iMxscHJ3gFwWT1W0pbkr48TtVMYE6J6ZKHC9pZFTdIdPA53DSHYuwIRmi7dw8iXYhlQLPnsyT84d5b1ecVY4a/zA4wVHLb3uMXafCUXWN3SdG+fFkg1DET7fX2cwtaFm0BMNsSKocaA60RpGXj0/ytubj2nSIrukEc2W9zuGJEqcML+/uTrElpoSmGsfyJQZKGhMG1EzDLoDSHY2wPhki7eGscNF7PDo7ThVohCPc1RmlbS7hyarz1miW1yYtO8/allCDn56YYNQb5b7eKEzl+YeREgVviDu7QliFSd6YdLCqvYUZke3HJybssNg+9YHArmprYeCiLxZiUyJI1AWVWp2BqRLHyg3GTagbJj6ni954hA2qKIp3Jlx0lshWcXP3yqbIVqmWePVklm8OV3hLs4j5/Xyku6VZ5MVnMqBEtoEK/miKT4jINq/nGzlICAgBISAEhIAQEAJLRWBRRbY33njjLJFN5RfSdZ2nn36az3zmMyKyLZWVL/E8ly+yWTRKU3z1wChvekLcmgo2Q3xUCF0uy2NFN/93fze3xDx4K0X+/O0xqi2t/GZX1M4VdXozdPYeOcGXGhH+43UtZ1WOVDnZzvVkqxWm+M7BHFZnO1s7goTnSIBv1is8d3iEl9xRvrAyaXs5OCyDWsNgQjMoag0KU2V2T1apx1QundkVK3WOvn2SP8wY/MHGHm6LuJkaH+PPjuYZcPu5JeJkWFWSs3z81nUdtneSkRviP7xdpq+zi4e6lzJcVHmyDfG1UwabuuN2mNrpCngOJ13hAO7iGP/rSI13X9PFlvjc+eKsep7H38pSSrTxvo4gnkqWHxzOk3V5WR1w2jnmVOL7l2omnbEIH+hMsFoJk43qhUU2U+f46DCPjzu4oy/N9ao63ownWz7DHx/MYUTb+dzKZrjoM4dH+XbeZFU8QFyv81pRZ01rK4/2xelwN3hm/yl+YPj5neva2Bh+B8Fw1nxfKE82Vfhg59tDvKq7WBN0k3SDpRnsruq4/AHu7FQeYn78ZoOBbJGjJVVN0Wnn3XLoFV4cr3PjqnZbZHPWsmw/UibRkub2thDxGQecyXH+n+NFbuxu5a6YxsuHpqhH07yrI0xalYKd3ozMKP92pM7dPa28K1znmQNZdhte2sNuwiqM0S5oYDFV1elMtNgFKkYGhnhWV0Jg0hYCz91UuOi3D2R5ww4XTdLv1XlpYJRvjteJhYN0OzT2FhpEo3G+sCrFGp/Fq0eG+Puyi4/a4aL+Zh6yC2xL48lmUZga53snK7S1tHBnmyqycn6ntFqeZ47myAWS3NnpZzLzzuGiKr9XLj/BMyerBBIpbm/3YeUm+KuBAhV/kGtVtWSXA4ehcTJbZNgV4OMrWrg95mtWI7VM6prOZMMkr9adQpn9k1XKwQjv64rbIdSzt4uKbPUyL5zI8OO8g1RcVQVuFjQolsu8nddZ3ZLko90xOm3RycIyDIoNg5ymU6rVGMyVONJwsbYtYVe0VJWHZ2+WXre9dn9WdHB9Z5J+q8wzIxV8iQTvaQsTdztQudLeHMzwYgVWt8W4LuhqerIBfpebhM+N0oUbdVX4YJxXC9AW9pB2g6EbHKhqVH1+3tueZEsiMP3RxcI0DEozfa3WGMkV2V13srErZeciy4w1Cx+onGwfCJj8aDBHzhfi3i6VD3JOQ/PqUJbdVSebVf5MX41np0W2961IkjY0BrJTPJ+p4on56XTWGSu5WdU2I7JNsnNwiownwq0dYcK2yKbG6bALgiRVER07B5wqOqI46+Q0g1K1yvFcmRO6mw3tSW5P+e2CDLYXXKM+HS5qsmVlmo/GnRweneBbJ4uMuX30Bx2MFWuMuwJ8YkUr9yZdHBodt8NFu1rSfKwrZNvgYpt4sl2MkPwuBISAEBACQkAICIHFIbCoItuBAwfsR1IlrClPNiWyqQqNO3fu5IEHHpBw0cWx6bxbvWyRzdQ4OjTKN0YaeBMhkrPCYlRoz1C2AMk0/2RljDhVHj80whF3nE+vSJzlQWE0yjy7f5gXw6384xXRs5Ljny+yYYdBPXdkmBf1IFtXtnBt2I17dtiVZTCezfLdwTLJzjQfbFXeBs2XErsMg/2vJkatwcvHTvEdPcg/ubaVvoDndAqg8tgw/+5IgfaONj7bHYbCFD/O1GlJxnhXrFn44Cd5i82dKTaFDPYcHuZLeQdfWNPNu65K4QMHH7yunTUBFXo4a3OA0Sjx3FsZ9gcSfKI3Rs+5OexMjeGRMf52xODOVW1sjnup5LP86FgJKxRhU8xt56CqVYs8Ntbg2s40H2pXeYHUX1beWWRT1QHLqppflqOeKJ/oS7DCzps1veklnjwwwg+qPj51bRtbAhq7hqc4ip9b0xHSRo0XMgXK3jD3tofxlHL81ZE8tViKL6yMz/1Sfc7sXyiRTRU+eEp5srl8bEn4SSuRWK/xk9ESRiTOx3vVS76TyXyOZ0+V7Rxs1yuPL5VYvjrFt44XaO9S4dRNkW3HkQqpdJpbW4PEZrSB3Dj/9oQS2dLcm3Cw73CG3c4I9/XGuTY4nWzfbHBicIw/GTf45Ko074mYvHxonP2OAJvTIdujamZTQkDQ67VFlINHh/i5EeCe3gTXhc9PUm+ZNd44PMJfTlrc3ZfmA3EnhzJT7G24ub4lwmq3zq5MgQF83NUepVUr8a3DExz3Rfj0qqYH38UCpJdEZFMegfUSLx/P8RYBbu9O0B/ynO25Z2q2R9QPMxprOlt4d8rN4aF3EtmU51GV109leb3sYnN3ipsCBj87OcHPyxYBFW4+/cHATp1frzNWMVibTnBfW6Tp8XjWumNh1Ou8PjjGzpqL+3pauD3uPyv12IVFNlUFdoIfDJU47lShiWrta1rcgU6mWMXrCnJf90yhBVtxnW5f5f4zyU3m+clQESMc5S47zPIcy1kmE/lJnhsq4/D78Bt1Ji0vGzuSdtiyOp/R0OycbHs0Nzd2v3Phg3q9yEvKFjUva1MBur2gN2r8fEIVK4jwwd4k1wbV3FG1kKdJ2eNpVuit5ib488Ei4dYkD3ZGKMwS2T4cd/H6UJZXSrC+PWlXkm4KWdObZTCVL/DsUIEpf7iZn89RtnOyKU82JbK1q0IkjbpdHfSlfJWCYRB1h9jS1cqmeLO6qCp8UJ8ufBCd6+6qqgXbXZ/mbFcPNm2v3KeGy7hicd7fFT2Tp9PQOTqqCh+UCCRT3N8epFIs8kpeIx2LcINd+KDI7hKsbo2x0afxzIlxXq17uKc3zXul8MG8n3HkQCEgBISAEBACQkAILAWBRRXZDh48eFpkU0KbEtlmcrJt27ZNRLalsPBlnOPyRDaLeqXIjkMZhlSemO4I4XM+rhfGh/nykMlvXNvFDTEYGcnwvVGN3rYEd7aGmt4LWpXDYxP8aMzg1tWd3JHw4p/1ojT49nH+qhLg99a1nqkuisFELsf2gSLFQIg70hFWqKpySkjTG4zmijw/XqLmC/P+XpWkW+ftXJmC5WFlNEB0urKmVinx0+NZdnmj/NaMt9sMr0aJp98e5ZslB+/vaeUDrX7cloXXo8JKnXYy9KLuwOM0GB5TYaRlPKkWfm9Vwk58fXE/AxawuugQ37Kri7bb1UXP81NSomNmnG8NVfHHI7w7FaZbFUhwNl/4j00VeWWsgjMW58NdMdp8DiYnx9l5okGirZV3tXptbyDLqLF3cJznKx7e09vChkjTk+37R0c55A1zf3eCbq/yaLEwdY2pQoXXJ/IcrHu5pSvJzQn/OaFxJuOjo3zpeBErmuCB3hh9XnA63NPVXlUlTM2ulmlUy2w/Ps5PGx62rmjn3al3yMW3iCLb04dHyYTj3N0ZoVvlf7I0hsazPDmms6Itxa0tfqr5LDtOVUm3pbilJUQUnVw2y58fL7FqRTsfbjvjyZZqTXObqng4S2SzPdl60nwgFSA/Ps4PR6t4wiFuivpocVpkajXeHi/wWN3N71zbzj1xDwMjGX6SM1nVEmdzKkjYrRLYVzhVd5KOBEh6YP/hU7xgBLmvb26RTYkahYksf30sxylPmI/3qqqbTtwOV7NYggO7WmJdydRalZ8NZvlxAd7V08oHz60a+w5rzmKJbCedQW7vVFVxpwVc0yAzkWPnaJmqP8htLSocXK0PFnpdhfUV+cV4FSsU5e6uGCt8BntOZXit7GRDlxIMvbjUncvQqVSq7Ms189v1puLc2RbAWZhi+0idcCLGzS1B23twWh/C0jX2D2fZ3/BwSzpMyNKY1B10hAOk/KqqMWiVCi+fmuBNy899PUk2RbzniWz/5VSF/s4WPtASOiOaO8Ct1Xh1MMtBw8em9jirg2fWGofDpJjP8zM1Z6JRbo66yFU18Pjoi/jsa0pVZh4Zn+Ln2RrRZII72sKk5kjSaKh8bsMT/CxTsQt0bOpI8b42FRrfHKwtsg1k2NVwcUN3kg0Rtx0u2twsVK/cTgeNRpFXjk8x5Ixya7fKFdesaHxqPMez2YZdHfrO1iDuRoW3i3Ucbj8rIj78bidOUyOTyfGdTIOe9iQfSQeZGMvw9xMN1re38OHWgB3a+rOhPAOGm/6WKP0xPyEl/hs6uUKJXeMlhk0Pm9qTbEr4CWhK9FciW4T3r0zRbn+caVYifX1kgh8PlzADMT6xKs3NcQ9mWXmy5SmF4tynCh+okNgzKp59XdQrVY4U6lg+P6vCPnzq/LrGycwkL+Y0O4/de9qCRGY8ri2TclkVksjyQsXJzV2quIGPoNNhV3tV9zFD16kZFoahcTiT44mxGrFkkm09cfrm8tib45oTT7bLePiRXYWADz/csQAAIABJREFUEBACQkAICAEhsIAEroLIZrJ9+062bZPCBwtoxwVp6rJENstgdDzDD4Z1bljRxk0qMf05VfP0RpFn9mc4Emvl0d4wEa3OS8NZ9pRMnEEfTltkq9Eom8RScT7cGSXunsld0xzSqSMDfL0a4PPXpkjP9sAyNE5N5nk1U6ZoujD8bkzlSac3cFV1CIa4rS3WDGk0GuzP5Ng31aDi8WG6nVjKoa1eQ9dcrOtQIUt+gmeFnVqUVNW4YxO8rrt5VzrG7a1hO5S1mazcolGr8tZEnmdHSkz6I3x6ZSubop5moYdL2Baq8MHw2DCPjTu595o01wRmVe+c1QfLqHM8k+elySoNhxvL68F0WiqeC7MOkXCI2zuidgVCt8NicmqCZ09qJNIptrT47LxD9st1ucCTA5MMBSJ8uDNGJw2ePDHKjqqTvrCfmMvRfAk1NLw1DVO9NKeibE74z87DN903letu18lx/n6sTiwa5r3pGGsj3tPJwk1TI5cv8cLYFC+UHHaC8k90RGjxXiTL/nT7C+bJVq3y06MZchElTITomnnR1avsOTnBq3Uvt6twXVedvacmOaC58Krk8g6TaKPKSzmd/pVt3Nsawlmf4OljVRItLWxpaeZ0srfJLP95sMT1na3co0KvjTqHxwvszddwmBYqYrTh9hLWqnyv5uShlWnuSgbQ6mX2juQ5XDap+b1YLgt3rU7UF+bmduWp5ODgsWFeNgK8pyfOtaHzPdnU6U2jzqHhcb49XKHuD9pzXoXAKjHcliJMnXyhzK7xKZ4vGPS2JNnaHaPXP8s78QLzfuFFtgo/G8gy5Axwc0eCFaf70RR5BycKvD5ZIW85wZ7vCmADq2ESCYXY0hZlRdCL26pzcCTLjmyDeiBAUonwahKbBt5aHdPhJhWLcHMqRLtL45WhCQ43PNzYnmDNuYVElKA9OclPR2vEIqqYR4PBYp0pVdrC47YTG1r1BqbuZFUqxk0twfOq/Tay4/y3kwUKSrQJnPEQNB0O0nqdkbJBe0uCu9si54cNNir87FSOY7rHzmNYKZU5UbVo+Dzoyo6mgVZtEPOH2NwWY2XYM2chFKbH8b1jkwy6g/zGiha2RH3MpD0zNZ09g2NszzdwhoOkvY5ZIhusDIe4UVWvNUu8NphnzBnlpq4oK2YKH9RrvDE8wS/qLm5oT7DW3WDPeJ6jVQvd47XXaIepY1QbhAIhbmmP2WHrI5ks3881WNuW4n2poC0aZosl3swUGalb6D5vc5yGDrUGHrePa1pibIj57QI31Is8N5gj441wd2+C9IwHtGWQLxV5anCCQ4bf9hi7OebGrOTZOZjjdc1LOuqzi4rMiGymw8X6WIB1Lp2Ddt/B8KvzO3Coj4o1nVRQzbMYfcGmwHp6M3SGJyZ5YmiKt3UPN6VjduiuWtfUfsoTrlKtsj+b54WJOo5AmA/2pLgx6j1tg4vdYkRkuxgh+V0ICAEhIASEgBAQAotD4CqIbLD9Rz9g2/0P0r9+gxQ+WBy7zqvVyxPZTCYLRQ4rkSqh8qKdLY7ZHTBNxnJ5DuDltkTAFk6sepVDk1X2N0wqlh1hQ7ffz+ZkkJBq4xx9qjhZ4IDuZr3tBXXu7waVUpUD+ToDhkXVDpmCTp+PDfGg/bI8U73P0uoM5iscqBpMqqgpwONwcl04wFr18nRWBbgZfDrZbIGdQzl21SAZ9NkioHpXV380vc7xsk4kHOG+joSd7ywwR364dzLGwohsJqVKmcMV6IsHiXvO5GQ777ymepEss6+occqw0MD2OOnz+9mgxBRVoGJaQKzVqgwWTXzBAO0BF6cjyiyLQr7I7oaD/niQFpfJYL7Ma2Wdiqm80JpnVf9Iez2siwZpU8LdOwqPFnqtwqujkzybqVJye+z9A9MTQcegUK4xbHm4MR3nwx0qwfkFxnjOoBdKZFOiwsl8harXR1fQS2RWTiS9UuaNokFrNGAXMaiUK+wvNsgYKmDTaRct0HWLeDRoVxt06FUG8jr+QIC2gBJlpztdq/JKoUFLOECvElcMg6pu0Kg3mKgbFC1IBH04shN8LW9xb18rt8ZVEQMl+NY4mq/xdt2kCPb12B8N0Rf04lMVTvNlRiwX3RH/WeHYZ+Oy0LUq+zJT/GSkzBhuu38zOQ9Ny6RUrTOmObi2Ncb7O2L0+T2nwxUvtugsuMhmagwVqhQdbtpDfmLnCPRKJMuXq7xdqjOoWdTADivv8fnojwWIe13N9cYymCxX2FNoMKRZmDMR5UDM5WJNxE9vaHqN0DSOFKpU3R7779Q5z91U+OFgoU7D46XL76BUqXGgrNkJ8fXpdWdl0G+vO1HP+WKxUa3wSr7G8YZapc5s6r8SDoh5vPRGg3QHzhFu7F11sqUqmZqDZMhHRIUXF+scbpiUpptKeDysiwToUV6vF7ouGw0OT1UpuTysigZIKZFqerNMk0xBzfs6Gau5Hp7+zYK+cMgWtiIOjbFCnbLDS1tY8TqzX6NSYV9JIxQMcE3QTb1W5UixztG6SXl6FUl6PGxQ15USqbAoVqocrpkkg35WBGZ8dk1q1RoDhRqH6ib56fVZHXtdRFXSnTVOo8FgoUbF6aE36ic4+4Zj6oyVKoxpTlpDAdp8LlR+uqP5CvsqBpXpdc3umrqHOF1cFw2wKeLBqNY4WqhzRGv2XU2rpNdDfyRIlwrhP49zUwg+NVHgmZE8BzWIBLzEXc37i/pUUW00GGuYxEJh7u5IsCnqPedD0IWvOBHZLrYiye9CQAgIASEgBISAEFgcAksssmlY1Pnu1/+aTz/yO2y8aYuIbItj13m1elki27zO8Et4kBIWCmV2FyscnapwsqKTNS38Tpf9Yt8ZDXBDIsLKoPs8T76LjXZBRLaLneSX4ncLQ6tzbLLCm/kKg6UamYZBA6ctKHTFg6yMBNkc9xPzXFoo7sywF0pkW3qMJpVSkX25BpbPR9jf9DhS+cHeGs2T90W4W+WYUiGSl+Y4eYlDsDD0BqfyFfbkK7ZwMdwwqFgOom43XdEgKyJBbkwEaPFdmgfbzIkXXGS7xBHJbkJg2RLQdbJKlJ8qc7hQY6iqM2lCwO2iPeinNxZkQyxoi+VzFU+90LhEZFu2VpeOCQEhIASEgBAQAr/iBJZYZFPf8XN87Svf5NHP/yNu2nKTiGzLaIKJyHYBY5g61UqD0brOhAlel5M2n5ekCs9UCa/nIXSIyHYOb8u0837lahoZzUDDSdzjpi3otfNJOecB+ZdZZKtViuwZLfO2BprLYYeL1nQdh9PDTa1x2xPqcjwnL2+pMTE0nalq05umgoOoS734ewkrT8J52EJEtsuzgOz960JAebXpVGoaY3WDKcvC53LR5vMQ93nwXIZ39GxiIrL9uswfGacQEAJCQAgIASGw3AgsscimYVklvvf9HXzqoUfYuLFfRLZlNCNEZFtaY4jItvi8f3lFNhVurVOoNDhW1Sgocc0C3dkMjewLeuzw63lou4sP/R3OICLbVUMvJ/41JCAi26+h0WXIQkAICAEhIASEwLIgsMQiWwPTtNi5cwdbt0rhg2UxA2Z1QkS2pbWIiGyLz/uXWmQ7jUeVNFTp1mcS3v0ySWtnbCwi2+LPdzmDEJghICKbzAUhIASEgBAQAkJACFwdAksuslmWxfbt29m2bRv9/eLJdnXMPvdZRWRbWmuIyLb4vH81RLbF57QUZxCRbSkoyzmEQJOAiGwyE4SAEBACQkAICAEhcHUIXBWR7YnvfZP7P/UIGzbeKOGiV8fuc55VRLalNYaIbIvPW0S2xWd8qWcQke1SScl+QuDKCYjIduUMpQUhIASEgBAQAkJACMyHwNKKbLoBlSG+/Jdf4Qu//y/ZfPPNuN3u+fRbjlkEAiKyLQLUCzQpItvi8xaRbfEZX+oZRGS7VFKynxC4cgIisl05Q2lBCAgBISAEhIAQEALzIbC0IpsBzrEX+eM//SZ/8K//hHe/6xbcbtd8+i3HLAIBEdkWAaqIbEsL9Zyzich2VfGfdXIR2ZaPLaQnv/oERGT71bexjFAICAEhIASEgBBYngSWVmTTDMgP8Ndf+zs+9/v/gi1bNku46DKaFyKyLa0xxJNt8XmLyLb4jC/1DCKyXSop2U8IXDkBEdmunKG0IASEgBAQAkJACAiB+RBYWpGt0cC0HDz55A4++YlPSOGD+VhsEY8RkW0R4c7RtIhsi89bRLbFZ3ypZxCR7VJJyX5C4MoJiMh25QylBSEgBISAEBACQkAIzIfAkopsmqZhmiY7duxg69atIrLNx2KLeIwS2T77i6P81spW4h4J411E1Dhw8NJEiapp8MWVadr9Xvt0v/36Me5MRVgR8uF0LGYPfvXbVox/PlHEtOCR3hQ9QZ896P/rjRNsigW5NuwXxks0DZQtXs6VMCyLT3YmWBMJ2GdumCb/6a1h4l43WxIhwFqiHslphMCvLgF1vT2dyZPyuvnCilbCkpbjV9fYMjIhIASEgBAQAkJg2RFYVJFt7969lmVZ6LqOEtgaypPNNHnyySd56KGHWL9+vYSLLqMpUTVM/ujgMEmvG5cIPItqGafDQaamcW3Yx0c7ErbIoLY/PTKKsoPP5URMcGUmUCLleF1nTdjPB9tipHweu8E/OzZGXjMIuJxXdgI5+pIJKFtk6zqrQj7el47REWiKyrpp8Y2TWU5VG0TdLpHYLpmo7CgE3pmAundMNHQ2xoJ8pD1u309kEwJCQAgIASEgBISAEFgaAosqsr3xxhuWEtWUyKYENvVH/fvTTz/Nww8/LCLb0tj4ks9iWhYnqw1b5JFtcQnM+OsoT4Okx4172m1ttNZAeRSKBa6cv2KsXjYVXyUcC+MrZzrfFmZsEbdt4cLrbL70WxaMNzSmGrrM+fnCleOEwDkE1PWmfNHVuqf+qI86sgkBISAEhIAQEAJCQAgsDYFFFdkOHDhge7IZhmF7ss2Ei+7cuZP7779fwkWXxsZyFiEgBISAEBACQkAICAEhIASEgBAQAkJACAiBRSawqCLbwYMHbYcd5b02EzKqPNu2b9/Otm3bRGRbZONK80JACAgBISAEhIAQEAJCQAgIASEgBISAEBACS0NgSUU2FS5qWUpk28m2bVL4YGlMLGcRAkJACAgBISAEhIAQEAJCQAgIASEgBISAEFhsAldBZLPY/sQP2fbAg/Sv3yCFDxbbwtK+EBACQkAICAEhIASEgBAQAkJACAgBISAEhMCiE1hikU3Dos73vv5VPvXob7Hxxi0isi26ieUEQkAICAEhIASEgBAQAkJACAgBISAEhIAQEAKLTWCJRTYdHDm+9uVv8ujnf5+btmwWkW2xLSztCwEhIASEgBAQAkJACAgBISAEhIAQEAJCQAgsOoElFtk0LKvM9x/bwUMPPczG6/tFZFt0E8sJhIAQEAJCQAgIASEgBISAEBACQkAICAEhIAQWm8ASi2wNTNNi584dbN0qhQ8W27jSvhAQAkJACAgBISAEhIAQEAJCQAgIASEgBITA0hBYcpHNsiy2b9/Otm3b6O8XT7alMbOcRQgIASEgBISAEBACQkAICAEhIASEgBAQAkJgMQlcBZHN5PHvfpMHPvUoGzbdKOGii2ldaVsICAEhIASEgBAQAkJACAgBISAEhIAQEAJCYEkILK3Iphs4Kif5y7/4Cl/4/X/Flltuwe12L8lA5SRCQAgIASEgBISAEBACQkAICAEhIASEgBAQAkJgsQgsrchmgHPsRf7Ll77JP/rXf8K7b1cim2uxxibtXiYBC6joBkXdwFT/IZsQEAJCQAgIASEgBISAEBACQkAICAEhsOwI+JwOYh43bqdj2fXt17lDSyuyaQYUTvHVb/wdn/3df8rmzZslXHQZzT7dsvjJaJ7Xp8rUTHMZ9Uy6IgSEgBAQAkJACAgBISAEhIAQEAJCQAjMEGjzefhQe5xrwn6BsowILK3I1mhgWg6efHInWz/5cdatk8IHy2guUDdM/sWeQZ4cy1MXV7blZBrpixAQAkJACAgBISAEhIAQEAJCQAgIAZuAZUFHwMO/WdfJxzoSQmUZEVhykU1VF92xYwdbt26V6qLLaCKorjRMi784luGNqQqGumplEwJCQAgIASEgBISAEBACQkAICAEhIASWFQH1th7zuPhUT5LbU5Fl1bdf984sqsi2d+9eS4lqmqbZfxrKk800eeqpp3jooYdYv369hIsuoxmodLVMXWNS021lXDYhIASEgBAQAkJACAgBISAEhIAQEAJCYPkR8DmdtPndhCTP/bIyzqKKbG+88YalRLUZgU2JbIZh8PTTT/Pwww+LyLaspoJ0RggIASEgBISAEBACQkAICAEhIASEgBAQAkJgvgQWVWQ7cOCA7Q+l67r9Z8aTbefOndx///0SLjpfq8lxQkAICAEhIASEgBAQAkJACAgBISAEhIAQEALLisCiimwHDx48T2RT4aPbt29n27ZtIrItq6kgnRECQkAICAEhIASEgBAQAkJACAgBISAEhIAQmC+BpRfZTJPtO59k29ZPisg2X6vJcUJACAgBISAEhIAQEAJCQAgIASEgBISAEBACy4rAVRDZLH70xGPc/8CDrN+wUQofLKvpIJ0RAkJACAgBISAEhIAQEAJCQAgIASEgBISAEJgPgaUX2TD59lf/jM989ots2nwzLpd7Pv2WY4SAEBACQkAICAEhIASEgBAQAkJACAgBISAEhMCyIbDEIpsGVPnG3/wNj3zui9y4eYt4si2bqSAdEQJCQAgIASEgBISAEBACQkAICAEhIASEgBCYL4ElFtkamGaDx5/YwYMPPMSGDf0iss3XcnKcEBACQkAICAEhIASEgBAQAkJACAgBISAEhMCyIXAVRDaLnU98h60PfJr+DZtEZFs2U0E6IgSEgBAQAkJACAgBISAEhIAQEAJCQAgIASEwXwJLLrJZFmx/7Otse+gR+q+/SUS2+VpOjhMCQkAICAEhIASEgBAQAkJACAgBISAEhIAQWDYEll5kM3R+vGMH2+5/gPX9Ei66bGaCdEQICAEhIASEgBAQAkJACAgBISAEhIAQEAJCYN4EllZk0wys6km+9d0n+cznfo8bNq0XT7Z5m27hDzRNi/FcAdM0F75xaVEILAEBh8NBNBygXKmj6QYOxxKcVE4hBISAEBACQkAICAEhIASEgBBYIgIW4PN6SMZCWCpUcB6b0+mcx1FyyKUQWGKRzYT6Qf7q//wdX/j9f8OWW7fgdrsupZ+yzxIQqNU1/vh/PsZUvgwiTiwBcTnFghKwwOt1c/9Hb+WFnx/g5GgOUdkWlLA0JgSEgBAQAkJACAgBISAEhMDVJGCBw7JYc20Xv/f5e6nVtHn1xu/3oxwUZFt4AksrsjU0LEeJ73z1G3z60S+yabPkZFt4k86/xUKpyvV3/jMGRybm34gcKQSuFgELQiEf//s/f54v/dkOXts/AE65cVwtc8h5hYAQEAJCQAgIASEgBISAEFh4Ai7D5J57NvHk3/0rCsXqvE4QiUQQb7Z5obvoQUsssjVQkYg7n9zJ1q2fpH/dOgkXvaiJlm4HW2S7918yOJoTVXvpsMuZFoiAcpUOB3387//wKH/6l0/y2luDOMQNeoHoSjNCQAgIASEgBISAEBACQkAIXG0C6p1HiWz33rWRnX/7zymWapfVpZnwUhHZLgvbZe285CKbMuqOHTvYunUr/VL44LKMtdg7i8i22ISl/cUkICLbYtKVtoWAEBACQkAICAEhIASEgBC42gREZLvaFrj4+RdVZNu7d6+lJoGu62iaRqOhPNlMnnrqKR566CER2S5unyXdQ0S2JcUtJ1tgAiKyLTBQaU4ICAEhIASEgBAQAkJACAiBZUVARLZlZY45O7OoItvu3bstJaopgW1GZFOC29NPP80jjzzC+vVSXXQ5TRER2ZaTNaQvl0tARLbLJSb7CwEhIASEgBAQAkJACAgBIfDLROBSRTalw8yVc03CRRff2osqsh04cMCuJ2sYhu3NpjzZ1L/v3LmT+++/XzzZFt++l3UGEdkuC5fsvMwIiMi2zAwi3RECQkAICAEhIASEgBAQAkJgQQlcTGRTFUPL5TL79u1jy5Ytdg78GWFNdUREtgU1x5yNLarIdvDgQVtkUwLbjMimjLp9+3a2bdsmItvi2/eyziAi22Xhkp2XGQER2ZaZQaQ7QkAICAEhIASEgBAQAkJACCwogQuJbMpzrVgs8txzz9mOTQ8//DC33HILHo/HTtslItuCmuIdG1t6kc002b5zJ9uk8MHSWPgyziIi22XAkl2XHQER2ZadSaRDQkAICAEhIASEgBAQAkJACCwggQuJbPl8nmeeeYbHHnvMdnKKx+N86lOf4rbbbsPv99tebOLJtoDGeIemroLIZvGjJx7j/gceZP2Gjbb7omzLg4CIbMvDDtKL+REQkW1+3OQoISAEhIAQEAJCQAgIASEgBH45CLyTyKbCRF944QV++MMf2gKb8mpT3mtKaHvggQfYuHGj/fcisi2+nZdYZNOwMPj2V/8Pn/nsF9m0+RZcLvfij1LOcEkERGS7JEyy0zIlICLbMjWMdEsICAEhIASEgBAQAkJACAiBBSFwIU+2N998EyXwzHZkUjnxW1paWLt2rZ0fX0S2BTHDBRtZcpENqnzjr/+GRz73RW6cTsS3+MOUM1wKARHZLoWS7LNcCYjItlwtI/0SAkJACAgBISAEhIAQEAJCYCEIzCWyzQhnXq8X5dF27jZTiFL9JiLbQljhwm0sscjWwDI1Hn9iBw88+CAb1vdLuOji2/iSzyAi2yWjkh2XIQER2ZahUaRLQkAICAEhIASEgBAQAkJACCwYgYtVF73YiURkuxihK//9KohsFtuf+B7bHvgU/ZKT7cotuIAtXLbIphInzpzf4eB8zVwlVjy9A3OI6gvY++XR1OzyyOd9Rbgor4Ubw0w/5vqSsXBnWV4tXanINtt2zZE5fi3mrBrp+WOftu30dT3372f4zPm7WhBOX/9nt7e8Zk6zN3OP4cy6dqH58U7jnzn6YvyWBY/Z69OsDp1ZQ2av52ftoOCdPYQLzJtltSbNOeazr/u5bKfuZecO+cx6MTen5TRu+8597rVpL3mz7uNzsJn99fuy5uyczweX1cIV73yxNU4BOd+mCsmZL/5nOnGRtc9Gef4T0RUPYh4NXGxtUoOeeyrMMW5lx3fYf9ncL+d5TdsPsOeBOP8Z4ILPePOwz0IdcrH711x2nt/1vHyeiy5+Tc91X1f9n+Nan9P+y++55aJjvpzrea7JtwzW6tPduoS15h2frdR6ftb4Lva8Otc77EJdnZfezjvZd+Z+ctbvFrhMk3vu2siTf/vPKZZql36iWc+8kUjEztsm28ITWHqRzYLt3/8a2x56lP6NN4kn28LbdN4tXrbIhgO304FpGhj2Wc9ZpNQC4HaCZWIYasG73JuziWUmWHd9HPPYMMeqGrpaNed6dlVPx/EWNnT5mDyWYbSmo7/DrvMGdAkHqvE6TAvdbN7Ez3rOdjhwuxxgmuhm83nuih7DHS66V3WTMCY4fLJMVTdPvxA4nH7S6TB+aoxOVGjY4H61t/mKbPZNy+Gw1yK3y4lTZY40DHTDwrQs3F4vfX2tuKpZTo7WqeqXO4+XM3c1Tx04XU577C71QomFqRtohnn6IUXdgG0+TvXiZdpJU42ZOexQx7pQNWzUfFYJVnXdxMSJxzPdpr0GGNPXxfLip+zvcKjxqXE01zBTjVEzbfurUan/P8NoeoyGiamuc7WH04XH7cRpP6DOzB91/MxDuhO3u8mvuR6a6NN8l8PLeJPBmWtAjUHZUfXTmB6jGolz+hppLmPKzmrtd+Byu/E4p8euz9gZHC4nHnVNqXkzs//peXN1r4uz7e607dac22rMtuRiM3E4Z64NZbrpMdvXTNPmTVZqvWgedzZH9ZJnTLd57g3h6oz//PVO9XH6+rTv081NXRNqzrrUs7dloRuGfR93qDngdqJKVjXniIWp5o5aI9QcmLmpTVcvs+eQulau2svbzL142mYuZbPmmGfGNDNmtc6ptUy9b9i2np7/LnXtqr+fvi7s9W36BfAMp+b8V2uCWuvUdXN1v9LMjNuJ3f/p69O+bg1DPYacWd/VXFZc7OWpOcdN+7pWxzXn+Jk1q3m/8Ki1csbY1qw179znwKWc5tPrdXOtdmEvtzPrrf1M1rR002bN+armtjG9Zql13J7zan2bvibUNT2z2Y8Kah1UxzqYvs9d4XPclfKZHrMarH2PsW1iYag1yb4PN8eoZqe9fqv71Mw9Sjex1LXrceNpGr855+1n9+n7leqffS03BSt7rZvF5Eq7P7/jZ13TymbqHmMLZ2qdaq7hzYdrtX6r5+4zzy7NZzt1z3bi9bimr9nptcAEp30vn5k7zfFq05yu6Hl9fgOdddSMMHjm3tNcmi9h7Z6e3/Z163afXsfU2q0WeE9zwcOw14a5Rfcr7v7lNnDO+mo/O81af43TX0RmPbs7LExj2l401z2Pu/mxwP579cxlLwEOnOo3lwPFcOa35pJ9taw8bV/1bOFx4Z11n5pZn848TjbnqMthqUWIu969nh//9T+nWBaR7XKn2WLvv/Qim6Hz4x07uP/+B+jvl3DRxTbw5bR/6SKbhWW6SLSs5L03Bzm59y32DGlos77eqkXNF+7lfXd30jj5Ov+wR6NmNh9CzyjxjuaN8Nyv56cXTwO02/n3/+8NaP/f9/nSYI789G+n25heEB2WCbe+j/++Lc3uL+3kBycnKc58dZ21GKvzLcYiqvrj8vm5/pYNdOsTvLxrkIm6YT/AzDzQ+1as5YMbgoy9cZA3hqvU1A2u+cQ3/Y/mw9DMS1DzbtBk1Gzj9BJr/4XL08qj/+jDrK3t5X99cy/DBQ3UokuIazas54O3Jskd2s/O10eYrBr2E/VMk2c+2U+3f9VuLJczQy+877xENputdcstAAAgAElEQVS3g2i6nY3X97Ii6cfnsqjmM7zyxkkGxkr440l+53fuxX/yeb72RIZTBRc4p2HOeslovqGcbSO7x0sw/+ZHsTl2byTJunU9rO2KEFAP4E6L4miGN/YMMDBRQfdHWH1dHxtXJYj43Dj0KsNHjrDrcI4JzUd7bxeb1rSRjrjtr2FWvcyh3cc4mAmybksHqzpD+M0Cx48c5vWDeSYrThzL5KOZ/dLk8pLu7mTjdW10xLy2WECjyrF9x3nzRJYpzcQXirOmv4+1PXGiHtCreQ68PciB43k0R4hV6/pYv0L95rBf0MvZcfbuG+BopkwNHx0re9i0tp22kBsXGuMjw+zaP8zIZMN+Cbqql596AXN7aOnuYuN1HXRFPc1qVLUiJw4PsOfoBJM1C08kwdr+Xvp7YoQ8oJWKHN1/nP05ndjqPm7saaEt7GDqwHF+se8UI84Ia9f3sXZFlIAbTK3G0Ilh9h7OMF7Sruq4bbu7vbR0dXD9mg564l5bJDbrZY4eGeTNw1kKVXUPi3Pt2h7W98UJexxopTzHjxxn71GNaEcvmzamaI16aEwN8vqbx3hrxEOio43r13XRl/ThUvc7rcrg0VPsOTxOrqbe7q7WQ3xzKXI43MRbW+lf18XK1iBe+y2jwfjgELv3DzFUMnD6A3St6GHTtW2kQ04srcbJEyfZ/VYGUi1s3LCKFXEvRjHPwbdGGXVHuX59Bx1e0/6go/7ndLtxWxqje4/x2v5hRv9/9t47rMozfdc+V6WD9N6kKgqoSLeggr33gsYSTTTF9J5JJjNpk2SS2BJj7F0BFXvBhlJsSJHeQXrvsMp3vAvN5Le/vY9jnEmC+9h5+A/WWqznffr5XPd1Pzo0/Gdz1X/+LmFdEItlmFpZ4TXQFgdjLaTCYayni/KCElKyKqnpVCHXN8TZ1ZHB/U0wkotQdLZRkFPM/YJG9O2s8RnoiK2BhI7qOtI181srSl0DbByF+c8cEx0xwj6kvbGJB+nFZD1sQtFHdX687Eil2ljZ2TBIaBtdiUbB09PeQkF2MWkF9TQrQaefCZ4DnBlop4c20NHaRHZmEdmVnVi6O+Ljao2JFjSXVXA7uZASXSM8fNwIsNZC0a3UdGdlRzNFeQWkFDTT2tML6/qkiMTomZjg6emEp7Uucs2S3ENtxUNupZVR2ahAItfF2tGOYQMtMNWRoOzupK6shHsZtbRJrBky3BZHCzni7mZyM9OIz+q9rtXsv9RiDI3N8R5sg153LQn3H9LcodSAnL4oj4GBlpYe9i72eHua00+g3yIVXc0NpN/LJ6O6A6VIgoGpGYMH98fdXI5YpaKloYa7KUWUt4txH+qJt7UBUpQ0FJVzK7cFY29XhlnJEIibgOhk2jJoryfjVhpJ5cK1et/U+bHiVCSWYmBqzmAve1zNdTTgSK1SUldazq27xVQq1Mjkuti5OmjWdjOZAFO6qCor4cb9eiT6towItcVUS6RZz2/fzSO/VsoA3/542RkiFwkkUUVbbTV3bueR39J7id1XpfdSSIK+kSlevs54WGgjFn6nVlJfXs6te8WUd6iRyLWw7u/M8AEWmMhBqeihurSEhJQK1GZm+A31wNFAgqqzjdzb+TRZ2DDI2QRtqYjOygrir+RQqgHyfVg0gE3UWxdXZ/zdzeknF1pDhKq7hQdpudzNa0KFFG1jc4b6OuFuqd0LzFsayLyfSUqFNg6u7gT7GaCtFtFWnc65pCrqW6XoGJni7eeKp7k2UpWSzvYG7qcVklHSKqxcfTJ/9a7NYvQNTPEOcMPdWKqZcyRiFTUFRSSklFHTrUYsN8BziBu+TkZoq1T0KNpwtdTlndeX09HZ9USN9vhM+aeS7Yke2xO9+I+FbD1K1B1lHIo6p8ku6usz6E8l2xM11+/74ieCbN1auA+dzo4vB/Dg8GH+vj+Lks7eG22NFBstfKcs4qfX3Mk/8Tde2NBGbVcvNNLS0UJHLkbV3U1rp0Lznl4VXC9gksm10NWWQE87zY0R7D81EsU7m3klr5JapeZ+FS1dOToS6OzspLNHWFxVMDmSs2vtuP7aTrbkVlOv2YFI0NGRoy2Frq4uOrt7b+5+IVe/0SMVFnepnjEznn+GZ/vXsumbY1zIb6Xj0QFajZSA557li9BOtn8RRXRaCz1aWug+/l6CakZDzqToyoQNvhKxlhSxWkmnBtaJ0daWoy38raub9i4lyKyZtXAYVp2lHDidSW1rF8IVnWl/H5YvCcBV9ZDjUTe5VthMm6pXbaIlUtHdg2bDpC1R09XVrXl+wnaiLzcQv0UzPDlkU6NWqtE2tiR8+ijmhlgjrm2lVaKDtbWIjMQkdhxKpV5ixEefzEM3L5rPtpWRVycCqQQdbRkShZJOlVpzW6bULIBStIQ26u6hs7NHs7nV0paj8+h3Hd29qs+n41mrUSt0cA/2J3LaQNx0eqis7UbPygI7/S6uH7/E7vPFaHn6snSmL4OMlVS0KDA0NsSwKZ+YqJtcfGhA6KQgpngb0VnXQptYH0cXY9rv32FrdA2Wg8zwH+bISB9t7l87xT935vCgSoboqUgqLbS/GD1TOyKmBjLVzxyaWmhW6mDb3xRVXhpb98UTX9rNwBEBLJ48AAdxD40tIvpZa9NQlsWBQ2lUy+2YNs0XbzMRDdUtyEzNsDdWk3I2nl2xGdRZ9mfOnEBGuejRUdWJ2lAPA51mrp1LJOpCHg+bFQiyiL7a1ArjxsDGnohJwUz2NkXc2kQDejjYGNJdkMreI/HEFUnwDAli0QRPHLQ6NdDN2FCPjpwMjsbnUG1kTYCzF+NHOKObdIPvdyVS7uXLkuleWEubKKvrRsfSFO2uWuJOJXI6sYy6LkE20Bf17t3Aa5nbMXZCELP8LJC0NdGo1sLBrh+dpRnsPhTP5WwRAwP8Ne3urNNNTQcYGcpQlT7g6PFcyrHCP9CG0GAPHOVZ/LT1FIfTHRgv9KXhJijr66jtkmDuYIa8vpQjR29wOqVaowLpm7Oa0N9F6BiaExw2nOmjnTHuaaWhTY2ZgwUGndWcPXCJAwnV6A8eyKxpwwm2l9PR0IXEQB9xexXnYm9wp1aCb5AvAUNc8NBXkhx7iyQ9ZyKnuGCQm8f9yhZ6JDLM3ZwZ6qrLg92x/H3HLXIFQP9bTPRP9Bm9dTYwtWFUhD9Tg+3QFtq6U4yVgzmSmiKO7onjZHYHDkFDmT/ZGy8jFc1NSnSM9emqLuTEiSTyFYYEhA4leJgzdp31nNpynB2pDVgGDGdWhDfDrKG2soEmhQhVezM3Lt7iXMpDejRKmb4owl5KipmNExOnBhLh04/u2kbaRdrY2RnRlJnO7j3xJDbI8AkPYlGEG9Z00NgqwsBYh5rcdGLOptFqZENwiC8BQ52wKM9h06fHOWfvweLnprBAu5brdx9qVF09rXVk3EvjUlotDZ2SPrlE0aiNdY0YEDScFZMHYEsLlc0KjKwsMBfXcOroBfZeqcXA3osF84IY6SChtrEDpY4uFopqrp5O4sIDbXxCXRgx3I4hnlokxmzl1Z2dj1RcoG1gSmBYCEvH2FCaGM+G4w+o7VD1KWQTi7Wwc3Fn9pxAguyl1D9sQGlgjJONDkVxV/l2XwoVBuaETh7B4pG2aDU30azQxthYTNaNBA5fKsB02FDCvB3p79Ufq6wkPvruNowZQoSjNsLtuZ6JBcNC3DGuuM/Xn+5nV1ZPH+5hhP2+cI4wYVhYIEsmuGDa3UJZQ+88Zqyq4+SOU+y4XY+dtxcL5wQRaC2murgNkZkh/eT1xB69ybUHukyd7am5WBroKGfXlmNcrLDk2cVD6S/rpLyiBT0b4QJGQeLBU2yIzaOuT8ezCC0tI4aODmLJFA9Mu5p5WNuJqaMNFuImTm8/yc74Kgx8vVk0P5gRtiLqHrYi7meKAXWcPnyJq6VqgiOC8B/kzBBHOcnfHOG02BR/f1ecfAbg15zOW6v2cr7P6vlorhQgmwDM7dxYvGQ0ExxlVFdV0Sozx9NFn/q0m3yx5Rq5zRaETh/DyggHtFvrKeiU4WqpQ0vaTTYeyKPL0oc5k8wZMtQL6+YTLP0gkZxaUwJnjGPtJGek9Y1UN0qxdNWmIuMuP+xMJuNhJ8h61c5/XOm98JZIDAmcOJpV013Rqa+ltLYL6wH9sVFUsPf74+y/24jt2FG8tmgIdrRSUqjA0L0fg6xFuDu5a5SIT1L+hGxP8rT+s9f+wZBNBV2ZbNtyiOVr38PPf5hG3vxneTqewJNCNrch09i3bTwmBbf45B9HOJpSR5tauDpUYmDvx/tfzGKhuw6JB//C2u9aqFPJMLW1Y+ggO+xMtFA21JH5oITcskaaHoWXmdhY4+3lgLOFHqLWSu7dceeDzUNpfX0Tr+ZW0SDWwdHZAS8vK2x0lNRWlJOeXkpxXQdd4yM5tdae+Nd38UNOFS0yXez72zPI0wprPaitKiM7u4L8SkFF9ihc87eaSdWCDFmGQ+BYvl7vS3nsMb6KyqG8UzjQKdF28ObzT2Zhe+80b+3KRdHPEq9B1tjpQ2PVQzIelFJY00GnlQsTBhvSXtKNsVM/OmuKufmgGVMbWwZ5WmBhJKW7tp6MrEKyK9vwHOqFQWsOt7M6aFNK6GdmyZipI5k51Ij8xFQu3czjQUkd9Sop/TzcCLYQ01gvwszJFGtDNTXl5aSllVJc34Vw5n2svHs6euSTfYsnhmxCm6GN66ixvLfUDcXdm+w4mkVujyEBC6by+lgZMV8dJbZIyfq/9EK2z7eWkNcgx9RduF0zoC2rhPRuA7zdjZDUK9C26IeVuZyOqirSMytpkRvhIaiDzLTpqq4hLbOYnKo2OnqEW8knq99v/2oBsukyOHQww22hJKOAWznN6LoPYOn6SQyvz2Db0SIGTgohUKeBcyducCK7CVP3QTy/IhSbkjv8dLocXQczdJsqSbxbRo1Sh8HLZvPXCQac/EcUuy5ko+PmzvtvjkZVnMCWXZlkVD5dkM3IwpaQIEdMO+q4daeEsk45A+ZP4YPpViRtO83+LC0WrgllaE8eRw8mc7lAhWPYSF6e70LdpSQulSkw7SemMqeA5KxqxHYDWbZ2EqPbi9i58x6KsCAWDxORdiGBg5cq6LR0ZtayMEbpV3Po53OcuF9Lm1hQmfz2LfzvfKIwbgztXRg93Baj1gqS7xVT1mVE2KRJrIuQc+/8KQ7mWzBv7gjs24o4FJ3EnSo1nsMDWTXVhebUm2zZe5P0EheWvjyFqbJ8DkU/xGH5aMb1K2PfzrMcK2ij37AgVq8Iwak8g107rnGtrA2FEIr2h9dbo7NCx9KWkGFO2CprSbpXQEm7NqOnhvPiJHPunr/A1vt6LJw3Gj9lKfsP3eBapQK34EDWTHGhIz2ZjbuTyajsZHLkNFaESzh1II5LLSN5ZfFgTHJv8O3O66S2aeEyfRKvLRpA6cU4vtx9l64+G/u9wEnfzIrhfs44yttJu5dLbp0Kh5FjeXaeL3YpN/l+XyFW88OY460k8cRlopMb0ervTeTCAAZ0ZbJl83kulKqxHxPGmkmeyG6lcE1pSkh/KWkHzhOTU0O3vhVj545neZguCftOsfVyFV1/+MFF6P29IN3Y2paA4U5YKRq4fTef4lYZgyaMY/VkdxRnL7HtejvDV4xkpEkVsVE3uZzdjYWvP8tnD8a0LIl/bozjVns//OZMYPkwEwr3neRIjR6z1oxnnHkLsXsvc/JWKdUKOcam+qi7W6lu6uoz+NKr9pFh4ehAqL8DelUlXE8poUFiypgFk4gcakjG9tNE15ky+7lAXBpT+PnwfR7UaeE1OpTF4+xou3WJr39OokDXkfErprPSto2or44T7+HF4sgg9C+c5MNtqaAlRSMDlUo04eF/8On0lylOc6WqJ6jsPBlppyL1Vib3K7pw8hnGyyuCsKxJ5r3d+TiPnsQ6Pylndp8n6kEdUkd3ls8PZqi8nB82nOJ0aiMDhg/mtdfH0HxzN69t79CEAEu19fEIHMbSmV4Y5qTw484k7jcrUfdJv+6ttnCPLJFqY+/Wn5FDLWjLyuJaWhUqC2dmrJzNyv5NbH8ligR3P1593hfJrbN8F51PpciMsOnhRAbLuLztCBsvldNj40L4mgW8Ln/Ae69HkyBYvShVyHWNGRIWyvKpzlRfucYPxzN52GcXBY/GtEqErp4JvoGeeBl1kJqcR2q1CqcQP5asGcPgjCu8tCGX4c9MZMXgTq7sv8Te+CbkHp4sWDmeyTqZvP3qURJaxPiMC+KNNSNJ3nuMM1VGjHGWkHk3i9v5zRh7+bBozUxm9aTwzvMHuaQj76Pu3QsWtXWNGRbmzRCtZpJu55JR3oVjUDCrng3HOz2Od75Jx+GFOTzv00LMgThikxvRdvFi3sJxRBg+4K/vHOFStRTbsAjeXT2Mnq0H+OhcFk0WVvg+u5Ifvar4y/LdnHlKIJu+vTtzw+zozM0hLrWYFrktM+aP4Y0ZFuz64kcO1g7l8zdGI028xsaYO9zv1md0+EheWuRJ4Z7tvLIjD4m2FoveXMEzAx+w9i8JlOmM4ovPx2J14yR/O5hNTqMe/nPH8eIMBx7sPMjfo3Joksr+4H1JL2STSowImRWIn6KSi4k5ZJZ34jw6gvfeCsfyyAFW76tj7qalzGpJ5ssdSVxNV2A7ejgvvDCDZwbK6HocHfXvbPz+9GT7N5/Sf/eyPxaydfegFrVxZOceFi5dg8+wPz3Z/rvm+23f/aSQzWPoNDZ9HUx/ZQ13r17jr1uTyKjrQik1YMqaFbwd2IHKxoWy05/w0vcdSD0HM3uyL0Mt5PT0gEQpRt7TQNzxOI6kNiCxdWLenGBG22vR0aMxvKC9wZhRsy3JWPotr+TXYzYkiEWTXTGVC4aPSqQGYuru3+XoyQzuD51DjADZXtvB1qI2bP39mRXuirWOoH1TopBL6K7M4/CR29wqbtUokH5LRZFaoUTLzJ7lbyxhunYO33x7hmslHXR1SRm+ajn/nCLl58+juStyYep4T2z0xb110BfTkJnG0WMp3HOPYNuagehWtdKq7iI98Q5n8gyYPXkA/fWVtIpEyFQ95N5L4MC1hzzzxnIcyw/x159r6bB0Z9rkYfjbaNHTI2jnZOiqWkk8e5WD6S1YzJjDVxFmNJY20KwSoa8rx0hHRUF8PD+ezSa3rhuVuo9D1/6LLv2kkE2tVIKhBRHPR7LOpoKd3x/nbF4rHWoVIis/vvlsOnYpB/jqUhOL189DN+con2+voNV0AFNm+ONvVM/FqETi9IfwfqQP/btbqWwTOrYW/aQKqutbaVdIMTWUItaWI9eRUZeTwt4j97hX1kpPn3kU/fohC8pOMeIeATj2elLJLO2Z/fo8pnYVczNbSWiELZmnr7L9WCZlQtixVI/AxYt4a4SEMxuOc+h+Bc2Cl5sASxRgvXAeGxfYc+v7E/x8OQe5uxvvvzoCZdENtuzKeoog26MNu6AsFKT6QliMoMJVgMW0qXyx1IPSg5c5LXZnzSQLcg7F8PPFQqoFKaKeI8++NJvpxlls3X+dM6ltKFS9fnVSE0fmrJvBXGkFUTeaGDDNF4u8BLbuS+RunbAGauEeOo53FzpRc+MMm08UUNgm7RP1x+OeIMAXsVip+f5C5D1KPYaPjmD9QlNyb9zkgXQw80docyXqPD+dr6SzW422uT2z10wmwryZmG2nOXXHjEUvTWGqJJdD0a0MWBGAd30i3++8zrWWHuROHix5aQ7PWNVwbMcJtiXW0azsK7jYG+6t4XsqESq1EpQS/MaN4tXFnuQl3OBapyPLxtuRdfQ038YU0SZSo2XmxNwVkxhv3MyJ7Wc5kVtHeORUVoSJOHngEudaglg90wPLwnsci8ujpFuKkd8Q5k90ofTqDTYeSaVL0ZeAXejjmmgyRII/jcaGSUQ/31BWPxOMf+l9dl3pYMgCP1zyr/H1jkRSu8QgNSRsxnhenGJKwtHjfHWpGfvRo1g9wQPtq9fZc7cWHTMZDfnl5Dd20c/Lj+eeGYFXwx2+/vEatxsEb6T/YnL/r94q1Fmk8UoVCZd5wvcQy7EPGMG6hUMxvXObE8V6hE93pufyWf4Zm0WZSoJY15xpCyewIkTCiZ+Osu2+DL8541nua0j+7svc1nVh5bNu9KTE82NsJWjJNCGo9fVNVDZ30aHuC4D86wf1q7YWlPJiNWLtfgybNI7nxtpSGZtEkr47kWN1SPjxMBvvNdAtkmBk7cTCJWOIcKjnp+9PcKbWkvErprLSqpXor06Q4+3NulUjUSRcZuvJEnpUPdQ3tFDT0ntR11ehk73USYgH0ASaaXzWBIsMW2dX1qydwEBy+P5sFeMWjcet4DIvf3aLaiEcS9uQIRFjeW6KC6WHYvj2TA62gT68sX4UjTd28dr2dhBrYzdgEHPmD2cwRcTsSyatSkFnWzvV3QqUT8NaLhhKKZRCRCtSfQtGLp3HB0Eqjnx0kbzwyXwwvJ5Nb+7kYI1YMNfEznUw61+LwKn8Mi98f496Y0fCV83jNWkG771xjAS5FKlcAIuBPLvEH+fKRD75No7bdYIvY58N5kcd/JEXqrB2a8LTQS0RY+TmwYLX5zKj4hYfRNUT/lw4A1JP8f7mBErQApkObiGT2PKaO8nffMmH8RJ8xwXx5qpgbmzfw3cnynr9Q4UfiQQdUzsmv7SMt0yyeG/1Ac73GWT7115FoD/iLuWjeUyCsdMAItfPZXpVAh8faGLCuxG43YjilV0plKlkiOU6DAoN48tXvbm1eQsfnGrHNnwc7y4fooFsH1/Ko9HKmiErlvGDZ+XTAdkeE2S1ErFYirJHqVG9S8VyhkeM4cuXhxC9YTvJNhP4aoqUz17Zz4nsNgTvAz0ze+a/uYaV0kTWPBdNQT89lry6jGUeaTz/tzu0jlhHzDw1f1/+LYcrRAimbPqmbjz3xnymi6/y4udxpNRp90G0Ra/NgjA2xR09qATIrVJj4DKMtz9fQOCFw7yQZss3n/mR9N7X/P1GHT2Cj7LEkIgFizn1Vz9aOoTQ9n+//Klk+/ef1X/6yj8YsnVrzFbPnTvLzFkzGThgwJ/hov9py/0O73tSyObpN4Nv37WlruAhpjZmXNp7nJ8vlKEzdBxfvTGI6mMXsJo/h56rn7H+oAnjVy9gsXUtZ2OTSS7tQqbrwJx14XhXXmP9V3fpN2smb4/QJikmjos5bfRILAhfMJaVU81InPkVb1Tqs/LjuYSK8tl7MpPiZgUOQcE8M8KAxM0xbNYL5aeVNlx9dTcH2s1Z/dZ4PNtziDqVRX5jD/0GDeeFee5Uno7ik6hcSgVDkt/yXkqjZtNm4MRJfLnMgbt7jrHpbAFVWgP45Ot5DC0/zzt7Ghm/eirhhhVEn31AtiAH9vNj8Ugz0rbFsEE7iJ2v+WPyIIGNMfdJTu/E2m8yny7R5/apKxy+X4NKSxutzhpSyjp456uX6F/8E69sV+M1aw6rBipIOp/E9bwWVDIbpqwYR4gilXe/TaJ16hL2zTEh8/QldscVUdMmI2D+JBY61PHRd2e5dL+ant8YPP4O3fT/+JFPDNkUSiQ2Nqx4P5LQ+ly+/PY8GbVtIBVBlzavfbmOCN2TfHqgkVnL56BfdJK9twzw8g8g2LyD5EsJRN0optJvGrteCcWj4i5bo+9xrwR8QgJYOs8LdXYaUbG3uVfVjXHgGNaO0ubaP2PYllRClcZQ+ikojzM4CQcOqSHeI4NYs9CNmvg75HY7syBcyekTcew7W0NDp/CNZVh7TeerVTaU74xi090SijUJTiSY2bqz+LlxjDQo44et17iSVo2Fu/tTDNkeZ5R7tMFRSzCx7M/sFWOIsGngwIFE6oeH8ewgHaI2xnLsThkqwcSqXcS0FfNYE1bPvn3xHI0XkosIRztdBgYGsGLhIFSpycTU6rFwpg8l52+wPfouNZ09GhBp4zKQt9b7I3kYz+ad2U9BCO1j093ezbypkytz5oUx2rCWE/tykQ0bwdzAh0QdOs++mx30CIlUDEwIWDSFVW5apOw5wd4EPWa8NFUD2Q4czUV71mhme8Hdy3dIKO3AwMmJiOlBjLEqZv/OE2w6UUNde9+Elv0CF3vdvAUyQD97F+bOGUmEdSOxUXfodgsmckw3MXtPsu1SFyKRACEtCZsyiZWDICX6DNseVBIqQLYxYk7uOUNUdn8WrhjHPD8jGkqqKGuTYedsiWVXETt3X2Dn9ao+DBd9fD59bGzd6zFlYGDNmFlhzAw0JPtCPCe6bFk8ZSD9Tp7li6hUinUFAz4lg0eH8vLyYZRdvcBfDxZhN2oUqyd6onfhHF8fTaFMLgNhHtA2YdTMcJ4P78e9/Sf57lw5nX2o9umFL78y81ZLMDa1Z8LskUz0EnH99B3SLQeyzM+U8p2xbEoopl5HCG0VEzJlDGtmu3P3cAz/vNCG3zwBshmQt+s2eaaDeXaFNaKHudxvEMzEpci0xLQ/LOLK5VSSClpo7yN/n19WlV/VW6yWYePswewFwQw1qOPwqSwUQSGsse4g5u/RHKhr1SSL0jE0YvK8McwMNCHmx6MczdZl/KppjyDbcQoHDmTd6klYtFeRU9EBym6qivK5HJ/B3SLh8rJv4WKvd1qvN6p2P3OCx41geZgFpVeucLbEjNVrh9GYsJeXf6rvTVyj0sHJM4Tn5/lgcfs0f42+j06g768gWw8Wdq5MnR1MqF0L5w/Ec6fKjgkjLaiLu8bRsiY6+lL5o6nqv/q3FB1cBw8hcmUQTtUpfBpdguPyubynTOed9dFcEww1FUpMLCxZ+sp8xhgUsPbji1Tr2BL+7K8gm0yGgZE9k5ZO5vlJtrSm3eZgbBJX71RSJvir9/Xm5X9knhSha2jJiAmhLJ1qRdbxcxxtsmLNihHU7Y/mbwfTUOsLpmxi7O1d+fSfc1HGfcaqH8T4hj+CbD/v4btjJWgMRBEhlxriGxLEyhW+qHd/3UgAACAASURBVK6c5r2tKdTL+yr8+1dz9y8Z00ToaJsRMn4kz8xyIC/mDNsbHHhrnT+S7/fx7sVc6rWFyzsJzgPcefejhXSd28W6zYXYjo94+iHbY6XVY2tqsQRz14FELg1nom42n32XhPPcJTzvm8Kqdy5xr1BQ04qQys0ICH+GjTMq+HzBNmKN9X+BbOs+v4vhijfZaF/G2CV7qBFuV1WgI9Jl9nNzWTeynDc/OMX1LG1E8j7Ymz9KMPI407G2zIzRcyfw4iwLLn27n5Ou4RyKtOHlZT9wraRRYzMiUYgZM8Kfc/tX0yJYBj1B+ROyPcHD+g9f+odDNqFRT58+zezZs/9MfPAfNtrv9bYnh2yz2PKeAecOxNHiP5UIMvh6Xxl+i6YT2nmTL3al89yXLyC5/ilv3xzIR+/Mpu1cNJ/+fJsawZ9NpYXj3Oc4skbGoTdOov/6M/iWxfHy3y5S2qpCrRBhMiGSqM98KF++gb82D2fz/kC64hI4md9Ip1KJRN+BGQuGIDm+l7cbBvPFfCvi1h/kvE4wn79nTdKGPWy4UUWtcCjUMmHdZ+t4xjSVZz+7RmpxW6/59m/4QNU9CrTtBrD+7Vn4197ms43x1AfP4LtlJpz+LorYvKF891MouqkpnHlQQ7NCgVjPlkmzfNG7cJi3awbw+QoPij/exkfXC6joMGLw6Am8s9IRRUkBV++WUlndQEVJOfntIj747lWcCrby9lljlr+4APP0y3y2JZ6ixh7UKhmWE5dx4FVLzr0bxfVxM/h6WAcHP9jLzux6mjp70Fu4kJ3P9Gf3xuOcv1lE16MMpb/hI/nDPuo/gWxyW1tWfxCJX10OX317joyadtQCZFPIePXTFxmve4pPDzQwY8ViPOXFlGu746Wn4Nrh0/wQm0WRYKQcPpOfnx+McncUX5xMJ7tZgfPIkXzyWigV8dfYtOcWRfXdSK0nsfGTYUgPRvOP6zlkPy2Q7dFmRiwzZLC/H0une2JYn83OvffR8RnD63PVnIy5xN6zdTQ+hmzu0/jyORse7o5h051iSoTkAfbuzJwdxBjnbuJirxOVUEZtcxe2Tztk05xRBEAueBg5M3laEOMHiEm+cIMjiRW4LpnDc4O0ObzxBMfvlKOSiaFTzdRn5vHc6Eb2HYjnyLV2VGp9Bvr4snCGD9btpRw5cpX7jt68vyKAgrPXNZCtTrhpVKqwcfHkzZcCkT68yebdWTx4CkJoezdcIswc7Zk4PYRwZxHpF+I5dFpN4KJpLAsu4/CB8+xPeJSt2MAEvwVTWeMuJ23vCXYn6DH9EWTbdzie2/YeTJ84SONx1dquQKVQY2Fni4dFJSeiz/FTbPXTAdlEYoztnYiYFMQENwlZ125w8GI9ftMnsyq8naO7Y/k5TvAgUqFWWjB68kRWekPKsbP8nPEIsoWJiD14not1vqxcNJJQGygurKS6W4KJrTUOOg1cj7rE9jMFVAoZOv/4GNn/ZR7uDR01MrJhdHgg04PMaUxLYee5TBr8g3lh0gAMT57ls6hUSnSEQ7kCr9HBrF8WwMNrF/n4YMG/INvF83wdk0aZYHyqhH4e3jy7YgzDOzP4bstlblT3muP3felN2GRiakf4+CAmDTWk8PpNdidVYjplHKt9jCndGctGAbIJh1ORiKApYTw3YwD3jh7jnxdafgXZ7pFvOpj1bwzGqKGAExfvc6egA8tBHozzMaEx5QYbD94ho14IoezbymsSPyDH2t6VaVP8CXVQkXDqKgcLlAxfNpXnTFs5+lk0B2oEyKZGx8iISXPHMNPfjONboziSo/0vyPaPY8QLyq/hA7DRFSOVyTGzt2aQiy4ldxLZuD+FwlpFn9b58cFRu58pw0YFMm+0I5K8O+w4nE6PtR/vveFD9fVdrN/W9C/I5hbCc/O9sbh3lk+iUh5BtpE03djDX2NNmDQ9giVhJuTfiOfg2TqsXENYNs2chzGn2HK/hLy6Nlr7NIF77yWJTKyLm+dg5s32w1NaxaF9cZzp6cfYFxbxfmcqb74WzXVhPCuVGFuYE/nyAsYZFLP2r+f//5BNLkdXx5jBfm74eNni6WCBm1Eb5/edYGNCU99Dtl/guRg9Q0tCxgSyYKwNTWmJbI55gMQvgBeXhfJw/1E+O5iGSoCLahH2Ds78/R8LUV3+jFU//gqyCUq2Y6UIBs5aUiOGBAxnyexBGJals3nXNRJr+zL8+9ezZ29ooQDYgkcFs3iSE52pSWw8mkJTUBgfrvCDDXt5R4Bsgg+mWIyTlytvv78E5YU9rN2c/38NZOtt4t6M1qaunsyZO5oJVk2c2nOKw7ekLH1rKcu8klj19hVSioWwdRFSmRn+YUvZMK+KL+f/T8j2wud3MVv1Nl/blDBq2R4ahEGjUqMj0WH2mrmsDa3g7Q9Pca2vINsvIZwitOVmjIoYxcrpjlRfvcKXB28hX7WKmDnmrF6+hYSipl7IphQxdtQwzu5ZR0vrn9lF+36f8T+/we8K2dLS0tSalMoKBT09PXR3d2tSm58/f5758+fj5eX1p5LtKeoR/wlk++EvxsR+8yNR3aF8vMqXlh49fIwq+Onz45wuU/LFj+uRXf+U95O9+PitqVRGx/CP/enUa/wZVRj5LufEx+bcfP84Wm9HYptxnle+vEGFkDJb1Y100DxiNwZQt2YTnzSPZOtBX5T37pNcrdAAMrVCjI6xnOY7l9mtNYJNC625/PIhLuqE8dlr+lz9Zhc/PGihXkBpHRIWfPQS6wfk8fwnV7hfIEC233ivoFaiVuoTNGcOf5ktJ+pgDtbjRhLUdI13N9+mqHs8u3f6Y1iSya3yTrqEeB2lGG0jOa33LrNTGsKmSAcSXtnJ5rwq6lQipEbmBI3yZqyPFUZSOUa2/ZBl3eSzI1ms/PB5HPJ/5P2LJqx6cQ46SZf5YvttytoVqEUqtN3ncfhTN9I+PsL5sVP4wL2Rbe8e5kR9O+2Kbpgxiz3L3Dm0+QQXbhb+vwXZhHBREysmrF/Cs3rl/LThJJeLWugSzkSGXnz2xWwGFh7m81P1LHj9BSbZKcgq6UAmF1N8L4mfo+5yr7gZ9ZiZbF3hStXGGDYn5FOq6ME+KIAP1wRRcDORXUdTNZlfZVrj+ObzYejExPD19RwynxLIpjmUyA3x8Q9kxSx39Gqz2XcomYT0WtwmRPDhSlfunrrKjhN5VLYJCTe08Zk5jw/H6hO/IZo996uR9B/I3LnBjHTsIC72JtHxxdR0CGNB8fRDNs2NuAQzG1dmzAhirKeapAuJHInLp7xThPP8OXwQZkranhPsulpIvTB1yWxZunYm8x3y2b73GrFpYjy8h7FkljcWbaUci07gcno5zUNC+PDF0ZjfTWDroSTSG7tRI8fZbxTvLetP893zbI7KJ69Jiqgv7Uk1RsOCV6Mjk2eEEO4o4sGlGxy8kk9hjSETFk/n+fFKTkVdZOfFWrq6VcjNrJm4YgozLDs5v/0UMbeNmf8oXHTfocvEtqowMDbEzFCuydTWpTYkIHwEM91aiTt2kX2JtTT1Wbjoo2zNIgn9HJ2ZMCWYiS4isq8lcCAuj8J6NaPmTOKF6dYkHjnDppNldAqh1Mb2TI+cyAyzDi7sOsuRnBrGRE5l+WgRp49dpcBiAs8EWfLg+CUO3CyhTSxCZj6QRZEjCGxJY9u2OC409G2GUY2qSyWmXz8bxo4PYmqgKQ9v3eHwmVTSGlVYBoSydrYPdg+u8NWeW6QrBWWHNiGTx/DSbAfuxZ7ky1N12AnhooKS7TFk05Jo5pGQyeGsm2hFxslTfBNb3Jv8p4/3Ob3qJgmmZg5MmBzERF99cq8lse9MGvk9unhPDGdtmBVNF87w7bk8HqqliOWGTJwbzsqxRpzbEcWPyeAn+MwJ4aK7rpFm4MErbwyjNe0mr359mbLaLkwdnIiMHMUohya2bjrJmTQVIiHFZR+V3oyEWtjYuzJzWgAhjipuxl7nyNUcKnWsGTN/Ci8NVXNly1E2ZzbRLWTPNLdh7qIwJnp0s3PDMU5WmP0SLhr1j2NE13eATMiS3KsC0Xd0ZMaycEKNWtn8XSzJOQ2IZH0zmT2+KNA2NtOY4i8Y7YA09w47ou9wu6gLJ+9BrH99IoYPzrP+n2k0KlWI5foMDhvNc1M8aI45wT9OPcBCULK9PJLmxH38eN+Vdc/Pwl+vhYzcKuraxZhYWePtrk9jejaXbqQQfSKDbE1Gk75o6H8BNveB3iyc44eLuJKje69wJrOGbksHxiycy188y/jmrf1ENfcqtawd3Vj36mQGNCey7usk6g3/l3BRbZmmOhKJBJlcGw+vgbz80njkd48R+W26JkSzL0tvW4vRM7Ji1LgQFoZbUHM3iS0HU8htBuuQAFYtH4399VN88HMyVRI5SHXoPySMDe95k/vTl7x+Vvw/w0VjStEyNMMv0J9lc72QF6Xx4454kmraNeF7fX1Z8Lh/6+iYMyIsmKVTnWm6ncSW/Umkt6qxGjaKt9eFYH3hMK8ezqBcLUMs02aAnz9/fzuUzJ0/8s7RRmzDw/8vULL19muRRIqp+0DmLQxjskktxw6cZW98NWqxLlNfXMxrI7t5/82jXMxu1yQs0DG1ZuraZ3nNJJX1qw5x3/hX4aJ/v0vL5JeICevknZU/cKZBMKIGPSNnlq+fzSLTJF7++0VuVfRFuOijPYmgotQyY+yEMFbNcKA87iob9t8mt70H/XmRnHjRg5Ovfc/392pRiISEdoaMnTaLs1+F0tL+Z7hoX85J/7v//btCtnv37qlVQorZnp5fIJsA3C5evMjixYsZNOjP7KJPU4d4csg2mx8/MubM91vYdF6fEWvn885CNwqPbOe93VnUSwzZsO0VtG58zsvHbVmyfj6jW9L5butVblcImX6siVizmNecivn4w+uYL1/CSvuHbPj6NJfyGujWN8Y/ciGbVziROu9r3q6z480NEVhnXOKbY/nkVCnQtbTC01JJXmYxxUNnc/w5O66+vIcolStv/CUA+b1zbIzOI61SibmdF6+9OxXn7Gje3J1Fbl1vavbfuqi7etD3GM4Hb4zFSs8QT+MWTn99hC03SmjVGcxHX03AvSKBLceySS3rRsvMAncrKMouoshnJsfWOZHw+g42Z1dRJ9LC3MoCe2MFjU0dtHfoEbR6Hh8H9LD24xPMenExTgU/8eoBGSOWzWe23kO2b4vjWn4DCiMzRixdwFtDGvn2b5conziHz90b2Pr+EWJr22jv6YZZc9i7zI2DGwXIVvD/FGTTqJfE+gyaNJkPZ1hQcPY8O+MKKOjUxWPiND5ZaMGdLYc5lNXJ+r+vxqc9jX9sSqPFdTjLp9lQkXyDnTGp5A+ayJblblRsiWbzjQLKerpxCArkL88HU3AzgR1H7vOwqQeZTjjffjYUregYvrqeQ9ZTANkEDy6xVj8GBwbx/Dwv9GsesPNgMsn5TXT1dKHlNpiXnwvHtT6fA4cTSChuRtuxPyuem0hAdzbfbrlJjsqWuYtGMca5i4ux8cRcL6ams9ffq6erGxs3dz547ZEn284s0p8C1dbjMd+7aRXCXF2ZNXsEEwaKSLqQwOG4PB629GgM8g0GBPD6Cj9sS++wK+o2NyvVmA8J4ZUVQ9BNucHWo1n02A9m+cJh2LSWcPhwPFdya2lVKenRc2TBsxOZa93A2WPXiEmppcPAjvELIpjj0sHl3Wc4klxFPX3lTfb4SYgw7e/ItDmjmewsJv38VfZdKaS4BdTdCuwCQ3k5ciiK/FR2H7lHQa0Sx6G+rJ43BO3SVH7YG8/dQieeeWEyUyV57D18mVMdKsGmCnV3NwohVM1nKEuXBOBYkc3ePde5Xt5Gt6RvQqY17S6SYuzozMTpI5jmISjY4tl3IZ+Spt6+a+47nOcjQ7ApS2PbvgRS6xTYDR/Ks/OGYFj6gC27Erhb0cHUyCmsGC3i1LFrGsi2NNiU1Oiz7IorokkhxthyCKtXjSVIksaWbec5VS4ou377deffWsc04Shi+hnbMn5SCDNDzClPus3eU6lkNXWgVEvQN3Nh7oJQxjnVcGL/VU6kd6Bl6cnihaMYYVrKvq2niC4UYx82ijWacNHzfCUo2WSCJ5IXy1eEE6TKY8vWi1wp7e67uj56II/HuKm5E1OnhzB1mCFZcTfZczaDQsH7RinD2tWH5YuH4EY2uw/e5maxClMXX55ZEMhAVRo/bjpHXLMpfrMjWOFrROHuWE53mbF47TgcW7L46oerPKjqxtTekYULQwk0reXHzWe5mKnsQ8jWC9isHdyZOyuYMBc116KvcOh6ATUqFUqVDh5Dg1j3jAeyrGt8G5VHQYsWA4YEsGz6APTKbvDdT/Gkyfsz4ZkprLRqIXrzZRINDHHUaiM/v4qqFjX93NyYGRnGcK1qtmw4y5385r6BbJrLEhECYPMbG0pkuDPyvGR+OnyHO+XdGrWytqUtU5dOZ6FdE9s3nuFifjM6Dg5Mnz+KiTad7NtyiqN36hjoP5g31o+kOWEvX140JiTEGxu5QoiaBrSwsnFllJ8hdQl3OJb0gLibRZQKpuN/+LB+BNikenh4+bBkgT8DpNUc2HlJA9g6Be80iSGD/EfyzvMOFMdE882ZaurFxowIG8Pq6ZZkRx/mi9PldAqJD1bN43VZJp//4zrVA6zRqn1IVnEjHWo5nkOHsG7taOS3Y1ixIVvzrPuq/ALYjK0YEz6CyAk2VN9NYNOB+xQ0dfdmprTuz8zFEcy1eMi+bec4ntcFls5MXTqNNe6VfP3qPk43SPAdG8RbzwZz4+e9bDndQsDYUFYt8kaWl8Km7fHcru9ALRFpBCKCzV/fTd29UFFHz5zR40awapYLDQk32bAvmaz23r2Knr4TC9ZOYrZdPpu2XudCdjfaFk7MnD2JRT5VbPpgN0dLtbENG8d7K4bQ8+N+PnrsybbyGX70rODDZ56CxAcaf2DBnkyGuacX8xdHMMOqiqM7TrMrqV5juSAUh9HhfLp6GCXRJ/j+eBY1YhmuQQG8+fwIVGcOseb7DEQG2kS+voxlnmk892EyFWaT+eGjYbQc2M9fThfyUKGHZ+goXl3pQ3fsUT7ak0YF8j7wEO2NJJBrWzB20hheWuhCyemLfL3vNkVCJJao1yv6b59PwzftDG/uukVGgxij/oNY9cpCPhqhxxNasmlUgkIxMDBALO5rn8W+mk1+3//7u0K2zMxMTQsKYO2xmk2YqM6cOcOcOXP+DBf9fdv2iT/9SSGb29BpbHjXmPM/bGfrpQ56vHyJDDTlXlwKqaVNyAyM+HrjWrRufccbP4LNqHG8usAVRVYOt/LrETsNZJKvPhlnYvk85iH6A0J543lfLCsLiE+poMPKgRHubgQF6ZKw+FveKGvFa950Xh5jSlFKJrfzuzQZM4foFrH9YDJ3nCdxcKUtN9/Zw86qHoYvmMKK4H4Up+WRUtCDyzAvhpo1EbvxLEeza2kSjGJ/jxVTpUCtNmXSqmm8udwPo1tneOn7qyQWtaGU6hAwcxIvRNhQn5VDcm47ek7O+BhVsvfQTW7ZT+TAGgeS39vLT7mV1MvM8Bs3mgXDRZQVVlNVB06j/BmjVcjbm+OZ83IkjqW7eWdTEzKvkbwYOQjDimJuZ1bRY+3CuKGmPIy/wBcnH2IydyFfuDSy45NjnKl7BNmmzeCnRS5EbT1NXGIR3UpVnx+Knrjj/uowpa+rxaZPItnw0zluZ5ZopPL/59Jrcm9g5czCpeGMs+/mQXoh+V0mhIb2R6/kPp/vSKC8R5f3P5iJbsFJvtpWTJHYgenPTGKZl4q4oxc5IvHlg9nOVG2L5afEQsp7erAPGM7bqwIoSkxib0w6FYKSTXsMn3/sg/bxWL5LyCPnaYBsSgVOQ0J4de1Exti1celiGveKmlGIJKg7a8jIq0HPI4Al45wQlZeSWtiEvocnQbbdJJ44RXSKioCZs1k3zZ7azEwuJZdS065EJFbTXJlNYko1UksX3nopGGVxEj/tyyGzStoHprL/+14gJL/QMTJj0pypvDDbnZ6SHE3YdEVLj8bAu6W6d+5wCwlj8UgLWosLuPsQ+nu74SGr4cDh69xrtWLVsxOZ6iHmXtx9buTW0i6RIO5pJe1BOZ39XImc5YuDupp72TV0GNkTPMiIklvJ7IhJJa+2s2+NpIWNlqkVkxdM5NUpbkjz0zibWExRq2A0rKKuoIzUh2o8wkNYGGRGS24xWdVKnHz74ySq4VL0FWJul1Hb5sniVRFMkuRzMOY6CZb2BPvYYClS0C3WZ8Cg/jjqNnDu9A2OXy+joVPdRybpvZnaZDo2jJkdwcsLXDF4mM2ZmwUUNgq+hCqaCx6SXtiF/dgQFodZ0ZOfz/0KFQ6D+uOiVUvcyStEJVRT3ylm4rwIlo4UcSbqChdah7F8pi+DJLUkp5dT0SwYjPfH302LnPPX+flUJkWa7KJ9c0BVq5TIdfoRHDGGlyKHY936kEtXMslp7NIYabc315FZUIPUfgBLpvtg3VVN0oMG9Gwd8XOQcP98PDtPZVKOFnajQlkR7o7u5UtsOJFOuVwf37BQ1s51pvTaFb6Kytds+vuoqr8MeKHO2gbmjJ0awUsLvdGrLORMXBbFnQLsVFFfXUlWWRu2vsNYNM4Zqsq4U9iFraszg0w6uRx9hQOX86nXN2Xo1LFEehtScugM23O68JoexpJgcxSF+SSXdmPiYId3f32qkq7yc/QDCvowoYkma7CFHdPnTWHdVCea09M5eb2QWkH9oOrmYVk5WTVqho8bwbwAEyoyC8iokzFgoCP2ohpi9l/mxO2HdFg5Mm7RBJZZtHJi730aA/2J9JNSmFZEbj3YuDnh46RNwY3r/BCTQXmzEN71x/dvTVis2BB3v2BeeWUkIVqVXLiYQlKZAqlURHdDAzkplbT3H8SyyGG4tBYTn1KH3NGeIf31KE+I48djWRQ2ivD09WT9ulCaEw/wzp5OeLRWC5b4KoUhA73CeHmuBQ/3x/B1djXN4j++vkIH1ygVxWKsnNxZunImSwP1SLt4i4vp1bRLJdDTSVlpCRn1OkxbOJ4ZbmruJudRqjQheKg98vIHbPrpGreqO5E4ODFm6Uxe0srjx/2FOEaOZjjlJN+vpFlsgLu3B97GDRzbfoQdt7v6dGCrVSrkWjoMCxvD66tH46Iu5mhsBoWNwrqtpqO5hty8MrAJYOV8XyzbiriaWofayoXwIQaknz7P3w5no5ZKGTzKn1ee8SdxbxRny+x4+61phJk3c/JQMncbOjWJJHo6W8nJLuBebjMiwXeyD4rQ1lKZFoNCx/HBy2EMVJdz+MAdcrp7w/E7WxpIzSpH7DCYdZH+mDYUcTmtAV0rJ8Z4G5B28jzfHsqgVksb65DRvBnpQ8/2I3x6JZ8mKyu8IxfzvUcVf1+zn/N96TGoebaPQmJ1+jPv9Tm8NcGE8qtX2XOrCaXGLbOHmgfFpJWKCX12KksE+4ar2RT0yPAM8GWw8gEbN8VyOkeErpaMBS8tZLF7Ji//NYG8BlsmL5/J6kAxt66mkdllhM8wD9xUhfxj43lu5rX0ySWBZv6SSBg0ahpfvzcGx8Zcdu65TaGQxkUsRtlaw9XbFdgHRfDeQgfKb9/jZpkKM/eBLBtvg4upGapH0Ozf7Z5/QrZ/90n956/7XSFbVlbW/4BsQrjon55s/3lj/d7vfCLIppBqlGGzxmiTnXCbhEIlgs2aRkP+aL8h19Zm2oxgZGXxnLjZQZvcjCHBPkz0NsNAKmwQVFRnpXMkroCK9h5UMl0ch/gyO8AGC20RarGC8rt1SPprUxmdQKzgGaJvyqjxfoQ46iMXsuyIFRSnpnIqqYRySy+W+RtSeOYuSTVtYGLJ6HFDGO5ogJYwaSvaSL1+mwsZtTR09956/l5bI3V3D9aDBjBtnAfcSuHk/XIqutRC+D8yXWOCxw5jhKsRuuLeOpQ9yOTkzXxKzQayNKgfJWfuklDbQrtMF/tBg5nib4edgUSTIQ11J9k3EjnzoInh4cGYNN3hZHwzDRjh6efN5KGWmGmLNWOtviCLY3G5FLaLMB8+jKmmnSRdTNPcfHUrFTBwEPOHmpKamEVuiXBD1HcHwP+2fz+pJ1vv/1Oj7pFgbu9MxBgPPKx0EaKeOmrLOHMug/vlzYj09IgYNxhpfQZXbjVT16LCwKU/40NckBfnEt9qRKC7Ec3JmSSU1NOkVNLPwZ5x/g7UlZRyJ72C5k4lEpkrUyJskGZkcq24lpqnICOZWqFgSMgwxgxzwUQYc48WaSGjk6qtnITEO8QXaePmM5iwQWaYCL5LinZy76dyJrGUbn0Twsf542VjiFgtOPoIw1/4UVFdkMixq+XUi0wZG+KEqrGYxLs1VLX2rdn9r/uZANn6mZkSFjYMX2dTZGqFZoz21kFNXckdTl4robTNguARAwgYYIaBTISyrY6kmw+4nlaJsY834/1dsNPtHXNCEYnEiLoaiU/OIP5eM7aeboQFOWJrKEOi7uFhfj4XrueSU9OBso/UXP+iEGpE1s5EhA4k1EEHsUotJNzUPAGJSEFZah5xN3P+P/buOzquM73z/PdWRlUh55yIVMgkQDBTotRBnWyJSt2Su+1Zp7bnn53xnrNn7LOzO7t7jsfjmbW9dnt2bLetjuq21K1WYBIpMUiMIEEQRCAJgETOOVS89+65BYCiQrcIEgCL6qdsHVtC3fR53nur7q/e+77cciSwbUcFOwvicNkUAvNTXG40DIbCjwajJbGloYQyZYKmqzeZyN/E57aXUBZvQzGGjZif4EJTB6euDDPl1R5QwLbyBd6Ew5HD3r1l7Kp1YQ4uT/xgfIE3q4xevsG7p67R5kykrqGcfaXxRBs36nOTXG5q50TzMOPepcfDyqqKqSsw0X75Gs2DLooqi9i9OZdsY1Zh44k61c9Q53WOn++kbVxd18+dT7uGGu3dmZBA3Y4qdpakE2MKC4xSDwAAIABJREFUsdQBZ+mcnZ0Y5sTpVi72aHi2lLF3Sw7pRrsOLNLdeo2j57q5Nauimy3EFeTTUJSMtauTU62DzNjiKa4oZVtBkO7mVs7cCoZviNbrM/bTjnXl78Yxx6SmsG13DdvyE3CgLp3jxvcHLcTwQC/H3rvGzRkHm3eWs8OTSrwxbJV3ltbL7bzT2MewUWubk6zyTdSlOZi6co3zvVOQmk71Fg/7ShNxWxV01UffzZu8Y/yIMuR7YDfkKwFMYk4mjzy6hS3JdjRtaaKn8LUp5KWrs5MDp27isyay49Eq6vNicKDhnZmg6cJVTrSMMBNSjGepKK4tpd7t5+p7N5lIzuKRvUWUJdkJPxSq+env7ubYeze4Nupdeqzubouzhu8L93wxxVNWVsX+ryQTpaqo2lL7M2a2XRwe4cKBJk4sKKRVV/LU1gxSnSZUn4++zuscPt1J96TRVUknNT2FPTvy8fU28ebFYHgMrKWXBqqD9PQidle7mLl0leNj8/gf0DV85cY8ozifL+zbQolTJWCM+bhcAdW/QEfbVX5ycpikzGwee7yaymQrihpidnSQE8dbON87TxAT5th4iuoq2KWM8c6pIZx15XyhLp1k69LnmhqY5/qVNl5/r5fpB9ijK9y2NQ2XM4q6XZt5pCYPh+b/4Dqmq8xN9nH69HnOdsVTXu9h37Yskmygh/z0Xe/gZ4c7GQ5q4VAjoyCbPXXZ9F5pZTi2gP3bNxFvCi5NULP8PcA3P8W5880cbhx7IAHM0jHr2KMcVO/bzhOeFOwf+a6yMDXC2yebudwVomxXDZ+vyybBYowjGmDgegdvHLtGr1cxnv8lJq+QfVvSUc9f4WjXBL7oaNK31PJU8hxvv3qZaw+oPX9wOVjqce22e/j6N4spTFCM+VXCn7fhH6iMa86ZVt48eYOx3GK+tM9DXaYjPCZoYG6MMyfOc6jdmBXYmHDURO2uWjYnjfLzo7cYnrbiisnky0/WUJMehaKpBGbHOfFOMyfbJwk9oMktjHPMeDR7629+ga8VuFFDS79Qhf9HUQhO9/Pjg0109kWx9zfq2FsWj8W4pgcWSXSpfPN3ngsPybWal4Rsq9G6t/dufMimaRw4dIj9Tz0lPdnurWbrttTdh2wr3zeMMZeMp61MSxeDj36zMrrvG/2rTebwAI2K8XieqoUHmlx6GdMnG93Zw1fO8I2YMf1s+D23/64szRRlNi9fcH75OhRjWWPdxi94xvpW1nU73Tc+YIzpy5cuWuv9Mr7chz/5P7rNX+GwZHTHMXzMZMVtydQYkDo8mJPhawRGxjY/0deY6twY3J2lGeBWAh7NqOGSb9hk/VnWjf3eQraVtrzcrlbaivGtfKVdh12NNrnUVg0m40ueMYB9+Nt7eIai5TZqtK3wd/HlOhr/bvzKHW5vxmQe4TuBpTa4bhKrW3H4HDWO52OvpS9kxiEunbd3npfLFkbma7S5T/oFLXzeGzdcK35L598GnHqrAzBmmPtlxxA+t4x9/oTrzvJ5HXa5fc26c9PLx2tSltqL8U/40rfcHlauC6vb2/V598eulXdsJnyNNn6915eO887rS/gYVmq63ObD1/Xl67bx/tvn1NL1/oPzYX0O5a7X+rHr8MeP+XbbXTlmo/GGj8E475fev3RuLH0OKorRS+7OWi+vM3zOLx/7Xe/gOr3R+Fz+0OfEHdsxji/8WXDHNe5Dn9UrtV665oU/b41ah3v6LJ/n4aeaIuRYlw/tdk1ut907j3nlWv8p7Xvls/iO4zN+KPzYObHi8YB6N93Zam5/Tn3s+rx0jipm09K8lEaicOd5unJehxv4cpsOP1lvfBgYx/zBDJ53Xs/C5/aDfIX3dfl710f3w/ggWw4AP/yele+hH3w2LbktfVZ/vFeeEQAYf1855yPgmI3aGZ/jn/QZvnwM4RvqD12Pl9r97ZqFrwvLoxQb3y0/9rm2/P35gQcwy9fdleP5pO8u4e9vxneX5WO68/PZuBZblmcJDT8+b7gsf09fOZ8/8buQ0RYeTC+2ld25XcNf9n3NuPcxdtE4n+98T/gzfHlIitvHrC3X3zinl88b49e1B96L7fbRLp1n4WvTJzRt43iM69dKO73zPs+o7/K16Pb1zQirwt/pl2t+5zXP+DAPr+/BnstL9b3zHu7Dn1Ph4w3Xd/k9RrPVNPbtq+XwD/8kPPHBau5tje0Z/8jjouv3ofUAQjadN1//GU8/+xzlFVUy8cH61XbVa151yLbqLcgCIrB+AvcVsq3fbsmaRUAEREAEREAEREAEREAERGBNBMK931SNxx6p4uD3/j3T0/Phobnu9mW1WsMZjNvtljHZ7hZtle/b4JDNGJxR5Sf/8vd841u/T82WrZjNxkw38ooEAQnZIqEKsg/3KiAh273KyXIiIAIiIAIiIAIiIAIiIAIPg8CHQ7Y/oa9vkPHx8bsOzNLS0sIBm8vluutlHgaXSNrHDQ/ZwMsPX/oeL37z96jdskV6skVQa5CQLYKKIbuyagEJ2VZNJguIgAiIgAiIgAiIgAiIgAg8RAJ3hmwHXvoTOju76e/v/9RcZWUstk2bNhEfH4/T6ZSQbZ3qvsEhmzHxQYjX3zjAs888S3m551Mbwzodt6z2EwQkZJNm8TALSMj2MFdP9l0EREAEREAEREAEREAERODTBD4asnV331pVyFZYWEhsbKz0ZPs06Pv4+wMI2XQO/OIV9j/7dTwyJtt9lG7tF5WQbe1NZY0bJyAh28ZZy5ZEQAREQAREQAREQAREQAQ2XkBCto03X+0W7zdk+/73v8/evXvDHdKMMfRiYmKw2+3hnodKR0dHeE4QYyA+4x9jellj8owDP/sB+597EU/VZunJttqKreP7JWRbR1xZ9boLSMi27sSyAREQAREQAREQAREQAREQgQcoICHbA8S/y03fT8jW1tbGd7/7XXbs2BHOyoxgLT09/XbPw08I2YLoaoC3Dh5m/9NPU+6Rx0Xvsk4b8jYJ2TaEWTayTgISsq0TrKxWBERABERABERABERABEQgIgQkZIuIMvzKnbjfkO2ll15i9+7d4V5so6Oj5Ofnk5SUhKIon9CTLaii+/p4+V8P8cI3/5CamgrpyRZBbURCtggqhuzKqgUkZFs1mSwgAiIgAiIgAiIgAiIgAiLwEAlIyBb5xbqfkO369eu89dZbfOUrXwk/ItrU1ERCQgLJycm/LGTTINDBP37nZX7n2/+BuoY6LBZz5Cv9muyhhGy/JoX+jB6mhGyf0cLKYYmACIiACIiACIiACIiACIQFJGSL/IZwvyHbm2++eTtku3z58qeEbIEgurLAK9//Ec+/+LtUb5Yx2SKpiUjIFknVkH1ZrYCEbKsVk/eLgAiIgAiIgAiIgAiIgAg8TAISskV+tVZCtubm5vC8BMZjnp/2MsZfq6+vx+jJtsqQLYCm6Rw+fJgnn3oST1mZPC76adob+HcJ2TYQWza15gISsq05qaxQBERABERABERABERABEQgggQkZIugYvySXTFCNmPiz66urvD/vZuQzZjgoLS0lBs3bqw+ZDMaxYEDB9i/fz8emfggolqIhGwRVQ7ZmVUKSMi2SjB5uwiIgAiIgAiIgAiIgAiIwEMlICFb5JfLCNmCwSB+v39VO+t2uz89ZGtpadE1TQund8ZGjK5yxr8fOXKE5557jvLycunJtir29X3zUsj2v9A7NAWf3qNxfXdG1i4CqxXQdVxOO9/5v77J//sPh2hs6wWTabVrkfeLgAiIgAiIgAiIgAiIgAiIQGQK6DpmVWPfo9UcfOlP6O6+RX9//6fmKkY4Z7wKCwuJjY3F5XJh9J6S19oLrIRsq/U1Hhn91J5sTU1Nt0M2I8UzQjZVVTl69CgvvPACFRUyu+jal/Te1zg372XzE/+B/uHJu+rSeO9bkiVFYO0FjA8OI2T76//4Df7uu2/T1NGHIh8caw8taxQBERABERABERABERABEXggAsY9j6JpPLa7ktf+6X+WkO2BVOFXb3QlZLubx0TvXJPFYvn0kK2joyMcl97Zk81oFAcPHpTHRSOwMfj8Af7TX7/K9MwCinRli8AKyS79KgEdHbvNwv4vbuH42WsMjExjuotBJkVVBERABERABERABERABERABB4GAeOeR9d0yooy+IMXHqO3t096skVY4TYsZDOCNqMnm4zJFmEt4I7dMWozPzeHpmuRu5MPxZ4p4Z6AinEBNGJm49Fb3bgcLr3CAWb4vxn/u/Jf+XjvwTuWuavD1kExLcWjRi0/WPNdLf2ZeZPxSHrYXwK2z0xN5UBEQAREQAREQAREQAREQAQ+EDDu+oyndoaHhyVki7CGsfEhm6Zx4NAh9j/1lEx8EGGNwQhmZmZmwuPmyeveBRQ9hNcfRMWMVdExNM0WKxazCZNJQfX7CKhgslqxWc2gGXGYTigYJKSu2Juw2KyYw2HR3e6Lhn/Bj6aYsUdZpRfX3bLJ+0RABERABERABERABERABETgIRIwOhQYjxdKyBZ5RXsAIZvOG6+/wjPPfJ3yyqpPHaAv8sg+u3skIdsa1FYxocwN0NozRMiZRrzJy9zkGEpyMblJDrzjY8wuLuALgWayE5uYQmpyLNbFfq73T+ELEA7WTBYXqVkZxDmNsGxlv5a7v33ibiqYLQH6m9sZCzjJ8eQTazfLQ79rUFJZhQiIgAiIgAiIgAiIgAiIgAhEkoCEbJFUjQ/vywaHbEGjvw4/+e53+MZv/yE1dVsxmy2Rq/NrtmcSst1/wRWLwsy1S5y/OkRCdSXxuo/Ri6/Tk/JF9ngSGLzQzJw7hmiXldnhYSaVBKp37SBz5CAHuzSio1OJs5uxWKPJzM8lwW3DYlZADeL1BlCsDuxWU/gx1A/3cFMwW2Hi8lFO3IJNm3dQmhaFsai8REAEREAEREAEREAEREAEREAEPjsCErJFbi03PGSDRX700g944Vu/R+3mzdKTLYLahoRs91sMBYt5gbYLjXT0RLHj85XEOOxMv/ffeFvbx97qIuzz0+guNy6nA3/PWY629pFY/wwVAz/lvJZPWUkN6U5L+FFPq82O1awyNzHKyPAEXtWYRUQlKi0d69wCrox0Yt0OLCYIzM4yO6MSGz/CgXcGiM+upKEiBYfFGBlOXiIgAiIgAiIgAiIgAiIgAiIgAp8VAQnZIreSGxyyGRMfhHjjjYM888wzlJd7JGSLoLYhIdt9FkMxYQ2OcvbiBdr9Hp7clkOs28Xsmf/Km94d7KyuJCvOhsmYdllRGW8/xTvto2Rt+yopV3/I6UkriakFxNrdJGdlk50Rh2luiMsnz9ATiiEnLxV18Abz6WXEdl9kKH8Xezy5JDoC9La2cLXXTsMXM2h75TKBlFxqdxQQazOHJ1iQlwiIgAiIgAiIgAiIgAiIgAiIwGdDQEK2yK3jAwjZdA68/ir7n3keT4WMyRZJTUNCtvushmLGttDH+xfP0R61g/3VqUQ7HeGQ7YB3FzurK8iItmBCZXH8Fmffb2XGXcCeR8sItRzl2PlWRhaNx0CjSc/LxrOtntjRa1x4f4iirz5KUWo0incOr8WJqe9dfnzJzeOfryPfNkPzubP0xdfzhYYkur7/LiOpGVTuLCPRbkGRkO0+CyuLi4AIiIAIiIAIiIAIiIAIiEDkCEjIFjm1+OiePICQDQ68+j32P/9NPFXyuGgkNQ0J2e6zGooZ63wvpxtP0+7aw/7qFKKdUR8O2WJM+Mb6uWwEaqYUGvZWke4yo4W0DzqcaQt0nfoRx/TtbLWP0dbm4LEXtpEV60DRVEKqjqLPcPGHB5it38Mm8zBXmqbwfGE3m9LNtPzT0aWQbZdHQrb7LKksLgIiIAIiIAIiIAIiIAIiIAKRJiAhW6RV5IP92fiQTQ3y5sHDPPP0M3g8ZfK4aAS1DQnZ7rMYigmbd4DTl87TZm3g6ZpU3EbIdvovecu7i101HmLnOnn/eAtDSjIN+6rJcEfhsKgs+ILouhmLScGkhxi7cYSDUxU8ljpHR8soubsayE90YQ4sMo+L+BgX6q03efVCFEmxQ8ynPMKXq7OJj/Ny7h/fZSoth5pdpcRLT7b7LKosLgIiIAIiIAIiIAIiIAIiIAKRJSAhW2TV48692diQLaiie/v4ySuH+Ma3/pCa6goJ2SKobUjIdr/FMGHVxrnQ2EjHfCFf3plHrMvJXON/55h/K1vLUhl5/bt8/7yPop2VpDtNqJZEikqzsflH6O0ZY9GvghrCpy+SWPVltqX46b16ko4RMyaTBTQzsZtqqClKJ8Y0xjsvvcYVSyyf/+pvUJYUg9Pcx4GXmzFllFC/NQe3jMl2v0WV5UVABERABERABERABERABEQgogQkZIuocnxoZzY4ZNNQAu38w9/9mN/+oz+jvqEOi8UcuTq/ZnsmIdv9FlzBbAlw61ITV7tCVD5eR2ack9DwFfrUVFLjFfqOH+dG0Lo0GYGmErQmsqnCQ5ZtnGsdtxif86OpOtEFdTR40nE7zASmBmi/fIXeKS9BawqemgryUmOxKzrTfRdomsuhoTgFl8MGw428dmGS9KLN1BbEYjUr93tQsrwIiIAIiIAIiIAIiIAIiIAIiEAECUjIFkHF+MiubGzIFgiiK4u88v0f8fyL/xPVm2VMtkhqGhKy3X81FLMJf387TR29OEq240l3YzNbw5MdaJqO2e7AcudMBLqGGgoR0k3hwNlkUjBiMT0UJBBSl8ZpM8Z6s1qW/qZrhELB8LhsxstktmJVVAIhDcWqMH7xNC0zZnKra8iJsWG6/0OSNYiACIiACIiACIiACIiACIiACESQwErINjQ0RH9//6c+IWjc6xuvwsJC4uLicLlcmExyt7geJd3gkC0QDhoOHz7Ck0/9Jp4yGZNtPYp6r+uUkO1e5e5cTsGkzjI0MknInERashOzaWN6k5lMQUb7xgjgICktDptZLpprUVFZhwiIgAiIgAiIgAiIgAiIgAhEksBKyDY+Ps7o6OhdBWbG/X5WVhYxMTE4nc67WiaSjvlh2ZcND9mMwh44cID9+/fj8Xg+NXF9WCA/C/spIdsaVVEBXdXRNR3FrGBcADfmpWF0cFN0E+Fcb6M2uzEHJ1sRAREQAREQAREQAREQAREQAREwbvUUJZylhIynokKhuzaxWq3h5dxut4Rsd622ujeua8jW0tKiG8GNUfRgMEggYPRk0zhy5AjPPvss5eXlErKtrl7r+m4J2daVV1YuAiIgAiIgAiIgAiIgAiIgAiIgAvctsBKyrXZFK4+NRkdHS8i2Wry7fP+6hmxNTU26qqq3AzYjZDP+/dixY7zwwgtUVMjsondZpw15m4RsG8IsGxEBERABERABERABERABERABERCBexaQkO2e6dZ9wXUN2To6OsKj6610YTRCNnlcdN1res8bkJDtnuk+tqAxfYG+NG3Bmr2MtRmPgS6PWblm65UViYAIiIAIiIAIiIAIiIAIiIAIPDwCErJFbq0kZIvc2mz4nknItjbkiq4SCKpoigWbWUFXlodHU5ZmDg2/wv+/RigYQjVmFrWaMd8O0BRMaASDIXTFhNlqQTGSNTWAV1Wwmi1YjDfLSwREQAREQAREQAREQAREQARE4NdOQEK2yC35xodsmsaBQ4fY/9RTMvFBhLULCdnWoCCKCdPCCNf7hgnFbSLHPMKs4iYmJoEoq2k5ZNMJ+eeZnJxhYdFLUDdhdcaTkhiD025BCS0yMTHD3NwiId2MOz6BhMQ4nP4+zl5bJCkjg6wkJ5YNm1BhDVxkFSIgAiIgAiIgAiIgAiIgAiIgAmsiICHbmjCuy0o2PmTTdd74xc945tnnKK+okokP1qWs97ZSCdnuze3OpRSLifnOS5y+0ktCwxfJ7P8ul32lVFbuJD3GhgkdE0Emelq5eHUYa2w8UeYFegcWyKzcTNWmFAIdZzh+PUBiiguTd5YZr5382q2Up8/y7qtn0Yqq2VKRS8zt0O7+91vWIAIiIAIiIAIiIAIiIAIiIAIi8HAISMgWuXXa+JANjZ/889/yjW/9ATV12zCbLZGr82u2ZxKy3W/BFSwWL9cuXKC928r239yF/71/x9HZenbu+Br5CQ5Mio6CysLkCEPjflwJ8bjsKh2HX6IrcTt7apK59NPT6KW1bC7PIkqbovXsVaZNmWx/og7z+R9xNLSJrdU1ZEdbw2O0yUsEREAEREAEREAEREAEREAERODXR0BCtsit9QaHbEFgkR++9ANe+ObvsXnLZunJFkFtQ0K2+yyGYsIaHOPcxQu0L5aw/9FyZk7+MW/PbWXH9q+RF78UshkvxRhrzRivTQcTfpp/8V264jbTkDLKd96P5lu/sZUC45FQq5nx5uOca+0nc+9+KoPH+dvLDvbWVlOa4sIsKdt9Fk0WFwEREAEREAEREAEREAEREIGHS0BCtsit14aHbLoe4o03D/DM089QXu6RkC2C2oaEbPdZDMWMbaGP9y+eoz1qB8/VFzJ94tufGLItJ23h8ddGblzkUNM8ZfVbqQ6d4C+6i/jWzmKyY20oZju+m8c41dqFu/Lr7Ixv568OT/NIXTWerFgJ2e6zZLK4CIiACIiACIiACIiACIiACDxsAhKyRW7FNjhkC2AEOQdef5X9zzyPR8Zki6iWISHbfZZDMWOd7+V04xnaXbt5tr6QmRPf5uh8Azu2/wb5CXYUlnqyGT3YFG2Rke4WTjWNkVhSQ31FNu7Bg/z52TiefbSa/KQozFYrE1eO8H57H+k7nqc+pp2/OjDFo3VVlGXHSch2nyWTxUVABERABERABERABERABETgYROQkC1yK7bhIZumw6GffZ+nnvstPFXyuGgkNQ0J2e6zGooJm3eA05fO02Zr4Nn6TUyf+CMOTVRRV/clcuMd4ZBNMVmxm30MXbvEu5dGidtUSUNlFm5HFI5QNz95uYnchu14chJxmH3caLzErdkotjy2k/zQBf7L21721dfgyYqRkO0+SyaLi4AIiIAIiIAIiIAIiIAIiMDDJiAhW+RWbONDNjXAgYNvs//ppyn3lMnjohHUNiRku99imLCqY1y42EjHQhFfe6ScxQv/kZ9chpjEchKdVtBNON3ZFKRNcezVw1xTstlSkUm0WUNNLGSrJ49QyxucG7FisdkxawGmdRdZpZtpKE7D0f0a32mPYe+WWopTnJgVmfngfqsmy4uACIiACIiACIiACIiACIjAwyQgIVvkVmtjQ7agiu7t4eV/Pcw3vvVtamsqJGSLoLYhIdv9FkPBbPbTfekyrd0qNV/cRtzMec42dzM+a0Yx+rHpZlzReRQV6NxsvsGMyYyiK6CFUNM97KkuJiNG5dbF07T0TrFINFnFtdSWpxFtU+g99jIXbCVsrawgzWXBdL+7LMuLgAiIgAiIgAiIgAiIgAiIgAg8VAISskVuuTY4ZNNQAtf4h7/7Ib/zR39KXUM9Fos5cnV+zfZMQrb7L7hiNuHrbaOpo48oz3bKMxJw2cwoy7OKgo6uq4RUsFgsfKgfmhYiEAyh6Up4LDaLyRReTgsFCYbAwijvHmzGnleCpygDl0UitvuvmKxBBERABERABERABERABERABB4uAQnZIrdeGxuyBYLoeHn1Ry/z/Au/Q1VtrfRki6C2ISHbWhTDhCk0xcDQBEFbKpnJzjUaN82E2TdI+5BKfEIyiTFWTPKo6FoUTNYhAiIgAiIgAiIgAiIgAiIgAg+VgIRskVuuDQ7ZAmiazqHDh3nqySfxyJhsEdUyJGRbo3IYT3+qOrqmYTIbvdHWaNw0NYhmMoNiCveAW6O1rtFBy2pEQAREQAREQAREQAREQAREQAQ2QkBCto1QvrdtrGvI1t7erhu7FQqFwv8Eg0E0TePgwYPs378fj8cjPdnurW7rspSEbOvCKisVAREQAREQAREQAREQAREQAREQgTUTkJBtzSjXfEXrGrK1tLToRnBjhGtGyBYIBFBVlSNHjvDcc89RXl4uIdual/TeVygh273byZIiIAIiIAIiIAIiIAIiIAIiIAIisBECErJthPK9bWNdQ7ampibdCNWMkM34ZyVkO3r0KC+88AIVFTK76L2VbX2WkpBtfVxlrSIgAiIgAiIgAiIgAiIgAiIgAiKwVgISsq2V5NqvZ11Dto6Ojk98XPTAgQPyuOja1/K+1ygh230TygpEQAREQAREQAREQAREQAREQAREYF0FJGRbV977WvmGhmxGTzYjyJGQ7b5qtm4LS8i2brSyYhEQAREQAREQAREQAREQAREQARFYEwEJ2daEcV1WsvEhm6Zx4NAh9j/1lEx8sC4lvfeVSsh273aypAiIgAiIgAiIgAiIgAiIgAiIgAhshICEbBuhfG/b2PiQTdd54xev8MwzX6e8skomPri3uq3LUhKyrQurrFQEREAEREAEREAEREAEREAEREAE1kxAQrY1o1zzFW14yAYaL3/3b/jGt75NTd02zBbLmh+UrPDeBCRkuzc3WUoEREAEREAEREAEREAEREAEREAENkpAQraNkl79djY4ZAsCC/zwez/mxW/+LrWba6Un2+prtm5LSMi2brSyYhEQAREQAREQAREQAREQAREQARFYEwEJ2daEcV1WsuEhm66HePOtAzz99DOUezwSsq1LWe9tpRKy3ZubLCUCIiACIiACIiACIiACIiACIiACGyUgIdtGSa9+Oxscsi3PLvqLV9j/7PN4KqolZFt9zdZtCQnZ1o1WViwCIiACIiACIiACIiACIiACIiACayIgIduaMK7LSjY8ZNN0OPSzH/DUcy/iqdosIdu6lPXeVmqEbF6vF+P/yksEREAEREAEREAEREAEREAEREAERCDyBIx7dlVVMcK21bxW7vWjo6MxmUyrWVTee5cCGxyyBdFCPt469Pby46JlErLdZaHkbSIgAiIgAiIgAiIgAiIgAiIgAiIgAr/eAisB28LCgoRsEdgUNjZ12o4jAAAgAElEQVRkC2ro3pv86CcHefF3/pjamkoJ2SKwUcguiYAIiIAIiIAIiIAIiIAIiIAIiIAIRJ6AhGyRV5M792jDQzYleIN/+Nvv8Tvf/lPqtm3FYjFHtpDsnQiIgAiIgAiIgAiIgAiIgAiIgAiIgAhEgICEbBFQhF+xCxsbsgWC6Pj42U9+yvNf/xaVNTXSky2y24fsnQiIgAiIgAiIgAiIgAiIgAiIgAiIQIQISMgWIYX4JbuxwSFbAE3TOXT4ME89+SQej4zJFtnNQ/ZOBERABERABERABERABERABERABEQgUgQkZIuUSnzyfqxryNbe3h6epjIUCoX/CQQC4ZkrDx48yP79+/F4PNKTLbLbh+ydCIiACIiACIiACIiACIiACIiACIhAhAhIyBYhhfglu7GuIVtLS4tuNICVgM0I2TRN4/Dhwzz//POUl5dLyBbZ7UP2TgREQAREQAREQAREQAREQAREQAREIEIEJGSLkEI8iJDt0qVLuhGqBYPBcC82v98fDtmOHj3Kiy++SEVFhYRskd0+ZO9EQAREQAREQAREQAREQAREQAREQAQiREBCtggpxIMI2To6OsKPi6qqers3mxGyHThwQB4Xjex2IXsnAiIgAiIgAiIgAiIgAiIgAiIgAiIQYQISskVYQT6yO+v6uOhKyPbRMdkkZIvsRiF7JwIiIAIiIAIiIAIiIAIiIAIiIAIiEHkCErJFXk3u3KOND9mMnmyHDrH/qadk4oPIbhuydyIgAiIgAiIgAiIgAiIgAiIgAiIgAhEkICFbBBXjE3blAYRsOm++8TOefuZ5yisqZUy2yG4fsnciIAIiIAIiIAIiIAIiIAIiIAIiIAIRIiAhW4QU4pfsxoaHbKDx43/6a1747W9TU7cds8US2UKydyIgAg9AIIjXq2E2W7BaTSiK8gD2QTYpAiIgAiIgAiIgAiIgAiIgApElICFbZNXjo3uzwSFbCJjjBy+9zIvf/F02b6mVnmyR3T5+xd7pqEE/iws+1OV3ma127A47VpPyaxuK6LpGKBjA7/MR0s3YHFE4bOawx1JMpKNrKkG/D28gBCYbjigHNvMHZroWxLvgJahqhGcOWX7pZhtOhwXN7ycQUpf+pihYbA7sNisWkxL+95XtaJpKwOvFH1LBZMURZcdmNqP7pplc8GNxJeK2G8tFViPUdZWQf5CrrbM4Y1LIzIoLH/cHhmu3v7oawu9dxB+6w1rXMTucRNltmI22vFxTn8+Pppix2h3YrWZMdwZ/uo6qBgiEFKxWCxazCaMtGHX2B4Johr/D8P9IYKjraKEAPr+foG7Gbrdj++i61+5wP2FNOiGfF18gSEj7oLUpJjO2qCjsFgtGs/qgEWoEA/7w8VjDfzP2PxieOdpozha7HYfNislwAzQ1SMDnC/sqJuvS9cFi2BlrVAks+vAFQ+gmG1FRxt9My+13XQ/6QyvX1WD4fPUHl8+p5fPUbIsK18w4r5aOJUTA5yWggsVmD59zZpO+dI4FQqj6kl/YzmG0EQt6aGlW7aBqwuowlrFgDrcbHdVw8/oIqApWhwOH8bcPYW+cwe1rjHFtCvjx+402a8YWbusftAFdDeD1+QkEl676JvNyTRWNgNHWg0vn0VKtjWVNS+0jfD1UsNijwusz377m6BjnoM/nC68zvKzZEl7W9tG2t04c4etxcPmYlTuP+YN9M9qvcZ112G1L19mVa7LRvlUNTBYsLB1HUFWW6m+zYVaMz8mlz4OVNuBw2HjQl1yjzS/VSyV82pus2MLnrgWT0TbVAMb1LmCctysHu3zti7Ib7UEJf46poRDGO8xWG2b08PkevhYY54jVjsNhXW7vHy+eroUIBkNoiiW83fV+GdfZD7VRo+0a7dv4fP7oxsPX/CCqZrRZK4Q9fARDy9dIxYTZ5sCwUIxj9noJaOGzH5PVhsNutF8F4wYI3fi89+MzLpBmy9I5ZTG+E6z3Ecv6RUAEREAEPssCErJFdnU3OGQLoush3nrrAE8//TQeT7mEbJHdPn7F3oWY7G3l7IUBnMnR4S/SFosJS2wmm/LSiY2yLn0R1zWM75nhnki3A6Dbtyhoxjf88H83QqYPNveh5T7yN2OFxoVFX17fx3o5GX9but3d4C+yKt6ZEW7eGmR23ktQN6E4EsjLzyY1zhkOXtD8TA900jM+y9yCCroJd1IWuTnpxDkNM9B9E9xo7WbCu8jc4ixzfjtJMTZwZ1Ca6+DW5U7mdLA5jDDDFL6hczhiScvOJNHtCN+oBxdG6R0YYmpyHn9ID4cY7mg3abkFxMy10dg1QkzhDopSYnFZI6gRql7GR0YYHu7g0uVZHHGp5G7Koagwgzin7cPB1hrsdmBmmBuXrjCKFbPVuCGEhdEh7Pm1VJbkEu8wE5gdobtnnAWvD8WsgyuRtLR0UmKisBoLGAFMcI6RW7eYIIHszFRiozSmx4cZHBzHGwiiWizYXCnkZqQQ67Ivh0wavpkJRgYGGJ1dwK/q2GPTycvJJCHa/ktvTtfgsO9YRYjhpot0Tc0RtNqxKAqqfwFfUCGropb89GSc5g/O1+DcKF2940QlZZGWFIvJP8NYfx8jc8ZNphmz2UFyVgapCTHY8DHWc5OhyVn8uhlCEBWfQkZ2OvEu4/h8jHR2c2twmOlgIqVlBWRnRG94AOGbHOJmWzsjfh3Fbg+HBb7JMayZZZSVFpPsMqH65hgf6Gd4YpqFoIrJGU9mZjZpCTamenroH57Ai0ZgYQ5f0EFuZQXZsWamhwYYXzBCNgsWm5PUrAySE9zYTXq49v03O+keChKXmU/ppjRinA/uZNRVL9NDgwyMTDAXVFGsbpIyMslMiiPKuhQLBcc7uNI9xPiiBadJweZKIDsvm+jAJL3dXYwHQbHYMDuSyMnNJCnKz3D/CJMzXjBp4IonOTWd1DgXduPc0TUCM/20dPQxMa8SZQOrO46M3DzS4mOwrXMapYV8zIwPMDA6waxXQ7FEkZKeTWZKHA6LguqdoPfWTW4OT2NJzKMgv5Cs6OWd0vzMDA4wtAAx6enEa1Pc6u5kaMpPXE4RBbl5xNl0vJND9Pfeorc/SFxOPiWVObgfaMCi4x0dpKf7BiNeo852TPZ4UjOzyUuPwar7mR7tobVzgGmfmbgoE7rh5DcTk1FKXVkaUYrG4uw4w6PTKK5EMtISUbwzjA32Mzq3SECzYLE4SUxPJTUlnqiP1lEPsjAxSP/oIvbEHPJSXWt7WfvY2nQWBnu42dXJmGbBbLZiiUogIzuH7BQXty9x4eV0gouTDPSP4LMmkJubjD47TG9vH6MzIUzqIjNeHWdGKTUlKeijPXS29uB1O1GMwDAujZycbNJiLGiBBabHBugbmmTeGwSzGWdCGpkZ2aTEPLhzfZ2xZfUiIAIiIAIbICAh2wYg38cmNjhkC4TDkQOvv8L+Z57HU1EtIdt9FO/BLrpA+6mf89IbQb76/Bbi3Sbm2i5w4toMVU88ze7SVMxBP8FgAG9QC/eKiYqKwmYygWr0BtEJqSr+BS+61YHd7sTpWOrhEgr48S0u4FUV7FYbVouOYnVitxi9g1QCC0YIEETFQpTTid1uhFM6QW8ATQuhhTRMThe22z1mNkrKz0j7Wd69MEp6SSnJtlHOnriIvfpzfG5rOUlOGwQnaT/xC5pDBRTnJKL1XOJcp0Llo19ga0kSTpsJPTjHYM8w8/4J2q9donEgi69sy8GdkEZuXA9///+cJ3NLBZ7CZGwmlYneZq62zZBWs4vtDR5SHF5unD3G240DpJbWUJSZAItDdFztJ33P16jPcaGoIRRHFHbTSq+ijTL61dsJTbTx9pH3GLK4cJhTyHRbGJo1U7O9koL0OGxr3NNn5mYb7736Hkp9BRnJ8TiY5sLrb0P54zy2dwupLpXe46/w1q0YtuzYTC69nGvuRE+vpKHWQ3p0FIoeYPzWBRrP9hFTvZPKkmxc/m7ef/cUtxZTqK4tI9rXxftNfaRX7WWrJ48Ym4Lun+Ta+WOc7fKSkO8h09xDc9cESWWPsLOykISoT+hhseZl8nLpH3/GzdhY0otziLUpzPS20dIySsnnv0RdeSHu5TtQ1TdN54X3ODOdyI76SopS7Ax1nOOdc91El9RSlW2n92wj3Y48djZUkal08car7xHKqmFrTTb+a2c53e0lq34vOz25xNmCTA8N0dffxtmTAap2bmHLtizWv0/LnYg6kx2tNJ5oIpiXTXpOKk51iqajpwjlbGXPYzvJceuMd53hxJnr+JNKKUry03uzm0BiJdtrK4gJzDI5PYs/NE9/x2Vujjip3bcN11wXl29MkeqpoThBpevcZQbjitneUEVhvI3gwiyTY128f6wTzZXPzkfLSU91bnhPvqVcQWNhuJmzpy7Qa8qitLyEZJvRozOG5MQE3I6lqkxdfpmjPQGsKbUURZux2KNJSU1g9soV2q71YNuUS3JyLBarsZwbX+d7HG+bI7FsC1UJc1xtaWMuuoD6LTVkJ7gw6yFmbxzjleYFohI3UZNq/DDhJiE5hfhoJ9b1DKO0EHMj1znX2EhPIJGyklJS7GBxuElJTcRpM6MF5hgb7KGj/TLtahae6t3sybaAHmJxrJOm09dZiMmnZmcZceocI91X6Wi7zGJyJZV1j1AQrROYm2J8rI/Ggx0Ek3LY/uw2Mh5oNyaVwYvNtDRdQ8nLIjUzEavZRVxiMqkJTsyhWXquX+Kd1ikciYVszrTiHemg8dow5O/juUc24fBPcuNqC20TFgorN1ObZeZmSyNnL9/CVVRDRYadoZYWbgbiqdizg5pkxx0nnYZvtp+OC430exPx7N5JQex6n/VBet5vpKW5i6jaElJiXVhs0SQkJZMc5/hQsK/55+jtuEBj3wJpZbvYWRBLYGGK0bExZuf9zA/doPnmBI6iXTzRkMTwxctcOrdA5ReLsZnMWN3xpCQnE+80E5rpo725iZZxJwX5STB1k+s3Jokpepwv78tFYrY1/0CTFYqACIjAr42AhGyRXeoND9mMRwsOvfo9nnrut/BUbZaQLbLbx6/Yu3na3jvIq6dT+aPf30pCnCN8czjy1p/xQ77Gczvzmb16gwWbCZ93kYDZRmphDcUpLkwjjVwc8bHod2AP+gipXny2POo35xNj8tLbeYO+kVm0KBeuYAjV3wNFX6QmM4bgVA9dbX34ohxoXi+WmHRyi/JJcHq5cbyDBdMCijOZzNIikqIdWNbzJu1Taxei7+BfctK0mR0Nu8iOdX5sfzRfFy//5ArOrCr2bcsh5s5uZfoszS3vc7I3l2d3byI11ga+i/z5X9xg21f30FCRttzDRGOq6zQHj3QQv/fL1Nua+fmJeTw797C5MOl2L5TwkytGF7/Zm/ROzmNL2kSS2wg+P/VANuwN851nOdPSgt1TQWAsjty0THJyorHb1qeQ3rERbrWOEFeZT1JiNMH+d/jp8QVKa7dSXZyMNThF4w++y9yOr7KltJh4k0bfsR9zaijApj1PUJWTQmj8Ju+/fxZyGqguyCUp2kKo5wSn2ntwbHo0/N9iTAFuvv2XvO7byuM79lCRasffc5ETTW1ohbupL84j0Q7e9p/y/bYUGurrqMp2b0BPzAC9pzrwZySTnptClD7L9Qtv0ziSGw7KCjKiljKY4DwjbWc50a5QWuchLzsZlzJD8+WzXBhL49EtZRSnOgiOvsdf/XSI8m0N1CXe5JX3VSrLi/DkutFnWnmnYxA9aTOPeApJC6d3Gt7ZTk683EtaVSnl27I2+MZTZ35ohMGeKVy5aaSkxxHsP8nrp2fJKN7C1oo0rL4xWk8d5Jqrgs01mymMMaEOnOC1i7PE59bRUJaG0xxg7Po5zly9hat0B1sKLJy50MaknsOe6iKy4y0s9Bznvx+Yprx+G4/XZy4f5zRNB64w6Y2mfGcxqWmuBxKy6doinUfepFVPIKemjlyrimKxLv2IEX6EMNwKGDrzE6547SQW7yLfacNu/HhiD9H5Xgt9fV4yq/NIzojDHuXEpi9w/cgbDMVlUbbjEbIsOkOnX+dM1yiJDZ+nvjgfF0Emrv6c42NuknIaqEg0h5d1hB9jX59zfuVipvlmuHXpJE0zDtLL6il1h8B4xDEqCscdj8gSWmCwq5ETgzYyCuvYm23CNz9I64XLjKjxFFVXkxMbhc145HG+n+62U3TrWRR4dlMYs7K1RdpfO8ug7qTsNxsecMjm42ZjG10dU6R48sjIT8Rmj8LpWH4UNuRlYnyAW7NmYpNz2RTj51bTaVp6ZsnZ/jhliToj167Q0rVAXGEVNaVJWNURzl1ppX0yic9trSA3wczsQBNvnugikFDPi08ULrd3jaB3hustF7gxrpFXsYPSFAdWh/G46Xq+5rn+fivd1xfI311CUqILm8P4Yc94pPeD7WpBH1OdLZy/NoYpp5xdZalYbcZj/kavyyALoze5dLadYdLZuquK3OhRzl68ztWeeH7j8TzMxjkTbr+WTziPdfxzQzQfaWJgIpFHf38bcet5yLJuERABERCBz7SAhGyRXd4NDtmCaKqftw69zdP7n6bcUyYhW2S3j08J2d7ipycT+f3f20pCjA3Nv8jw23/Da/Yv89yOVHrevYKalUWCdZyL7zUTyHiCZ75UjOPq3/C/n1FJS9/JI1UpqIPvceT9UR75vd+naK6Td46cR8+tpNKTjvf6dS4f+78Zf+yf+b0dyfQc/REXxlMoayjHOd1O04UZ8vc9Qb1nnje+/UOmqrPw7N5LjSePWONxyvW9T/sVPkEWpgd59413UArr2FZbQnzUh8fi0QKLTLWe5lDbAvlbdlJbmHA7EFu6p53lcvN7nOrP4dndRaTG2sF/kT//zzdo+Ooett0O2YzhrYZ4+9gZbmkeaiYuMJqaS822OtLczo/dvIRuHuJo6xDRFV+jKjOR6Aj6OT003UPzxdN0jE8yMJFMlaec0qIsUpPdOKzrPI6NOselN1+j05pH/bbNZMe7MAVnuX7kFzSbi6iuKCTZ4WPg7Pd57aadmr372ZFpputiEzdthTQUpaIMTODISyPW1Mf5s1eZdRbjKckhVpmg+b1/5dWREr755c+xrTCWkUuNtFztI213A5vyMwn39fC18Y//PEDVjio2V6VubEhs9GYa6+Ddg+dwVO9mS/km4q1Gpx0vU31NNF4cIK6yjk1xfq7NJ5KX4sDbfZ6z170UejwUpLuZu3mBn363g+wnv8C+LQ4uv3GWvkUdd7wVdXEcrzuTqrqdVOak4ArfVRsh2w2Ov9xLelXZAwjZPnIKq3NcPnSALj2Vqm1bKUh0Epjo49Iv3kOprsRTV7F0Y6z18dqr13HE57B9ex5uZYwz//LPvDOTRP0XH2d7URSdzc10j1soKishJ8HCcOtZ3vh5P4Vf/Ryfe6xs+QY7MkI2TR3i9EvnmbIoOHNsTA/PYHInkldSxqbcVNw2IzTQuPnujznR0Y8/Oo9EZwxpuYVs2hTPeHMTF893EYp14U5JJjWzkOLcBLwd57g6aSXDU0VBnMrI5Z9x4Noc6Vue5kubi4i3hhho/DFHLo+waMsjNdZFUk4hRYU5pMQ4wuN7rtcrMDtO25F36fEHseck4xuaIORKJLekjJKcNKLDxwzhkK2zkRNDRsi2he3Jc3S2XaZj2kJOaQmJMz4UnGSWJWOZH/glIdsCba+dYygiQrYFuhobOXOyDa/TSXR6Esmp+WHz9CQX1o/0sgtOdHDufCvDSil7d+TCRDttbT1Y0krJy49jas5EdGwUi7eauNK1SH5ZBYUpdsZuNPPuoetYNm3lyd/aRpIx1pt/nsHrbTT1zBNT4KHEFMIbUEmqyuN2HrkeBdenaTt9jjMnOlEy4nDHJ5CcWUjZpmyS46LCn5G66mduqJOrTTfxuvKpKDGHx8oksYrcWAXUKa6de5dDx7twl+3isT3VZJiHuNB4lsNN85TnJGB3J5CVV0JRfmr40e87W6/x6OhY32Uam4cwJe7kc3vT173Xbnjcu4Afrz+EYjLGg1saF3L9zqr1KN7dr9O44QyPcer1EUIJjwtojHMaaePO3v0R3cU7jWPWQuHxBn1BDZPZRlR47NMI+vX0Lg5jtW8xhpTRgkbbDqDqS2Mkuoxw+4H2El7tUazy/bqGGgqw6PWj6cZYmA6cxjAqq1zNw/F2Y/xqjYB3EV94TF/jBzg39vXu9PwgcYyhjkI+ZhcD4eGOzNYoXB/5HPno7knI9iAL9unb3tiQzRgsebGbH/3rEV747X9LbY2MyfbpJYrUdyw9Lvovb6r85gv1JNpDjN7ooP3WFEX7vsrWfDezk3NMTQzj1bx0n+5gfD6X3/iD3SRc/3v+oqeCpx/ZTVGCA5N/gpaf/5901vyvZN44S8dADF95cQeJMUu947p/+A3ezvpP/GaRj7f/4p8JfOVJSt1WbA64fvAM1Ozisd3RHP/375L67a9QX5mB64ORtTce0PjFe6afy2cu0raYyZ7tVRSkOm+P3xW+Rw96mepq5mJjB+RvZnNtCQlO+4c/LFcZsh07cpoebROlwx3MZOVRs6OKFHfUh36pD98z3nqbd9uGcZd/mYqMhIgK2Yz9847epKX1FKeaAiRGW9GdydTs2kZZVjyOO7sdrGlldfzDZ3n9+ChJxXXUedKIdhi3XiqLo9c529yPXzMT5bISNd/KqfFESio8xHe10DbpoqJ2E/H6HC1vXsG9sxpPXQH6UB89faMEzMakE2Z8052cGs7mqX311BbEMNzYxNW2ITJ311GQn4bdOJ5AGy/9fz0U7axhS2069g28G9LVBfovHuTYrSx27KiiOMu5FIL1XeLIiXPMJ5VQXpCHbfAEPxrIYWd5CVtSQowY41AtaOHH7Kws0HX0Filf2EVV9iKNZzsYmjIRE20Mpj7LojWDyuqtVG9Kwx3uQhlJIZuOf+gcB94fJyanmq1VmUQ7THjH+7n02jks1eWU1ZcuhQFqP2/9tBUlIZftuwqJsczQ+W4T3RNjzDutJJdsodilhsekG/GBze4E/wy3zg6T+dhO6neWRlTIpqu9vPMPb9AxYyG5JAOzf56FuQXssZlUNtSxKTsZm6Iydaud1vbrDM4G0VUV3WIhqaic7GgzE903GJicR7XYUOdCpJeWU5LvYqDzJmOzGk63nShvJ5cmrCQU7+XzFVkk2HVmBlq52nad/knjtlhlUbGRlF9FfVkBqdHr9406MDtE42uvc3HUR1xJAW7fAvOzE5gTMqnYuoey9ATCQ9HdDtkcZOSXkDN1iVNXxrBnFlGVD9eO3MCnJ1G3v5YUyzxjne9/Qk+2SArZgkyP9NJxtYP+sVlCRr3mQ8Rn5lG9ayuZUXd27fLR39RIS9cEiVu3U2geoPHMWQYdudSUZjM/0MHFMTs5m+rZmbTAaF83g/N6eMIffIuMtI/hzClmx1MNJGk+Rm+0cPr0dbyxuVRXpDJ2+iqDk0GKnn+UTbFxxLo+HEyt2SVe9zE+eJP2K9cZmvGimszoAVM4JK7aVkOSVcM71sXlM+/TPe+ioKqKhMmzXO0fRyt6jn1F8cQ4NSZ6O2jp7GV43ERMQhY1m7Mxz/TS1NrDojFxh2bYxZJb4qF2c87SDyfGVS6wyGRfG83t7czEFFNX30DOUifhdX3pgTlGB3u4MTCD2RZLRlYO2ekxn9GbcuOp9xALUyPcutHFtG4jLjWLnOwsPtPD3xkTLHmnGey9yc1RH87oVAoKs0mKCX+j+My+9JCfhfE+unqHmFEdxKYVUp4Tj2XdviNGAKUWZHGqn9bOIfwhC9GJOXhK0za49/9GOeioAS9D11rpnfZhinKTWVpLtnujtv8AtmNM+jbZzfmOEVSsxCYXUFGc/Cuv1xKyPYA6rWKTGxyyaSjB6/yPv/kX/s0f/W/Ubd+KxbK+DwmswkLeuiqBRTpOvsI/vDLN4/s3k2hf4MKhC4QqP89zX6whef4C/+NNL5vrjEHOdXpOXqF3Kp7P/e4jJHf8Pf86v41H6uvIjLZhNsamOvrfuFr4x+T3N3H1hpN9z2wlPSkKJTBHx6v/jpNZf8qTRYsc+8vX0b72KKUxxqOgCr6ZWZy5xWzKmOGN/3yDiue3UVSYsOZjd901jTFWz0wfly600DUTx9aGagozYsKPm6zM3Wj8UjHVdYUrTW34szZTU1tCstMYCP4jW/mlIVsn2762m4by5cdFtRDzgxc5fLYNNn2JbYsnOT5gorBuD1XZiUQZMzYaX8QCiwSIwjb4Dsc7hnF7Ii9kC8/opmpYrZM0X5hCURfpvvQLFmuf4XOby0n9YBT+uy7JXb1RXeDasWNcWYilctdmCpKisa0sqBizYE4yPDhNKCoGy+h5Lo1ZSE2y0nrsPP0+hZhYF9rcNLeaerBVVLHtsSd4tDobhzrDxMQcmjMOU+8x3p7OZ2dtNZ5UB7OdF2lsbsXh2UHFpoLwjcBi9zt89zRs27aF2sL4j7eJuzqYe3mTTnCmixOvniNYtZ366gISwz0cgwwc/xk/Pd7GvC2aWJeFwFgrZ8bjqPJU8MSXPocnPRbf5AjTfitxznFOHB4ivbqM5JnXODZRw54dO/Bk2FGCPZx8+wrTahb128pID4/TFEEhmzrHtXdO0rboprihluLUmPCYYMbEF1ffPcBYchmVtXVkRFkIjF7i1feGic8sob48OzzRi9mYIXhxkHPnT3LVV8DO2hoKXF4mJsaZDzlwmwc5fXKCjIpKNtdmLoWqSmT0ZNO1SS7+4Hs0a/nUf/WrVCWamGg9xcUrrdg9O6mpqCRWMWbSNGYONWbPVVC8o1xpPsOliURqKqupzHJiMhnjCAboPPJjWoJplOx4nCLHLOOjkywqDiwz7bQPzuLMa6C2IBO3xZhhUkcxZq40Ei1thPPvX6RzOJa6hmqKc9bvG7W6OErL8R/ROJVE5SPfoCHTxGLH25xo60UrfJy95bm4jYxvOSvxy5gAACAASURBVGQ7OeIkIz0J27WDHL0wCO4kYp1ebjYP4CcWz9eeYHd5Bu7x83RpmR95XDRyQjYjHFU1Y8ZpMyazGRMhek79nCtDflL2fp2tqUvfyYyPo+BUFxcvXqE3mMfO7ZsItR3jjbdOM+jKINvpZ2xsgK5pE9ll23nyid0Up0XjmxxnJmDCyixdrQP4HZt45PPGOG5jtJ59h4PvXmXRHku828xoew+TCzp5n/8ij9Q3sKU4YV0eGzVmsFXV8JSnmE0mjPDp5rkjtI6r5O17lqrYAMPt53n74DGuzVpJSIhBH2und2Iec/ZjfGH3ZurqS0iwGyFgkJtnT3O5vZ/UPY9SnW0MybDUa35hbICW988wZk5k61f3kRoO2BaY7L3KlWs3mIr2UFddQ27sxvQ90UMLTI4N0zsyj9nqJjkljbTkB/NI+r18Kq12GWPMXu/MBEO9/cxhJToxhbS01OVe06td20PyfmMm3MA8Y8MDDI77l3pTZqUR57r9DeYhOZDV7aYx07VveoS+oXHmNTvupGwK06LvmLl6det7KN6thfDNG5NPjRFQzbhi0ynIS1z3HrEPxsaYmdvP+K0uhucDmOxRpBaUknLn8J4PZsfWb6tGT8X5Aa52TaBhxh2fRWFuvIRs6ye+7mve2JAtEETHz2s/+SnPfuNbVFbLxAfrXuF128ACbafe4OV3o/k3f7iDZLeFkSvHODVop277Dgq9R/izg25e2OchJTrItbcb6RyI44v/di9J177Dq7Pb2bu1jsyYpZCt48h/4cqmP+FzUT2cPNuOKddDXpKb6OA47/7gL5h45L/yuw2x3Hrnx1yM3UZtqguHoqJEJZORlkS04yY//T9aqXxhJ0WbEh9QyKbhn77JqTcPcGoonroGD3kJdswxyeTEweCMhfRkF/6+9znwr8eYy2mgtiKPGKuDuOS08KyDNiMQW6mZPhN+XPRkXy7PGY+LxhmPi17iz//TBfLrPZQaYaLxfi3AUGcLN7wZPPKFBgrcY5x4+RBD0YUUF6TjNh6z1EME1UVMSRUUek/z3rUh3J6vRFxPtoXJMYYHhwiaZ7hxQyc6JhFT51vMVn+JbZVlJIV7l631S8c/doXDJ29gztrCjsps4p0ak11jkBiP0xZgYmQCv6ajhmbpbO1FjcmlpiINPTDP9PQCIVXDOzFK69F2nNtqqd5aQYY5yOKiMclHiJA+R8f713BVNlBVnIoyOYfFucC1q63cnHSTm51CrFth4nIj45k1bN1cTuYGPser6wFGL73B610p7NheiyfTytT0HIuaBYd/kbnpSeYCxmMZGos97/HaYDrbKz1sK0vFFPTi9QUJhTQWui7QpuWweXMVsYOvc7AvidysYgpSrOihES43DWGOLqCm0IEzJhpnbCKKrys8Jlt6ZRnl2zd6TLbbJxv+kWaOnO3BlFrOtso8EpwqM/2TaHYTMyNXONfqJyktk4wUB/OdbQyaEyiuysehaSwuBsKzkur+CTr7upmOqWJ7cRax2jzz/hBqSGf6xnluWQuoKC8lVfWjxETjjg1y9WDz8phsJQ9sTDZjIP/xq/8/e3cCHtd53/f+e2bHvm8EAZDgio0EuK/ioo2S5dgiaWux5LSKb3rrJO1tn6ftffrcts9tc5M0cdMkjZPKThrXdhxbjiRTC0hxkShS3HcSJMB9B0ns62DWc+5zBqREyZREUMLgUPqNH8gScWbOez7/d4DD37zLZt67HCFQVMWUbDd9589yrWuIcTMmkVVQSKoRIzQYpL8/itswsSI9XG27TLdRypTifDL9UUIx+2dNnI7DhxgsnMS02XWkDw7vrBi3Brlw6jJD7gJmzJyA1w54vDHifUEGeiPgs6c9dXPuShshz0TmzZhO+YcWzP+c3/exIDfO7WH36T68OdOYXuwjeOEYF/ti5NfMojgzA68vjaJ0k+tn97Ptmp9xE6upT23nensf9owOi06a3jlHyMqj/usLmZgRo++8PZKtlMqps8gwBokYaRRkGJx9bQ+tpFD99bHd+MAMDdDbeY0Oe0dgy4NhWXQfP0avO43xixeT747hDuRSlBKntekIh5tbSa+fw+zpRdDZSVtrO332KMZIP9eunuJwu5eKafNYWZWNEQ8zGLSXBYnTc+UUrUMeimsWUJU+QNgc/qCpu6ubwSF7p/kIl3c3c63HZPKTK6ktLqYoJ2VUpjLGg710d9i74sYwLXtzoQhdZ04T9GcwfsFcsoljmAaxnk56BobsjZAJX95Nc2sXTPgqc4rtfM6esuRLbL7UdvICHf0wfk4Vhb4QkZi9KRMM9fdx7WIHvuw8qhrGk2L4GbrWzPYd27maVsXcmqrEB0WpWbnk5xeQOnoDNT/nN4teTgISkIAEnCagkWxOq8iH25PkkM3e/dFiw1tvsfrJJ6nWmmzO7h2f2Lohzh3ZyTtHcln7ZA2ZGT4MBjj62jp6K5dSPyHOvl+9wdl4KXmpdkjhojC/nAVfbSD7wsu8PVhLQ3UVhWleXJE+Luz9KWdKvsWiCSmEr59l3+7tHLoWZELVEkrO/4iWqn/L03NL8Q00s23jRvac7iMacVM6awWPPziXkox23vnbc0x6dAZl47NGdS2fj2ex/6K6hb978RXOenIozLF3aosSnbKcb8+yWHckna+umMTgvj/nr97sIDOvmJwARMNp1K18jJULp5J7+/oK1gCnzxzl0I1iHqovIzfdC7Ez/P2f/IKT3fYGD7a5gdufw6TZS1jYUEVZbiAxyiTcdZHjB7ez/fBFegaj4PJSWLeYh1bMY0KwiUMXOkiduJjK/CxH3ejHQ100793KjqOHaWkZwu3KYfrSB3hoRQPj8+yNI0Zj/qRJ+9F9HLs8SOm8WUzIz8ZvdLL7r97GWDiPCXkdvPfWLtqGTIJDBrlTZ7Nk0UwmFKQNTye7+Qh1ttOy9RSpDZMpr8yi88B77Dh4ho7BAQbMbKbMXszSWZPw959j50v7yFy5mGnjXTRt28a+ExfpCxmU1i3mwWVzqShIT+p6bJbZS9O6zXRNrKemZhL5dLD34AkuhAtZWDuRstybU08se/roLl5vK6GhspwK4zL7dmyl6XJvInxJK61i0dIFTCvNwxNu4+h7m9h9Kog3O0B0oB9ffhULl8wm9fjPOR4qYsq8hylP7eTwxuvkTZ5AZV3hGH0qa9J2eD8tbSEK6mqoLMnDF+/g0M93E54whakzC7hxeAfb9jTR2h0mp6KWJcuWUluZxo2m93j7vaNc7ggSN/zkVs5i+Yp5VLovsWfXAc5e72Ng0CRn4gwWL51LsdXGwVf34Z3VQN288bTtOkNvOJXKGeXk5o1OyHA3v2hMe8fIwzvZefQygxHwuHOY1LCAOeX97D7fjpFVzsToRfbtPsjZawOYLh8FVXNZvmgGOb2n2LVjDyevDRCKeSiePJsVKxdSFrjBnq07OXW5h7DlI6OshgWLZzM18zL/uOki3rwyGnLaOLDjIKdu9BNz+SmYMovFSxdQXZoz6tOlY6FuTh/dw4Fj5+mzR9R5M5lQO5cFk93sPdbKUFoljzbkJaZFHurwkl86nVnFtycjXZx49yJhcqh+oALfUDtXzx2m1SigNM/PoVMnue6ZzhMzKxja10wHfiYsq6FgVH6O3U2V7anOQdrPHmbne7s5frmXoZiH/Io6Fi6ZT3laK3vO95AybgGPlAVpPnmSM92p1FZXM/GjgWd0gNZr5zjR5aOwdBpTOM2BPTs4cqGPWNTEnz+ZBcsWMSW9l3P7tnDNPY7pi79y2zTJCFf2nOJGb4yKR+rJv8vm39Nh9o7dJ/ezffteTt0IEsVHcWU9yx6YRWrsAgevW5RVzmbeuA+m2IWv7uHU9R7MspVUxE6xd/u7HDh5nVDMIDV3Ag1LVjK70su1E7t4d+dx2oMWRiCXyhmLWDDZx8CZHXT4y7D6r7Fx8z5iaYXkproxvAEmzpzPsuUrKEu7p6vRkyQgAQlIQAIoZHN2JxjVkK25uTkxQy4WiyW+IpFIokOsX7+eNWvWUF1drY0PnN0/PqF19qieKJGYMbz73M0Fqu3ND2IuX2IasBkaJBQ3hhciNVyJkQsee9HdeJio5UnU3mXYMZG9mGc48RdUjzlI2zV76pkLn9+D1xjiyJsv41r+T1k+pQh7tmA0NMhgOIZlGXj9gcQiry6XSTRk4rZ3hXPZ5xwLWHsNgRDBYBh7aZbETp72QpbeFNJ9MBSFlIAXKzKYGAVhX/fwjp8uvAF7l76bbX+/6VbifWMv6movYmtb2WuE2aNJItE45q3jDDf+gL0LoO35wXXHw0GC4Shx026IHcalkOr34sYe1WYlpn3ZU2fGxurj6mNPfYgQibbS3DJEWmoepRV5pKV4bl7/6NQ1bk9TNa2b/cceTRgn3B+CxKLJccJDYeJ2rezFlH2BRJ93f2RRdsuME7fXnfTYfRvi4TDhiD1ywkwM/Q6kBPB53Ax1t9G89wQZNdMpLyvEFQ4TCkWImwa+1BQCPi/upBfFfv9EMey2e4ZHI4UjUWKWC7/X+6F1Tqx4lIjpwu124bZihMNhonEz8QGKvfhwwO9L2NhTlO33w1DETMw9s3/2uzy+xPe7Dr/HRVcGJVOqKEn1EI/YCza7cd0+knN0Sv0xr2pPTYglrsGV+BliT7GOEw5GsNwevPZqu7EwQ6EwsZiF2z98nXagbSYWFg8nRjOCC48vJbE7pptooq72n9tvQY/f7jdeon3tnNzfQmDiBComleGz38v2Isb2e3wUF/r/dE4rsZB0KBwjZju43Hj9fnyuOCG7X7u8eI0Y4dBwvTHsn+e2gxcjHiEcCiX+3LINbJ+AD5cZTRxvG9h/7rZ377Rt4hfYcaALf3oZM6ZkEotGiMTsuaj2tFH7GF9i+u3oP0zi0UjifRq3fyYmfkfZu0mahCNxLMNDwOcG0zYxEt//8GYM9s+r+PA1++z3jUk8HsM0XLiGrnLiwg36POXUTigi3TX8M9v9/m6to391dz6DvTi8XRd7BNbNttsL4vv9w/WKxTHcflI89u+fODHs3932z7uPvFpiwfU4MQtc9u8SKzr8syBm15rEe90fCMBAF1fPtNDjz6Bseh157w9Gtt9zdt9Phol9ruE+Grn1PvUP9zPiESJxe5FpH/7b+pz9cy7xu9PlTUyptReWH/55bh9rr7Npb8xB4nWHhsIJB3tx7oA/AP0dXDl3hsGccZSNL8UTCSd+/tn/s3/herz2+yPwxV6Qf6y6t84rAQlI4EsioJDN2YUe1ZDt2LFjlt0B7KAgGo0mQjZ7XYyNGzfy1FNPUVOjjQ+c3T2S3zqz+zRbt+7iUrSIipJ06G3mSLiGbz5kT9/xjWrQkvyr1Rk/XiBCMGjh8XgSazV9cXaMsqcWdnL5coSiojyys7/IC0x8XHUt2s5dIer3kVuUR8Dzxd3t7tcFTIaGurhyJUJubg55eUlY/dyJP2YGLnK+x4U3vYRxWXaA7sRGfsY29bXT3jdAOKOAgox0/MlZhuszNvrzf3okGKSrrSvxgUV+ScEYjVT9/K/rk15xqK+f7o5uvFmZ5OZlj8o6c8m9Ip1NAhKQgAScJqCQzWkV+XB7RjVkO3TokGWHanbAditkswO3LVu28Nxzzylkc3bfGMPWmQx0tdHW3oe3oISibHta3m1rlY1hy3RqCUhAAhKQgAQkIAEJSEACEpDAWAkoZBsr+bs776iGbC0tLYnponbQdmu6qGmaiemiq1ev1nTRu6uRjpKABCQgAQlIQAISkIAEJCABCUhAAlqTzeF9ICkh20fXZGtsbNSabA7vGGqeBCQgAQlIQAISkIAEJCABCUhAAs4S0Eg2Z9Xjo61JfshmmjRu2MAajWRzds9Q60ZZILEE8s2HvfmDHhKQgAQkIAEJSEACEpCABCQggU8WUMjm7B4yBiGbxeuvvcI3vvkUNbUztLuos/uHWjdKAvHQEMHBAdxZ2QQ89u5lekhAAhKQgAQkIAEJSEACEpCABBSy3c99IOkhG1j8ww//lG+98F3q5yzC7fHcz35quwTuLGCZRMIhwuEocZeXlBQ/PrcLDHvUmkn3hVOcOHKJ0iWzyPX7sOI3x7W5vAQCfrwee6MHwz784x+WSbj3Kv2eQrJS/Xg/ktTF+q7QbeWQlZ6K1/Upr6U6SkACEpCABCQgAQlIQAISkIDjBTSSzdklSnLIFgP6+emPX+K5b/8Ws2bVaySbs/uHWncPAvFwHzeuX+dGWz+hcIi4N4WAL4WSigoKs1PwWoOcadrFoSvFLJhsca21lQF3Gj57B1VfKql+D2n54xhfmE2K131zKqmF9cH80uGwLhbiyrY/Y2/ucyyfXkqO/1ZjhwO1/j1/xvrYIzwwcypFaR4M48OvYXxigncPF66nSEACEpCABCQgAQlIQAISkMCoCihkG1Xez/ziSQ7ZolhWnMTGB6vXUl1TrZDtM5dQL+AogegQ18+8x7qtp7GypjBzejGZRhd7t56mePljLKkpIWWolcPbNtFd8wTlzZvY1nKdgvlLmJCViifUy4kju7niKWP+AyuZVZ5LissiFg0RHAoTw43Xl0Kq34vLCnNp8+/zXs4LrJhSSJoRxXL7h0fNeVz07/gDfhV7godmV1Oc5iYeHiIUiRC33PgDAXz2ayRG1ukhAQlIQAISkIAEJCABCUhAAveDgEI2Z1cpySFbJLHdbOO6X7Lmm89QXTtTIZuz+4daNyIBi8iNFra8tZXuqat4bGY5OSnu4VeIx4m5XLgx6bnaxLYt7TQ8Po/InjfZf8Ng5tdXMSkvG599rBnm5Ns/4M1LM1j9tXkUu7u5dPEibf1xDMMkauUwYdpESrM8XN3yn3k99Bh1+emkegYJhj1klZQzaWIh1t4/Zl3sCR6eXUWO2c7FlosMGAbRSBxfei7jJk4kL8OeZqqYbURl1sESkIAEJCABCUhAAhKQgATGSEAh2xjB3+Vpkx6ymRhsePnHrH76earrZilku8tC6bD7QSDO9ab97NjQSv23VlBRks1HVxy0YoNcPtLItsHZrJpVTu/WX7L3hkH97SEbMNR5mg1/+jZl/3QVKe372dYcomzqTCrTr3Ps4Bl6y5fwG3Mr6H/3P/PfW6qYN7mGOVVe2lqOcLS/mAceXMzE83/JG/Gv8uDMiQzsf5kdJw3K5swgJ3KJ4wfbKJy9nDn1FeSlezWa7X7oXmqjBCQgAQlIQAISkIAEJPClF1DI5uwukOSQLYoZD/Pmhk2sXbOWmuoqhWzO7h9q3YgEolw9bodsgyx6dj4lJRncHMd281UsogPX2ffaFlxLVzGjNJ9rjf9wh5DNYqjzHG99fz0Fj82g8+IRhiZ9g0eqi8jxG9CzmT/8BXz90RnQ9Of8fexp/tmKKsqyPGCe56WfNZFdOYeZkb9jo+urLJ+exr4//wE9ix6lqiiLFL/FhW0HGCyYxIKVc6nIz/y1MHBEl62DJSABCUhAAhKQgAQkIAEJSCApAgrZksJ8zydJbsgWi8PgWX76i7d4/oXfo6G+ViHbPZdOT3SiQO+Fw2xt3E3GskeZPbWczJsbF5ihAUL4CLfv4lfv+nlk1QxK8lM5/8Y/sK/NoP5rw9NFvYAVH+TS8Z28+Xac5atyuHpqN+FJq3lgSimZPhfR3l18/8eDrPpKHe7mv+AN/9N8Y0EVpekejOgVGn90kMCUBqr4CZsTIVuAvf/9FfqWzGFKYSYBw0Worw9/URmVE8vITvV/JAx0oqzaJAEJSEACEpCABCQgAQlIQAIK2ZzdB5IbskVNjNhpfvDnf8cL3/0PzFk4D4/noxPqnA2m1kngEwXC7Rx6dz37WrOomVlJbqoPwwKjr4No0SQ4/jLHC36Dh2rHk5dicP6Nn/LOmQ7GLVpCWVZGYkSZYXZx7O1DmDO/ysMNXs7s30nTjQLqpuSSluJh6MJG9kTm88Si6Qxs/y/82cl6nn5oBiUZXhg8yXunYXrDcqZd/yvWm1/hwRkVdL/3C/am1lFbnEOG28TwZ1NYUEBmmhe3SzWVgAQkIAEJSEACEpCABCQggftBQCGbs6uU3JAtEsUiwrpf/iPfeOY56mZo4wNndw+17l4EwoNtnNy3g71HTnK9P4ppusgun8nyB8o5u+ksU39jOVOKc/AZcGP3q/xy/dtcMfJI9XhwYZFSMJVZ9fXUz5hIVoqPUNdFdr/zDgdPXiEYdZE+oZoHH1xGVVEaHXt+wIbrFfhunKG1q5dwegm1Sx/kgdoKAi0/YWt8KfOrJpIRPs2ure+w92QXQ0OQP20+Dz20iIl5afg+PKf1Xi5Zz5GABCQgAQlIQAISkIAEJCCBJAgoZEsC8mc4RZJDtgiWadG4YQNrVj9JdXW1pot+huLpqc4ViIWDDPQPEIqbYBl4UzJICx/j9RP5rJhVRn5mYh9R4uFB+gcGCMcsLGv4ety+NLIy0/B6XDc3JIgTCg7Q3x/CfjlPWhZZ6X48Lnsj0gGieIkM9BOKxrC8qaRnpJPidUN0gLDlx+f14DIsYoM9dA9GiJsG3kAqGRl2wObC0Oaizu1IapkEJCABCUhAAhKQgAQkIIHbBBSyObs7jGrI1tzcnIgNYrFY4isSiWCaJhvskG3NGoVszu4bat3nLGBFBwkZfvxuNy4lW5+zrl5OAhKQgAQkIAEJSEACEpDAF19AIZuzazyqIdvRo0ffD9nsgC0ajSbCto0bN/L0009TU1OjkWzO7h9qnQQkIAEJSEACEpCABCQgAQlIQAIOEVDI5pBCfEwzRjVkO3TokGWPXLPDNfvLDtrskG3z5s0899xzCtmc3TfUOglIQAISkIAEJCABCUhAAhKQgAQcJKCQzUHFuENTRjVka2lpSYxki8fjH5ouun79elavXq3pos7uG2qdBCQgAQlIQAISkIAEJCABCUhAAg4SUMjmoGKMVch2+5psdodobGzUmmzO7hdqnQQkIAEJSEACEpCABCQgAQlIQAIOE1DI5rCCfKQ5SRnJ9qGQzTRv7i6qkWzO7hpqnQQkIAEJSEACEpCABCQgAQlIQAJOElDI5qRq/HpbxiBks3h93T/yjaeeoaZ2hjY+cHb/UOs+o0AsHMZ0ufF43BiGgfFpr2dFGQpb+Hxe3K4PjrbiEcIxC7fbi8ftIrE5qWURi4SIu3y4MYmbBl6vG8N1F+f5tHbo+xKQgAQkIAEJSEACEpCABCTgOAGFbI4ryYcalPSQDUx+9sM/5Vsv/A4Ncxbh9nicLaTWSeAeBeLBTs6db8NXWEJRbiZ+Oxz7xNeK0HP5NBeHcplSXkBq4IP3hhXq4NyZa5gZ4ygdl02K140Z7OTsyeukjS/HE2rnek+AyZMLSE3xfnqYd4/XpKdJQAISkIAEJCABCUhAAhKQwNgJKGQbO/u7OXOSQ7YoMMDf//Qfee65f0rDrHqNZLubKumY+08gMsDFY2/zTmsKs2fNZ1pxBl4jRjRq4LFHmxkWZjyOhRu320iMTBvsOM6O13fjnrWK+VXjSPe5brvuQZob13O0O4u6FXOZVODmxv7tbDqVw6onJtHetJOtx/N5au0sigtTFbLdfz1GLZaABCQgAQlIQAISkIAEJPCpAgrZPpVoTA9IcsgWwbJMGt9sZM3atdpddExLr5OPmkA8TO/pA2w41k1JbT0zJxSSYY9Ki7RzprmfrIml5PiGaG/rwEwrpSgnAMFO9m5ZR1vBQhZXTSQvO4Db9ZGRb+HLbH51O235U2gY18nhd8JUfW05VaUGJ7ZuZsuxfJ59eg4lCtlGrbR6YQlIQAISkIAEJCABCUhAAmMpoJBtLPU//dxjELJZNP7qJdY89SzVtTM1ku3Ta6Qj7icBM0aw4zR7tzZjFtdQPzlENwXk5xWSznW2/8O7dE2vZ7K/jVNX+hg/Yzm1uRZXD7/Hez1FrJg/Fc+56/hryslLD+BJLL72wSN6dTs/eWsbra0hah7/Dg/WlJHpH+DwO5vZrJDtfuopaqsEJCABCUhAAhKQgAQkIIERCyhkGzFZUp+Q9JDNxGDDyz9m9VPPUz1jlkK2pJZbJxtdAYvYQCsHNm/gXLSEmfNnknf2pzT2Tae2dj7TS/Nw9xzgZ+v2ci2SStWCx3ikJof+pm2sPzhE1dwZTBrvZdcfvkn6b66kdnIFBak+3O+v5WYR6e9gy4/+A788V8nzLzzHwqpi/J4BjihkG93S6tUlIAEJSEACEpCABCQgAQk4QEAhmwOK8AlNSHLIFsWMR2jcsJE1a9ZSU12lkM3Z/UOtG5GASWfzO/zsx6/RkV9FWV465rlNHAwWUV42h0d+4yGmpfWz4yd/yRu9E3nu+dU0jOvnzf/1Cw62eyguKyDFHebEr/bjX9JA1ayHeGzBJPLSfYk11sxwHyff3sL+Xj85wStcdley/JEFTC6K0/TuFt5uKuCZp2ZruuiIaqaDJSABCUhAAhKQgAQkIAEJ3D8CCtmcXavkhmwxEwZO8fe/3MJzL/wuDTNrFLI5u3+odSMSiBPsuMKJpnN0BYeIuTzETr/GroHxTKqcy+IFUwidepsz/SXk+YN0DRZSv6CUeF8rl6/1EYmaQJDDP9lJ4NH51NQtYEF1KZkpHozYEDdObGbzgTBVSx6gZqKLva+8xPGsRTw2r4zOQ1t4a3eAx75STX5eACwLT3oOuRmpeO2RcJ+8remIrlIHS0ACEpCABCQgAQlIQAISkMDYCChkGxv3uz1rckO2qIkRO82Lf/pDXvjd/8TcRQvweDx321YdJ4H7TiB24qds6Z9CVdVM8nr3su5YnDnz5zLB28++d/bTkTGFB+ZVkn1ztJodsu3+082kPbWYKeNyCdxKxzpP8Oq2w3gr5rG0egKZAQ/xrhO83bgd/5xHybm2g5/9eA/ucdn4/G6sWJT8eV/lyQfqKcnw41LIdt/1HTVYAhKQgAQkIAEJSEACEpDARwUUsjm7TyQ3ZItEsawI615+hW8+/S1q3AkS6QAAIABJREFUZ8zQSDZn9w+17jMKmKEeBk0/Ab8fV7SPnnh6YmSa12USDA4SirjJsDc48NzaSdQk2DmIkZmK3+vGdev8kQE6g3F8gXTS/O7h0MwyifS0MeTPwW8G6WrvIWSaWInnWPgyCyjIycCvkWyfsYp6ugQkIAEJSEACEpCABCQgAWcIKGRzRh0+rhVJDtkiWKZF44YNrFmzmuoqrcnm7O6h1klAAhKQgAQkIAEJSEACEpCABCTgFAGFbE6pxJ3bMaohW3Nzc2JQTSwWIx6PE4lEME2T9evXs2bNGqqrqzWSzdn9Q62TgAQkIAEJSEACEpCABCQgAQlIwCECCtkcUoiPacaohmzHjh2z7FDNDtnsr3A4nAjbNm3axFNPPUVNjTY+cHb3UOskIAEJSEACEpCABCQgAQlIQAIScIqAQjanVOLO7RjVkO3QoUOWHarZAZs9is3+sv978+bNPPfccwrZnN031DoJSEACEpCABCQgAQlIQAISkIAEHCSgkM1BxbhDU0Y1ZGtpaUlMF709aLM7RGNjY2K6aJXWZHN271DrJCABCUhAAhKQgAQkIAEJSEACEnCMgEI2x5Tijg1JSsh2a7qoPZLt9pBNa7I5u3OodRKQgAQkIAEJSEACEpCABCQgAQk4R0Ahm3NqcaeWjEHIZtLYeHN3UW184Ozeodbds4BlxohGosRMC5fHh8/rxsAkFjdwuw1chvHh17biROPgcoGZeJ5JYhjozYdluPB6vXjdLoyPPveeW6knSkACEpCABCQgAQlIQAISkMD9JKCQzdnVGoOQzeKNda+w9ptPU1Nbp91Fnd0/1LoRC1jEQgP03LhOW28/wbCJL7+MiePySDU7OXEyzLjJxeSk+XDdlrPF+i9w8JrBhJIsIpcv0zY4RCQWITRk4k/xgi+LkrIySvPSEkGbHhKQgAQkIAEJSEACEpCABCTw5RNQyObsmic9ZAOLn/3gT/jWC79Lw9zFuD0eZwupdRIYgYAVG6L1yBY27blIoHo+tfleglYakyaUkRHcwX/5v3dS951nWTW3ggyfPbrNXrQwxIW3vsd3jxXyr9Y+ztRQL92hftqvneLAtkFmPlJDdl4BJaV2yJaqkG0E9dChEpCABCQgAQlIQAISkIAEvkgCCtmcXc0kh2xRoJ+f/uRlnv/2CzQ0zNRINmf3D7VuRAIW4dYTbN+6jXD915hfnke6B1weDx63i3j7Jv7N994lM3sG33p+FZNKM/G4TILXj7HlRz/k33bU8b3fXstDk/Lwu6O0nT/Alp8HWfqb8ygpThueYmoYw8GcHhKQgAQkIAEJSEACEpCABCTwpRNQyObskic5ZLM3PjBpfLORNWvXoo0PnN051LqRCsS4cfwQO1+/wLjHJ+MKhQiFTLJKJzKhtBB//zb+y2smK9Ka6M5bxZIFkynwdrH77f24+0/xnzrL+VerlrO8PIeAJ0b7xQO8/fMgS56fS8m4DDRJdKT10PESkIAEJCABCUhAAhKQgAS+WAIK2ZxdzzEI2aBx3S9Y841nqK6r10g2Z/cPtW5EAlFaj7/Lmz8+iqcqi/7ObgaGwvjTy1n8lUeoTm/ie1tSeG5uKmd3niR9yXwmDJ7jQGcatbnt/LuDJr+9fDHLKnIVso3IXQdLQAISkIAEJCABCUhAAhL4cggoZHN2nZMespkYbHjlp6z+5nNUz2hQyObs/qHWjUjApOP4Rn75o20UPfM7PFRXSqYXDvzP/4eWyU+wbHIfL27P5P9YNQnr6h62HeyAlEzGT1/CvJxD/JO3Q/zWsiUsV8g2InUdLAEJSEACEpCABCQgAQlI4MsioJDN2ZVOcsgWxYxHeHPDRtauWUtNdZVCNmf3D7VuhAKRGy3sfPcdOiYuZ9b4fNJdJqde/REdtY8yv/wGf/lOBv/s8XpK3d289/rrnM6YzkMPzaOsdztPvTXEd5YvZfmEmyPZLthrsg2y9NvzNF10hHXQ4RKQgAQkIAEJSEACEpCABL6IAgrZnF3V5IZsMRP6T/KTlzbz7d/6FzTU1yhkc3b/UOtGKmCFaD+3j03bm+k3vRjBIFbqNB5YNZ8K32H+cmsK31pRQ2mem66ePgbDaRTlBvC1v8vvbQ3zzUVzmVeWg98dp/PyUd57Lcj8NfUUFqdrTbaR1kLHS0ACEpCABCQgAQlIQAIS+IIJKGRzdkGTG7JFTYz4WV78by/ywu/+J+YuWoDH43G2kFongZEKRIN0tLXRE4pjRkxSCosozE7Haw1yo89FXmYKPs9HtjGI9HG+3yIvPY10nxuXAbFIkP5uk/TcVDxet3YVHWkddLwEJCABCUhAAhKQgAQkIIEvmIBCNmcXNLkhWySKZUV5/Ve/Yu03n6G2rk4j2ZzdP9Q6CUhAAhKQgAQkIAEJSEACEpCABBwioJDNIYX4mGYkOWSLYHeIxsb1rFmzhmqtyebs3qHWSUACEpCABCQgAQlIQAISkIAEJOAYAYVsjinFHRsyqiFbc3OzZZ81FoslviKRWyFbI2vXrqW6uloj2ZzdP9Q6CUhAAhKQgAQkIAEJSEACEpCABBwioJDNIYX4mGaMash29OhRyzTNRMAWjUYTIZv93xs3buTpp5+mpkYbHzi7e6h1EpCABCQgAQlIQAISkIAEJCABCThFQCGbUypx53aMash2+PBhKx6Pvz+KzQ7Z7P/etGkTzz33nEI2Z/cNtU4CEpCABCQgAQlIQAISkIAEJCABBwkoZHNQMe7QlFEN2VpaWhLTRW8FbfZoNnskW2NjY2JNtqqqKk0XdXb/UOskIAEJSEACEpCABCQgAQlIQAIScIiAQjaHFOJjmpGUkO1Oa7INb3ygNdmc3T3UunsSMKMEwxFMPHhdFqZp4fL68LpdGHboHA0TjVu43F68XjcuwwArTiQaJR5P5NKAC6/Pi9vlwv723T1MQgMhTNz4U324XEbifHpIQAISkIAEJCABCUhAAhKQwBdDQCGbs+uokM3Z9VHr7kOBeN9F9jdfIpI2nhJfkN7ODrzjqplUlE6kq5ue7ht0hyxc/gwKCwvJz83AG26l+UI7A0Nx7CjO7cmgdFIFeel+3HedlA1xduch2qLZTJs1iex0P667fu59CK0mS0ACEpCABCQgAQlIQAIS+JIJKGRzdsEVsjm7PmrdfSdg0nV8H3uPX6V4wRzSI4Nc2/YjWkq+waqZ2Rxf9w79pRMYXxjgxumztFolrHxsMRXXX+EfWjzk5VVQmOrB48mkfFol+XZQhoUVjxKJxsHlSYx+w7JwuVwJHcMwsCzT/iP6mxvZdMakcvYDVJdkEbj7hO6+k1aDJSABCUhAAhKQgAQkIAEJfNkEFLI5u+IK2ZxdH7XufhOwBjixZw/N5zJ5YFUt+bkp9L33R6wLP8SK2XUUeE3wePD4PJiXdvCr/c2kzHySOa2vstc1jbrqBkrS/Ilpoh63G4M4gz2ddLa10z0QBrePnNIS3H0DpBQVkZUWwOOCSH8vfYMmmWntvPzWBfIr6lhYV0RawH4NPSQgAQlIQAISkIAEJCABCUjgiyCgkM3ZVUx+yGZaNG5oZM1qrcnm7K6h1t2TQOQGO/ftpik6kyfnjKcg3cPArj/hV6GVLJ9Vx7hMX2IKpxWP0Nb8LltPtlO+cBWFR37Ojr50isdPJSeQRm7ROEqKsvEEW9n9xls09adRXV9J5NQ+OsfPJf/0LjrqHueRhkpyfVEuHNrHwVNeFj86iTPr9jM0fiJzF08iK82nkO2eCqknSUACEpCABCQgAQlIQAIScJ6AQjbn1eT2Fo1ByAaNjetYs/YbVFfXandRZ/cPtW6kAoOX2blnB01py3myrpCCVNevhWyYEfpaT7Nt6wnC+TU8vGQykVNvs377AS722BsmZDK+soy6FcvIvXacPe91Mf/Zh5hYnI3HihHFDVc38/0NsOqJBUwM9HJoxw5ax69g5fQcLv39Bq6PH0/D4iry0gIMTyrVQwISkIAEJCABCUhAAhKQgATudwGFbM6uYJJDtihYJi//7EWeeu47zGiYi9vtcbaQWieBkQgMXGLnnu00pa3kyRlFvxaylaQb9F47x953jzOQVcHSZTUUpHsxTePmbqAGhhnm/NYX+fngfJZldHHiWBqPPTWbksI0XMSJmgZuV5jj//unXKh/kKneVg4fGmLBqgWMzw/Q9LcbuGGHbEsUso2kdDpWAhKQgAQkIAEJSEACEpCA0wUUsjm7QkkN2aJxk/j1o/z3v/5bvvvv/oBFCxbg8Shkc3YXUetGJDB0lZ37d3Lcs4ivzyymINXNwK7/yqtDD7J8dhWpnSd4641jhAsrWTK3kvT0NNJSIRiOEYtaiZ1EDStGz9lG3uhbyBOlfZw4eJaCBfOZkJOF1xxiwJVDSW4G7mvr+dHrMXLzLhObtppVVSXkpgTZ8zeb6S6rZM7iaeQmNk7QQwISkIAEJCABCUhAAhKQgAS+CAIK2ZxdxSSGbHHiRpTLm37IH/2v9fz+//w5yxbOw+NxO1tIrZPASATMLg7s2cuJrgk8tqSSvCwfg/v+kvXhpSyuyeXkX/8BPzxs7/45lTyvScQ3nrlLZ1FsXuTAwVO090awYjFcBSXMWfEEs4stWo9s4r0DV+gaMokbOUx94EEeqCsjy9XLu3/3Q96KVPDtpx9nan4WntglXvtFEyllVSycU0Z6qkLskZRPx0pAAhKQgAQkIAEJSEACEnCygEI2J1cHkhiyxYjGw/S2XuSVX73Bb333XzJz5kytyebs/qHWjVggxuVDBzl2apCalXMozc/A6L9Cp5lNVppFe1MT100vlmlhmSZxdzolFeXke/u5euUGfcFo4nuBkqlMGZdFitdFbKCb1kvnuTEQIebJonxiOUVZqXgMi2D3Oc4FC6gszCDV5yLaupNXD/Qzfvp8GibYz9feoiMuoZ4gAQlIQAISkIAEJCABCUjAoQIK2RxamJvNSmrIFolEsQyDtzas58mvf52qqiqFbM7uH2rdPQjErx9n9/FzuCYtYeb4bFI9yQq6TK7t2s7JoI/KeTMZl5GKxrHdQwH1FAlIQAISkIAEJCABCUhAAg4VUMjm0MKMTcgWwe4QjY2NrFmzhurqaoVszu4fat09CYTp6ujDtFLJzknB40nWqmgROjr6sEghJzuZ570nJD1JAhKQgAQkIAEJSEACEpCABEYooJBthGBJPjzJI9kUsiW5vjrdWAlY1vCZjWSNYhs+3c2zktyzjhWyzisBCUhAAhKQgAQkIAEJSODLJaCQzdn1HtWQrbm5OfF3/lgslviKRD4I2dauXauRbM7uG2qdBCQgAQlIQAISkIAEJCABCUhAAg4SUMjmoGLcoSmjGrIdPXrUMk0zEbBFo9FEyGb/+6ZNm3jmmWeoqanRdFFn9w+1TgISkIAEJCABCUhAAhKQgAQkIAGHCChkc0ghPqYZoxqyHTp06P2QzQ7YboVsW7Zs4dlnn6W2tlYhm7P7h1onAQlIQAISkIAEJCABCUhAAhKQgEMEFLI5pBBjEbK1tLQkpovG4/H3R7PZI9tubXyg3UWd3TnUunsUsOJEojFMw4vPbWFh4EqszWZ8aIk2yzSJx2OYuBJhs8uwl3AbXk3NskzisXjiuW6PO/HnhhkhGAWvx4PHZb+WVl67xwrpaRKQgAQkIAEJSEACEpCABO5LAYVszi7bqI5kuxWy3WlNNu0u6uyOodbdu4AZvMKhlstEsqqozeii38gkKyuHFO9wkAYmsXCInq5uuro6CVoBsrILKMzPIMXvxogN0dPfT0drB1FXgPyifLKyM/ANnmL9sSHKJ05hSmEaPo+hDQ7uvUx6pgQkIAEJSEACEpCABCQggftOQCGbs0umkM3Z9VHr7jsBk96W/ew8dp7i5Q9T0PLf2BGcy7y5D1GWk44nEbKFuHp0K+u3XSZ/0hTyvO3sb+pn+gMrWVJTQrxlA3/3dj+Tq4tx9V6jtdNHw+MrqR1vsfN/vUOkpp75DZVkB7zJ3rz0vquGGiwBCUhAAhKQgAQkIAEJSOCLJKCQzdnVVMjm7PqodfebgBWkZc8eTpxJYdljMxg68K/ZMLiEZUu/xsTcDDwu+4JMoqEgg0MmvoAfn8/DucY/ZqdvAcvnFrPr+++S/5VHmDu9lHR3Dwe27OFsVx4PPt6A/+RPeD1Uy+KGWZRnBfBoyuj91kPUXglIQAISkIAEJCABCUhAAvcsoJDtnumS8kSFbElh1km+NALRG+zct4fjoTq+Pq+M8M7f5a3gEpYt+RoT3g/ZbtewMKMhjr36ImcLFrAw/wp/tH8c//Ir9UwsSE2MVOs9tpXdx89TtPI3mB47wJ/t9bNq7ixqitPxurUu25emb+lCJSABCUhAAhKQgAQkIIEvvYBCNmd3geSHbKZF4/pGtCabszuGWnePAoOX2blnJ01py3iyrpDwe9/9hJDNIh4dov3ENn6+P8b8JUtoiG/k/ztbxXeWTqM8y5cI2cIX3ubtpjNk1K1mVsEF/mJdL6vmN1BTkY3XnRgap4cEJCABCUhAAhKQgAQkIAEJfAkEFLI5u8hjFLK9zpo1a6murk3sqqiHBL4wAgOX2Ll7O03pK3lyRlEiZNs4tIQHFn90JJsdsA3Qemofb+3qpnL2fOZXl5B2rZH/sCOX33y4gcqCFFyGRdeRzWw7cYHS5aupzbrAn9sh24IGasoVsn1h+o0uRAISkIAEJCABCUhAAhKQwF0IKGS7C6QxPCT5IRsGr/7sr3nqW79FXcM83G7PGF6+Ti2Bz1lg6Co79u3khH8xX68rToRsGwbmMHfOY5RlpePGwOX24feEuHx8NxsPDlBZXU/91DwCqSmkGlf4+Q82UbzsEWZMyCfgCnJyzz7O9eWy9KFZlFgH+cP1Qzy+cA61iZBN00U/5wrq5SQgAQlIQAISkIAEJCABCThWQCGbY0uTaFhyQ7a4idF2jO/99d/x3X/z+yxaMB+PRyGbs7uIWjcigXgH++yND/qm8JVFE4ke/I/81bs9uFOmkJPiBdNNVm4ds6Z1s+6HL3HCO5FZ1UWkxGPEJszla0tnkXnuTd46fJ3OIQszbmHlTWb24iXMLs/Af/5l/kdzIQ/Nm8O0wlS8mi06ovLoYAlIQAISkIAEJCABCUhAAvezgEI2Z1cviSFbnLgrwoXGv+IP/2Y9f/Q3/8iyxQvweDRd1NldRK0bmUCUCwcO0nQqzKyHZ5FjXOD46at09QOWPerMTSB1HOXj4drpywy6XFimBWaceP4kZk8rJy/V4EbLIU629hI2UimuqGJaeQ4Bn8ml9T9hf9YM5s+spTjVjwayjaw6OloCEpCABCQgAQlIQAISkMD9LKCQzdnVS2LIFiMWC9N74yqvrnuDF/7P32XGjBlak83Z/UOtuweB2JUj7Gw6i2f6cmaOzyHN8zlN6TSvsO7lExRNr2bmtBJSfAqo76E8eooEJCABCUhAAhKQgAQkIIH7VkAhm7NLl9SQLRKJYhkGG9Y3svrJJ6mqqlLI5uz+odbdk0CQ9hs9xK1M8vJS8X5eczoHr3Gh10VmVh5ZKR60seg9FUdPkoAEJCABCUhAAhKQgAQkcN8KKGRzdumSHLJFsDtEY2Mja9asobq6WiGbs/uHWnevApZ185kGfE4D2bj1monX+7xe9F4vUM+TgAQkIAEJSEACEpCABCQggWQLKGRLtvjIzjcmIdv69etZvXq1QraR1UpHS0ACEpCABCQgAQlIQAISkIAEJPAlFlDI5uzij3rIdqsDRKNR7C/TNLFDtrVr12q6qLP7hlonAQlIQAISkIAEJCABCUhAAhKQgIMEFLI5qBh3aMqohmxHjhyx7FAtFosRiUQSIZv975s2beLZZ5+lpqZG00Wd3T/UOglIQAISkIAEJCABCUhAAhKQgAQcIqCQzSGF+JhmjGrIdvjw4UTIditcs4O220O22tpahWzO7h9qnQQkIAEJSEACEpCABCQgAQlIQAIOEVDI5pBCjEXI1tLSklj9PR6PJ8K1W9NFb218oN1Fnd051DoJSEACEpCABCQgAQlIQAISkIAEnCOgkM05tbhTS0Z1JNutkM0O2G5NGdXuos7uEGqdBCQgAQlIQAISkIAEJCABCUhAAs4UUMjmzLrcapVCNmfXR62TgAQkIAEJSEACEpCABCQgAQlIQAIJAYVszu4ICtmcXR+1TgISkIAEJCABCUhAAhKQgAQkIAEJKGS7D/qAQrb7oEhqogQkIAEJSEACEpCABCQgAQlIQAIS0Eg2Z/eB5IdspkXjhkbWrF5DdXW1dhd1dv9Q6yQgAQlIQAISkIAEJCABCUhAAhJwiIBCNocU4mOaMTYh2/rXWbNmLdXVtQrZHNY/7DesHhKQgAQkIAEJSEACEpCABCQgAQk4T+BWyGaHOYZhjKiBt/6+n5GRgcvlGtFzdfDdCSQ5ZItiYfHK33+fp7/129TNmofb7bm7luqoURew33ChUCixkKIeEpCABCQgAQlIQAISkIAEJCABCThP4FbQNtKWKWQbqdjIj09uyBa34Noh/uTF/83v/Ns/YPGC+Xg87pG3Ws8YFQH7DdfT04NpmqPy+npRCUhAAhKQgAQkIAEJSEACEpCABD6bgD2CzeMZ+YAlhWyfzf1unp3EkC2OaUQ5++b3+a9/+yZ/9LevsGzxAoVsd1OlJB1jv+F6e3sVsiXJW6eRgAQkIAEJSEACEpCABCQgAQmMVMAO2dzukQ9YUsg2UumRH5/EkC1GLBZhoLONda+/yfO/9dvMqKu7p44x8svUM+5GQCHb3SjpGAlIQAISkIAEJCABCUhAAhKQwNgJKGQbO/tPO3NSQ7ZIJIq93NeGDetZvfpJqqqqFLJ9WoWS+H2FbEnE1qkkIAEJSEACEpCABCQgAQlIQAL3IKCQ7R7QkvSUJIdskcSi+o2NjaxZs4bq6mqFbEkq9N2cRiHb3SjpGAlIQAISkIAEJCABCUhAAhKQwNgJKGQbO/tPO/OYhGzr19sj2VYrZPu06iT5+wrZkgyu00lAAhKQgAQkIAEJSEACEpCABEYooJBthGBJPHzUQzY7uInF7PXYYkQiwyPZ7JBt7dq1mi6axELfzakUst2Nko6RgAQkIAEJSEACEpCABCQgAQmMnYBCtrGz/7Qzj2rIdvjwYcsObqLRaOLLDtnssG3z5s08++yz1NTUaLrop1Uoid9XyJZEbJ1KAhKQgAQkIAEJSEACEpCABCRwDwIK2e4BLUlPGdWQ7ciRI++HbHbAZgdt8XicjRs3KmRLUoFHchqFbCPR0rESkIAEJCABCUhAAhKQgAQkIIHkCyhkS7753Z7xs4Rsp06d4o033uDxxx8nEAhw5MgR8vLyKCgowK650dLSYtkNsYO1W9NFTdNMTBe1Nz7Q7qJ3W6bkHKeQLTnOOosEJCABCUhAAhKQgAQkIAEJSOBeBRSy3avc6D/vs4Rszc3N/OAHP2DBggV4PB4GBgaYMmVKImj7UMj20TXZtLvo6Bf2Xs6gkO1e1PQcCUhAAhKQgAQkIAEJSEACEpBA8gQUsiXPeqRn+qwh24svvpgI2VwuV+KroqKCzMxMhWwjLYQTjlfI5oQqqA3DAhZWYhysgWHIRAISkIAEJCABCUhAAhKQgARuCShkc25f+Cwhmz1d9PXXX+exxx7D6/Vy9epVUlNTycrKUsjm3JJ/fMtGHLINpyAM/1OByAeyVgLFdrF/+N3xYVnDbva86o8e8GuuHz4g8Zq3nv9J57hZncTL3XYeu84fPJwZYhnEGArFcbm9eD0uBW334w8UtVkCEpCABCSQLIGPuXey77GsO3xgd+te6IP7tMTN0vBd7Yfu4W596PfRC7Hv36zEU96/q7r99urWq93pPu/zMrntXvD2lxy+Tbzz/d2H7gHfb9sH1/ix9603T3BL6dcv4eZrjOb13taG4Vvc28AT571T6z5av9tdhr9352u+2Q8+7no+am8fN/xin1d19ToS+FQBhWyfSjRmB3yWkO306dOJNdmeeOIJfD4fFy5cICUlRSHbmFXzM554ZCGbRTwSIjgYInbz95zbHyA1EMDjvkNw9Bnbdn883f7lbhGLhhkKhoiabgKpqaT4PO//zk3cD1hxoqEgwXAM3D5SUlPw2UHSrZsHM0KwP0jEvHnzkPg/C9PtJy3FixUJE4nGMG/+Mvf6U/H7fe+7v3+baMUIDQYJR+NYbi+paSn43B6soU7a+4bwZhSSleLF7bT7AcsiHr3E4cM9BDKLmTAhl1S/J6HzaTd/90c/USslIAEJSEACEvg8BSzLJB4JExwcInYrcDHceAMppPh9H9zr2PcYsQihoSEicQOP308gJYDXsAMX+942zNBQCNPlxZeSRsBjEQ8PMRQKE7M+uGEy3B4CqWn43WDG7Pu+ISLmzftfO2txu/GlpBLwenCN1n2WZWHGo4lrGYqa75/H5U0hLdWP5/YTWxaxSChxbTGG25a4P8Uc/vNgGNPwJLxSA/aff/hhnyccjuFJScH7oW9amGaUkH39cQuPP5VUv2/0rtm+IzbtNgdv1uTm/bPhTpw7I2X4fjFx3xyLELTrHDXtmBXDvhdOT8PntvM5k0jIrmsMTyCV1BQfrg+eSTwcIhiMgNdHSpp9zcMXbT8vFhokGIoSt4PMxM0pGB4vgUR/Ga1if57vFr3WF0VAIZtzK/l5h2z2SLZPni5qWjRuaGTN6rVUV1fhdrudq/Mla9lIQjYXUdrOHWb77lYyx2XhcbkwYhHiWeXMmDaB3HTfcLCU+KTn5qdGt2VG9rdufnv4l9Pw4Kybnyi9/1tu+KBbnyzeqsfNDxo/KM/NWOn2P7/14VYSf9cZxBnouETzqcsEoxYmJlEjh0nTJ1FWkJG4KbHiQ7SdPcbZzhCRKFiRGCn55UyeMoHc1OEbMTPUwaljZ+kMDtI70E3PUCrFuX6MjPFUVfg4s6+FAcMO8Hy43Ebiy+3JpmJ42B0oAAAgAElEQVTaFIqzAol522bfFU6cvkBXfyTxaSaGC6/Pz7jpDRQHWzh44QYZlQuYWphBwHVzVN2Y93cDIz7ItcuXudx6muZTQ6Rm5pFfOo6qqgryMwK49QnhmFdJDZCABCQgAQk4TcAyI/S1X+VsyyX6XRAPBRnoi5I3pZ76ukrSDfvDSZNwfzuXzp6iNeglxW1gxkzSiycyqTwfq/cqLWfaiGLh9ZjEU7IpKCoicOM0LWevEsvNx2+HVUP9hCMm4+c+SFWBh54LJ2k5eopgfgEBa/jcoVCYgpoF1FWWEDDM22Z9fI5y9vUMdHLpwhmudEZxY39I28NAVg3L500jPzAcGyVsblzi3Jkr9Ll8+Lx+0grKmVKaRbz7MsebrxH12jMH4oTiKZRMmMTk8Vm4bn7Ya0b6uXHxFBeCecyYMYG0m/fW9sixSLCLC2cv0NEXxhtwETN8ZORVUlWR/X5o9Tle8fD1xCP0tp7h7KUb9MfcWJFB+gYGSKt5hIenZiX+3kE8RN+1Exw83cpAPINMr4E3JZ/JtVPJ84TouHSa5ksDuI0YcSNAYeVUKsvy8Zsh+m+c5ejpbizLDtI8ZOSXMrm6kmyPRSwc5OrRzRzpcpPiy8BjmMTDAwzF45TOeYI5RS5i5ud9xXo9CdxZQCGbc3vGZwnZbu0u+tWvfvX9kWx3EbJB4/p1rFnzDaqraxWyOahv3H3IZuBhgOM7XudnGw2efH4eeSkGA+ea2HboNGUPrGFZ9XhS3FGGenvpCUN6TjYZAS/2502WHcYZLjCH6G3vw0zJJSczgNtOmBK/uE1C/V10D5pkZGWR6rFHcfmGgzz7k6nwIL09A8S8aWRlpg1PJ7RHkEXiGEacaDCEmZJOited1FHbdvDYcf4o+453UzhpEnm+Xva//Q6hyUtZOb+BolQPVrSXcwfe4YxZTmVpHsa1g7x7KEjlwgdZVFdIwG1gRYN0tvcQiXRzvHkf+66V8fVFE0jLyqMk5Szf/4uDVMyfSe2UQvyuOD3XTtB0uBVf6QwWrZxPeWoP+7e8w57zA0ysrWdScRYMtXHm1FVy65fTMD4Ttx2sud2JeiQxh/zk3u72Ert+hLff2UNPVh4prnzGpfvoDLqYWjeZ0vwMvKP2cbCD3ohqigQkIAEJSEACIxKwrDjhwT66O/sIxYK0nT9Oy7lByuc9wuJZ4/Gbccz4IBeO72PbrouUPfgoDZlhzh/cxZHOHOpmTSft8k729BYzf2EdBfFWjhxtoj1eQJnXorMjSMUj88iLDHLt3HGOHu2mfvVaZha7ubxnH0cOXaF0zXJKYmE6r57i6MErlC1+lEUNE/Bb8VEK2ex73yB9vd30BSOE2s9z8NAphiYtY/XSKnJ9LmyXYOdZju7dRstQBQ1z6xgXMAmZPnL9Yc7veY2tbdN59OE6smPXOLBjN+3eCh558gnGuSOYsRAdFw7zztHL5NY9zMrJWTfrMvzB6PVT23nnYBdFVYuYWeHi0omDNLWazFv1JNOybl9SZkTl/OSDzXji7wldfYOEw6HEh/57zw9Qt+oZVlSkYRkurFAPV49tYNd1KJmylImpMXAFyC7IJHq9me2v7aR36kIWT/Fz9cRxznbmsuCRRUxIb2PfS40cT69h2ZwSQq3nONHSS8nch1g+t5B4TydNG/4nx/MWMadiIgErSMeF4xzaf5Wa7/weD+RZRBWyfY7F1kt9koBCNuf2j88SsjU1NfHLX/6S559/PrEmmz1d9FNCNvuzIYuXf/I/ePr532bGrAW43beG9ToX6cvSsrsP2cDDIMd3b+L1fcV853cWku934/Kn0dn47/mbgRV8Y/44rrx7kKG8HFyRPnrCJsUzVjBvQi7xC5t470Iv7QPZFKRYxIKttBm1rHq4lnx3Pyf27+P01SHSinLxdHQTDJ/HPeNplk7OJd55kgPbT2IWFWL03CCSUUFNQz3jsns4+PoRusMdePInMWVmDUWZ/qRPhbTXEPN4DKy4icvn5Wrj93jXnM6c2Q9QljU8FN3l9eElTtxy4zfP8bNfHMVdNJ3lCytI97nAskenufFZfRxu2sWOq+U8u3wKmal+3IP7+JM/P8usryxhfk0RfpcLj9dF6NJ+Xt94BHf9Eyxy7eTNo1D3wEpmlmUmPmWz00t7xFssCrGOJk5d78Ff0sD4LD9e10cWERmjDu/y+Og/vYNdTSfJrp9JvDOdcXklTJyQnphiG7s1fXaM2qfTSkACEpCABCTgYAHDhZsoXZePc7Cphfi4eSyZMZU0IsTtEVCxHk4fPszhIx4e/CeLyTEHuHrpBDtb+slNyyOv6wTR+geZPbUMb3SAq4c3s2PnPgKLv8vCAg/Zk8bh7bnIsf3vcixYx+PLqsjyxei/0U1fv0l+bTmpg22cPrqdA9fzmLdgPpUFLuL2yUft4cL+q1Sk9ypHth/kglnK0gdnUpTiwjTtKZNBrh07zNHj16l4ai1V7iimZc+A8BDtvkjTzlc4Ou5ZvjUjD3Ooj6uH3+Nka4ipX3uOaYFBuq+d4cC7JxioWsiqukIM+x7VnlVguDCDnVw4+AYnrCnMmbeSspQQA9eb2bHlJzRP/Nf8i4W5xEcrcDLcuAnTdfEob++6QvrMpTxak4sZt+fquogHe7h8eAtnzEyq5j3IOK+FYYdv4S5OHdpG44nx/MvfWUwgGiMSbGPPK28xUFbFpIIe/nFTnH/y2w9RkuImHhnk7N4dHD07xLxn1jAu3kfnldOEcicwLicLa/AGLfs2sbtjLr/59BRc4dG64FHrQHrh+1hAIZtzi/dZQrbjx4/zi5de4tt3HbLFLNxth/jjF3/KP/83v8/i+fPweDRd1Cnd415Cttf2FvDCP7dDNg8ue/eLV/5fXnU/zNcXVNB/8gpGcTG5gW4Obd1Pu2sWX31qDr6Df8p/3GEyo2oFS6ryibcdZNNbB6h67v9ies9xdu44QdqsBVSX5xK9fpU9L/1rrj/wIs/Py+fi5p9zPnUOM+srSQ2dZ//mS2TPWcis2SHe/M0f07tkFnOWzWNKeQGpSR7J9qE6ujx4B07z0ss7SZkyh0UNk8m0F+647eH2QseBjWxqGqJy0XJmVmTdts6Fgcfq42jTbnZcLeOZ5ZPJTAvgDR7ge39xhvpVi5lbXZQY+QZuArSxZctOTkcrqepupq90IjPn11Pgt9fVuC1E8/iJndvA1hOtpFc/SX1pOinuUZrGMNKObd/8DN2ged8Wth1u4Wz/eBYtWsHKuRVkpdlh/McvtzvSU33s8Yl17uzvOmZ83+d2aR9/zV+uy/000OFeloS+9mkNSeL377hW8xec4At+eSPsPV9CjS/BJd95Cfgv+G83A2ID1zj06ku8uvkSE5//ZzyzZCqZAbA/p7OI0t96it1vbmLP2T6MTDfRQC5T5y/jkaoc2g/sYH9wHIsW1pIXu8zR99ax83oaNU/8Hk9X+QhFQrRfOMGed0+Rv2QFsyYV4LFMXC43hn0/Fg/Tc/08B7YdwyqvY/786aRZsdEZxfb+u9zAMIe4eqSRv/nJu5jVT/Cb31jBhCx79oi9dlkv5/Yf5cj2G2Q0DHF0zxWMzCJmLF/Fkqo8+s+9x6827ORK0ENqzCKQWcachx9jUX0R8e5LNL2zk6u+ahYuyGfo4gHaCx9ndokxvBSJPZKteSdvH+ilbM5S6ssMrjRt5pWd5/BWPc2//43JxOzQazQehpvYwEX2vvaH/HBnIY8//20enzeRtMQtnEE82EnTpp+zftdxBtImkJNeQN3SlSyd6ufckS38/+ydB3ycR5n/v+/2Ve+S5d57jR33ErfEJU6cEFIh5YAjXDhCyB1HuT9wtFBDKHcQIAESWkjiNDvFdtxb3Hu3JUtWtXrd+v4/827RarWSdqVdSTbzgiJ5d96ZZ74z7/vO/N7nmXlLXcG3FqXS7BbCWz2F+1/hiHMYQy01rKsZz9O3DCPOqGhr3lVf3M2hC1dIn/0pZqQ349KZUNwObW2/6qtn2fP2HuLu/xTL0hTsMapuLBD27Ty9yw31bSOjZl2oVY7CeUxJkS1qTRD1jLojsomNDzZs2MDKlSvDCRd14dbZObfuWZ757Xp+9NI7LJo3W4psUW/SrmcYmcjWyOk9b/Py+kaWrJ1KqsnFteN72VcWxy1r1jBtcDq6ugIOHztFeVMDhYcLsZvGs/ZLq0g//BzPl0xkzbzZDE02odgqObnhR5wf+VkyLh7gXGU/1j48izSxgYLBSMFr/8YHaZ/ntqHVvPuDl6idM4/BVgMGk4787Qcwz1zOilvT2fPtwwx8aBlTxqRhamfHpa7TieBM8Xat8TKb3tvDFfNolswdR39Rz4AsFL2bmnN72L7zHAlTljJj/EA0HSlg0BS+yKbDpJbx4Zb9FLgGMLzkHPUDhjBhzmQyxeK1gQ98vRln3kZ2nC0mYcwaJubGY9X1EZFNjIt0Cs76akrLj7F7dxmOqitcsg9i8ZpFTBuShjmq4aIKOOopOneIYxfLqDVlM37ceEb1T8HY53aDiKD/RZJUUXCUnuHw6YsUVTsx54zh5nFDyEg0xXhSEImRMUwr3sbbarl64QSnLhVRbchm7JixjBqQhll4pMaw6L6UtarWU3DiFGcvFtFsSWbI2AmMGJhFXJ9ZrzH6tNyOBorOn+bM+TyarOkMHjVRq3N8X3npEP0qezyaXY2UFZznxLl8rjVZGTxyDONG5hJv9C35HZOCezFTBZ2zjqK8sxw7f5UGVyKDR45l/KgczDf4uxS1uZKCC6c4dKECQ1wmw0aNYcywdP86W73YKDEsWnhu2agvK6MkP5/C6nyq40Yzc/pMBiV4Bafj+9m2u4T+U8aSE2enrLSIEmcG02dMZ1h8NSeOnaKguB5DQiJpyXbKqptxDlnJgxPjsdeXcOHYbvZWDeaWOZMZkKRo4p12iM0W7DVcPfsRe64YGDV1PlMHGGInMgVS1MInyykqLaa0sJgzFwzMunseYzLjcTeXcXrne7z/ThEj7r2dMQkOaqpLuXquisyp4zCU7eZo3QAmjBhAXGM1164UYksdybTZY2k4vJ6jtdncNG8+/RwXOf3RG+QNf4q1o/Wo6LR1hF3NtRSeO6U9QxsVKykZCTjqr3HBNYl/Xz0CVwyjENzOJqrLLlBYXk9xYSH57kk8vGY0ZiGouh00VJZRVlpBnVMsNVNLed4xrg1YwhSO8L5uOV+em4ZdE9lquLzvZQ46RzM2vpH36sfyufnDtPui22Xj2rmtfHSxgJy5TzArvckfDupuribv+BbeuDySLzwwCX0sF2NzO2gsPcPOI5dpsJtIyx3LrBmDMcfwaurNrF3OOi7u3c2Z8kb08cmMnLGY0akxCj/uzYp6yxYbajhKjvLeR/m4MJM+cBJzZgzA0IlILUW2PtB47ZjQXZEteHfRDsNFHWKXl+oK3npnAw89/BgTJ06Ua7L1ob4RmcjWxOndb/LHN6qYt2oS6eYadmwqYOC8xdw2bwRx17byk780s+zu6QzP1Guho+euKkz/9ErSD/+ct2puYs7UmxiQrEdpruT8ll9xZvhnGFxwjIt5icx/8CYyLGL7H4Xz6z7PzuynWDXMzs5f7yD5vkWMTDBroZdOux1zajaZ6aW89YNzjLv7ZoYPTfXvAtTzeBWUhny2bNpLPkNZslgMwsyeDSC87iKKzkXNxf3s3nocw7SVzB4/gESj53ttkwjPaK19T7bnLjBlRYsnm6LT4yg5wgf7PsIx7GPMtW3ivasWJk5bwLh+Yh0zzwYUbrcL1RCHemVTi8jWL77veLJ5d4xSETt2lXJkfzVmUwKVx17g4oDVLJw0kX7xUZ4Iupw011VQWW/DqYsjKTmFJO8GFD3fd3qnRLW5hsqaem2zDr01lfRkK2ZDlDn3TtXCK1XsilZXRXV9M3bRB5KSSYozxnRntPAM68lULhqra6ita8BlMBKfnEJCnIUbeTEH1e2iqbaG2tp6nCYzCUkpJFp7fomBnmxlrSyxblVTHdW19djsBhKSkkhOsnrWRL1RD9VJU2Mt1TWNON1GEhKSSE623vjXuNtOQ30NVTU2FL3o40kkJ4rxyI3Y0GIMJYY6nlBBg9GIwVXH5XMH2XzOzU1TpjN5UDzN5ec4eGgXh03LeXzJIExiPFaYx+EtZ1CHjmLa3BGYG+ppaPSElzaUnOTshQvEzXiU+bnNlOef48CW85gnz2DG5IFYXE48wYFiSQ4XjdcKOLr9BHVJw5i5bBIp/u9jw1yrr/elss4gNi7Q0XD1Avs2bMC98G7mDM1BZ6/hyoEd7D9QxNhPP8GsFKi9dokjm57npHM85jMqIz63hptzktCLNYHzjrD1bClqci7uHa+w4dQ1jAlx6JprqL12ldqMmSydu5i1DyxjgNGFtm+n6kBMKO1ORVsDOO/kFo5n3svDkxOJviObt63dKopOhMoa0akNFB49yM7NVcx8ahUDXd6Xx+J7sf6woqDaq8k7tpE/nsrirpGVvHduKE9+YiIGt9g84hpH139AzaAxDMtq4LVtBh6572Yy4wzapgb5B/ZyuqCBiffcw2Bds2dXUcVFXckFdr32DqZ7nmRZll7rMzE7xK6m9jrKK+pwunSYrclkZsTfsHEX4hldV15Grd2JYjSRlJFN4g09KFFx22soKq9HVUX7ppCVGdfp/VqKbDG74rqdcY+KbHa7XXu2v7vhXe6++y7GjpW7i3a7BaOYQWQiWwMn93zAG/vSefSzs8mMs9Jw8lX+etrE3DkLGd7wHt85OIDHFo6lX2IDR1/dytHCTFZ+1ePJ9lbNNOZOm07/JAOKrYJzH/6Ck8O+wm2JZ3hvx35cg+cwZ3QmupKjvPr753Hd+gyPzkzhyq4/sNO0lDXjczDpm2iwm0lNziQl+TKvfv8sY4XINiwNU2/sQinKrM1j01vr2V8/nNuWT2RAgkETtlKsTkrrjWSkmLEV7mL9Xz9EvfljzBvXj3g9mOIStO3WxUQnUGQ7emIvu68O4L5Fo0iON2NsOsSPfnyMEfOmMHFkJhaDXntzenTPdk7bR3PnnbMYklTL1udf4mziKGZNn0BGvHBrb6bqWj4NiTczVt3D3gvFJIy+w+PJ1kc8N8ReGLWlJRSVVhCf7eTiGScpyek0HX6H2olLuGncaNK9O2VFsdvLrCQBSUASkAQkAUnguiag4nbUU1FZSmmdlexkM25bFfkXD3GsKYtZk2YyzOAAYx1nTh5kR3E/7l06CqvOSfXVSxzbX0H6+EncND0TW1W9JgzZa0s4c/IiZepIbr9zAtb6ci6e2seeayncPH0GYzJ0NNU10lhrJy47DbOrnuKLh9l9qYGcCbewcKgZR/QVplat5Ha5qKsq41p1BeaUHCyqnaqrF/locxGj7lnC6Ew99XYLyY3n2X/sKNWZS1g60kpNSSGnd51BPzIX17kT2KetYuaQRAzORkovHuV4WRMDZ9zBzekOGm0eIdFeeZELh9+jYOi/cftIHaqrCZvThTE+FRrE7poqiquRkounOXTUwfxHVjA4JpquZ7OH0oJymhUd8YlWFFsNBadOsPd8Fvd/dhr6BvHi0I2zsZZmVzxp8QYcTZXknXyPo0n3cE9uOfs+eB/m/wuzM2xUFJ9h2wWF6TNnMS65kn3/+BNXx97LomHx2GqLOHomD3v2PNbOsFJao5IYl0iCUkve8c384/QQPv/gVCzX9fUjjb9eCUiRre+2XLRFNqvVSnJyMqLNlTNnzmjvy5xOp/bjcDhwu928+64Q2e6WIlsf6xeRiGx6mrh0fC9bT6Ryx8cmkWLSoTfqubTuT+QNnMvUUVbOvvIHdtb0Iy3BQUNTMsP7D2Ta2vkknfoLW+vHMmXsWLLihUhUS/7+v3Ex5yEWjkhCX1PAjo2v8N7pSkbO/Dgz6v/K4f6f5Y6p/YlzFLD7jT/wxv5ympuMDJu/mo+tXsDgtFI+fOEyQxdPYED/pF7ZhVKvOCg6/B6//783yTNYPAKYy4593EqemAV/O5DAPSvH0LD3R/zy/UaSLRZMehf25kRuWnU3qxdPIVsobt63onq1nnMXj3OsLJtbbxpEvMWM0XGeP//kT3yUV4bNu56hPq4f01fcxaq5I7V2QBUL/1ZzeuebvLbxGCXVzah6C0Nmr2btygUMrD/MkbxrWIcsYGSGFbNeeND1gUOobI4qTu58j3d37eP8+UYghUlr7+GuWyaSk2jq0d1i+wARaYIkIAlIApKAJCAJhEFAVT27YG588x12X6hBMcSRMWI2q9YuYojjCofePEfm7csYkVzBgc2vsfWkm9T0BOxOFyNuXsmK2UOoP7+dt97cSbFdh+q0MHDuSu5cOoE0g9ihs4izH53Cnj2ccVNHkaDWcmXfHnZvyGPMfz7GeKWSy4dPUGZPZNySmaS7HV4vtzCM73ISN40V+ezb/Dbv7zxDvdtIfNpg5q29n1uGwcnD77NVt4yvzM+k+PxBNn3wIedqTCQa4xk+dwXLZw3EUbCfd/6+gUvmDPqbmqmy5TD7zrtZMDIRl9M7OhRLS1Rf4crpHZQMfJC5mRVc2LOOY4XNDJt/J3Vb/sH2yzVa6Kx5wGzuvn8pwxNi5RGvxahScnov77z5AceLalBN8eQMu5m7719DjuMsW48dpzZzDgvdB/nHOzu5WG7HZI5n0ML7eGz1FFJopvT8Ht782xscrtCTPGAGq+65nXmjU9DZRbjxaTb+9c98eKkJY8oQblp2L/csyqLi2Ds8d1xl1fyVzBMbrr3/KjXTPsUtQ27UoM0ud0x5Yg8RkCJbD4HuQjHdEdnOnTvH+vXrWb16NWazmUuXLmm7i/pFtm3btvlFNpfL5RfZtmzZwic/+UkmTJggw0W70GixOiUSkU3YIHbp0evU1utN6A3oVJe2o5FwXRerNog3YDrxW3XjdrpRdQbP52rLWmCKzuBZoLWxkoKrJdiM6WSlWlAbrrJ13XrilzzEvGFZWA3CNdzgD20RIZAup9gaXUGvFwuU9vL6Yjo9RoNeC2X1C1eqC4cLDF5Wis6IUUTC+htSxe1yhly3QzDWKWrAmhYKeqMBfaCnnggFFecHrXshwkgNer1fmFJdThzaNk86dJqB7pa1RGLVqbqQr05nxGSq4OzZRhISMshINwG93K5dqIc8RRKQBCQBSUASkAR6kIAYl+r13jGiiup2a2NEtxhL6cXO7y5twX6d3oBYFcETXiqiqMUO5m5QDBgMOn8InuoOHJspKHodihg7aeMtF5WFheRdLmHw/JtJF2GTYgMERdV2mO+5l5eeHen1wjaBWlVxuRy43OJzHToRZijsFWG0/jGhGDe6PGNLRa+tj614x1kiD5fTGWJ8KOqnQ4cLh81OZf5lihts9Js8nX5GwU6A9ISkO8VYP9bNLuojxtve8bCqunA5POGrGgvR9iHq7PRtd6qdb/CEjYu5hODhN1qMtY14lud143K5cTtsNJed5nCplUFDRzIwRUFV9ChuZwxCYmMNT+Z/oxCQIlvfbcnuiGxnz57ltddeY/ny5RiNRsrKykhJSSExMRGdTofy97//XRUPMO3GJR5gTqf2QNuzZw+PP/44kydPliJbH+obkYpsUTddZ8BddZ49uz4ivzGFrDQzSmM+l03TWDt3DOlxxht8W6yoE72OM3Rht3t27BLiqXiIyEMSkAQkAUlAEpAEJIG+QcBGdU01FZVmRgxNib2o1DcqrVkhRLzaimpsDsgcmI1eCJQ3+uFyYq8soQwLKelZJPahTcNudPSyfu0TkCJb3+0d3RHZzpw5wwsvvMD8+fM1Uc1kMpGZmYnFYvGIbBcuXGgTLirENrEl6dq1a2W4aB/rF70usgkeih6TQU9TTRllFfXo03LIFWtriDeRfYyXNCe2BLSXojF/FRrbOsjcJQFJQBKQBCQBSeDGJKBFG+iEM8E/32DF49UGrn8Ggc3XfcVGCsK3zd0Dnno35iUjaxVlAlJkizLQKGbXHZFNeLK98sorLF26VHNIEyKb8LzVvG+FyBa8Jpu28YGqaiKbWJNt3Lhx0pMtio3Z3az6hMjmq4QWiqogtjT2uOXLQxKQBCQBSUASkAQkAUlAEpAEJAFJQBKQBKTI1nf7QHdFtr///e+tRDYRNipFtr7b3h1a1qdEtuuUoTRbEpAEJAFJQBKQBCQBSUASkAQkAUlAEoglASmyxZJu9/KWIlv3+N1QZ0uRrQebUxU7enrXGVPkUnM9SF4WJQlIApKAJCAJSAKSgCQgCUgCksB1TUCKbH23+aTI1nfbpsctkyJbrJCLcNfWC/erdhs2WxPEJ2EWsdX+otumbd8qj1DX3pYAvpxEKlG+3DogVu0r85UEJAFJQBKQBCQBSUASkAQkAUmg5whIka3nWEdakhTZIiV2A6eXIlu0GlfshqnitNmxORy4dQYsFjMGn+OaHqounOLY/gvkLruF/nFGVKfLszOV3oDFZMYgtprvbNV/1Y2joYJGfSqJZrEQYqD9Cq6mcurUBOK1soVN0aqfzEcSkAQkAUlAEpAEJAFJQBKQBCQBSaC3CEiRrbfId16uFNk6Z/RPk0KKbFFoaqFkOeopKcynoKiWJlszbpMVkyGO/sOHkZuWgFmp48LpfRwpHsLsAQ3kX7lCrT4Ok1DJTPHEGfUk5g5jeE4yJn2gMibiSlX8+8Q7m8nf8mP2pX+aFRP7kWxScfuEOYOZ2p3f5x3Hcm6ZMpacBL0msvlya9lKIhLPuSjwkVlIApKAJCAJSAKSgCQgCUgCkoAkIAl0i4AU2bqFL6YnS5Etpnivr8ylyNbd9lLQq40Unt7G61vzsfYbx9TROSQpFXy09Szpc5cxZ3wu1oZijm/fRO30O8g5+i67zl6j35yFDEm2Ymiu5OSRfVyyJTF18SpmD07DYtCjUx001FbT6LaQlBSviW9uZxNXtv2Mg+mPsXREEqq9GZ01kQSrAZ3eRM2uH7LBsZSFk/20zDYAACAASURBVMeQnWhEh52GmjrsioXExDgMOtXrLSdd3Lrb8vJ8SUASkAQkAUlAEpAEJAFJQBKQBHqKgBTZeop05OVIkS1yZjfsGVJk62bT6nXYr55kywc7aZ5xJysn5hKnCO8yBaNOxa6FhLqoLDzJti01zLtnBg3b13OoRMfE21czMt2KXkSM6l1c2v4ib5wYwu33zqW/Wsqp48cprDdh0TdQ3ZTD5FnjGJRqoHjLD1lfO4t+FiupCU1UV6tkDB3LpInDcH/0E951LGHRlLGkUcKJHUeptcajNtWjJOYwfMJE+iWZ0AvvOHlIApKAJCAJSAKSgCQgCUgCkoAkIAlcFwSkyNZ3m0mKbH23bXrcMimydQ+5zuCk6OQhPtpUxU0PLyI3yYLibi1gKc5Grh5/h12OBayZmU3Zxtf5qERh4sqVDE8TIpuqxXTa6/LY9NwHZN+3DKXkMAcKTUyeMIn+8TVcOriXU8mzuGP6UOp3/5hnT49ixc1TmDwsjvrzB9lWGs/0eYsYUfAbNrqXMX/8IGr3vcqJ+gGMnjqOFHcRJ3blYR4xhUnThpBmNWhRqPKQBCQBSUASkAQkAUlAEpAEJAFJQBLo+wSkyNZ320iKbH23bXrcMimydQ+53mCn4ORR9m10MOuTN5GT0lZkc9SXcnDddsy3rmDywEQK1r/KgRAim60qn+2/20j84rHUXDmBbtx9LBuTjllvwlC/nZ+8XM/iJePRn/stG0z389j84aRZjFj0V1j30mFMAyYx2v0KW5XlzB1pZN9zL1I8YTpDUuKwmHQUfnQcx6BxLLxtIcPT49F3tslC99DIsyUBSUASkAQkAUlAEpAEJAFJQBKQBKJEQIpsUQIZg2ykyBYDqNdrllJk617LKXqF2rwj7Ny0m8QF9zNjaCpmnRtNv1LdqAo0FO/mtT0JrF4+gZwsIxffeo0DpQoTVq5khPBkU92Ai6rzO/nzRpUVyxIpzDuMbdh9LBiahNWgoGs6xC9fqmbJ0nHoL/yOD+Pu52M3DSbNYsBoLuW9PxzGMGAcI5V/sF13K3NHWTjy6y3ob53O8IwkjIDTbseYnEZmepq20YJcla17bS/PlgQkAUlAEpAEJAFJQBKQBCQBSaCnCEiRradIR16OFNkiZ3bDniFFtu42rQ6Du5rDW95hy1kLc26dz/B0EzqdjvrzRylJHo757D+4OPDjLBnTj9QklQvvvMre/GZGLF3G0BRPuKir6gwb/rKTlJWf4LbxBo7v3sWxsizmLRhJZoKJ4u3Ps0NZyMqZY6jb8Qw/Pjichz95GxOzU3AWbuOtU02MnnYrY4qfZ6N7KQvHD6Zu/x/5UDeXVZOGkGx20NCsYLUmk5hgQCe2HZWHJCAJSAKSgCQgCUgCkoAkIAlIApLAdUFAimx9t5mkyNZ326bHLZMiWzSQK+hpJP/QRt54extny5pwuRUyJ6/g3lVDuPBeMRPunMWgzCTMJoWSPa/x8itvcarOglHRo0MlftBs1t6ziimDU7WdRWkqYte761i/7SRVTZA1cw0Pr5nL0FQDpQdeYFf1MKoPbOPU1XKasyex4s67WDJ5MO7jv2ebYw43jx1GqlLGwfV/5NVdBdTU6+g/dTF3rV3GmOwEDHJBtmg0vMxDEpAEJAFJQBKQBCQBSUASkAQkgR4hIEW2HsHcpUKkyNYlbDfmSVJki2K7KormwebzERNsHaV7ePNSPxZPzCUlzuApTNGh1+lEPGlL4arYkdQbZur9VMvL63Em8nK7RVipOF8Ic24tH+1rVUVV3Wj7LSg67Tvf3guKSCuK0pK5Ud1qYKlRrLzMShKQBCQBSUASkAQkAUlAEpAEJAFJIFYEpMgWK7Ldz1eKbN1neMPkIEW2GDelywFGI0ITk4ckIAlIApKAJCAJSAKSgCQgCUgCkoAk0BUCUmTrCrWeOUeKbD3D+booRYps10UzSSMlAUlAEpAEJAFJQBKQBCQBSUASkAT+iQlIka3vNr4U2fpu2/S4ZVJk63HkskBJQBKQBCQBSUASkAQkAUlAEpAEJAFJICICUmSLCFePJpYiW4/i7tuFSZGtb7ePtE4SkAQkAUlAEpAEJAFJQBKQBCQBSUASkCJb3+0DUmTru23T45ZJka3HkcsCJQFJQBKQBCQBSUASkAQkAUlAEpAEJIGICEiRLSJcPZpYimw9irtvFyZFtui2j+DZcija7p/app8dFiN2B+3YDt8uo61TtZwX+ntf6nDTRZeFzE0SkAQkAUlAEpAEJAFJQBKQBCQBSSA6BKTIFh2OschFimyxoHqd5ilFtmg1nILiduFw2HG6QTEYMRp0KKi43KDXCcEtWGpz43SBTgcuuwOXprSpWjqP6KagNxgw6HUhzgW324nbJdKE/t5TMxW3y4HDIQoyYDAa0Xes+EULiMxHEpAEJAFJQBKQBCQBSUASkAQkAUkgSgSkyBYlkDHIRopsMYB6vWYpRbYotJwCrqY6yvLzuFrdgM3uxJg1lNGDckhwF3PgcAPDJg8lPdGEzlecosddfYpt+QqjB6Vjv5xHcX09TXYbjfVu4pJMKOY0+g8ZxtCcRIy61sqY6qjl6uV8GiwDGNY/BaPB6zIXWB3VScO1K+RfLaeythm3zkhy7mAG5WSRYjVqXnbykAQkAUlAEpAEJAFJQBKQBCQBSUAS6PsEpMjWd9uoOyLbmTNneOWVV1i6dCl6vR6TyYTRaMRgMKDT6VD279+v+eA4nU7tx+Fw4Ha72bRpE/fffz/jx4/XTpRH3yAgRbbutoMOxV3D5Y/eZdPROrKnzWVippEGu4EBuTnE1e/km//xIcM/8Sgfv2U4iUbh26ZgNNg4/vfv8PmTOfznA3cwQW+jwdFI2dXT7N3YwPQ7JpOemkpaRhaZqVYMAYqYgoOiox+w57id0ctuY0x2HDq3ExQdihDjVPGngquxhvP71rO7JIvx4/pjqTrC9kONjJp9C3OmDSbBpPPEsspDEpAEJAFJQBKQBCQBSUASkAQkAUmgTxOQIlvfbZ7uimwvvfQSCxcubCWyCd1ME9l2796tCuHG5XL5RTbx782bN/Pggw8yYcIEKbL1ob4hRbbuNYai19Fw+Ti7th8kYdnHmDUoFbOI9VTdOJ0u7GVb+Z8XD5OsJLHkgY8zITcRk0mh9uxedr31Gv9TN5FvPrCSxSMysZqclOUdYdtrjcx+ZCb9Ui2oTifuACFMaG0NhYdYv+MUQ+avZcbAJC0klfqrHDnbQMbAXPplxFF9bh9liWMYkZtJgknF6VIwW6vZ9ONN1PUbxNSl48iIN6FIka17HUCeLQlIApKAJCAJSAKSgCQgCUgCkkAPEJAiWw9A7mIR3RXZ/vjHPzJv3jxNKxNebK082a5evdpGZBMebW+//TarV69m7NixUmTrYsPF4jQpsnWPqs7gpPjkcQ68W0jSVIWCvFJq6twMmrGYOZOHkVC/k59s0rM07QJ5jVNYtGIy/ZQ8Nm07S4KrhB+VZPKZRbOYPygFi9GliWzb1zUy6+GbNZENd2v73DXn2LDhKK4J81mQ5uba1TrSpowk21THvvUbOGMex8yMUvafqWLk3FuZ1D8F4bCmM5iwXd3K6xtLyB47k+kTc0kwyXjR7rW+PFsSkAQkAUlAEpAEJAFJQBKQBCSBniEgRbae4dyVUkKJbKEiOEUbCn3Md4iQ0HPnzrFu3TpWrFihea4Jgc0XMqp5shUUFGgimy9c1G63a15t77zzDmvWrJEiW1daLIbnSJGte3D1QmQ7sZnXXjhM4qxp5CYbUZU6ik9WMnDREiZlXOTXO+P55MwU8g7so37CLQytusSFpmRm5Jbx5Y+cPDT3ZuYPTu1cZHMWsfMv27k2aDrL5g2j8eQxDu4uYuQDixmanoSp4SLb3lnH5jw9Ny2/iyVjs7GITRH0euwlJ9iyfQf1/Wcze+JYcuKNHg84eUgCkoAkIAlIApKAJCAJSAKSgCQgCfR5AlJk67tNFCiyiXaqrq7m97//vSaWCc1FHOJzoY898sgjpKena5/7RLbXX3+dW2+9VRPZxDniR3wnhDpNZBNrsPnCRaXI1nc7grBMimzdax+dASpO7eS91/eRe+9nWDQ6iziLjmN//BIHUlcyZ0gjL+1L4lO3jUEpPc62d3ZRmzuIMTevYaF5Hw9vaeSBuTM7F9kUPfVnX+EHP99MrSWBOJOexmuVXCuuJG7SQlbfeSe3zojjwPMvsuGcgRWP38+MoZlYDTpspafZvmM7FRlzWDx9LFnxeu/upd2ruzxbEpAEJAFJQBKQBCQBSUASkAQkAUmgZwhIka1nOHellGBPNqGJbdy4kd/85jeaWCYOsV/BY489xsqVK/3RnWGLbNKTrSvN0jvnSJGtm9x1eqi6yJ69WyhOX8TiMbkkxDVx4PevUzdlLlP6F/PbHfE8eutkBsbXsnfrTs45R3HbkkkMqtjEfZsaeWDeLE1kMxtdlOcdZdu6RmY/PKNNuKiruZaq+ibsNieKQaX85BlOHS5l0B23MH5QHFfefZuL5rFMHNTApp3NzF4zm6G6Yra/9wYl/RZz27SxpFt1YDBi1HYqUZABo91sf3m6JCAJSAKSgCQgCUgCkoAkIAlIAj1AQIpsPQC5i0WEChcVAprYm0AIbeJ49NFHtZBQ4ZDm827rksgm1DqRiViTTYaLdrHFYniaFNm6D1fRKzQWHWfDW+9yusKJs7qZjGkrWLP8JnJcB/ntLgv3LBxDdooZp8uN263DYDIRX7ydz+1qZu2Mqczsn4zJ6Kai4CT73mti2semkJlsDtqYQNGEMVDQG1XKj5/mxOFyht41n7SrW9heaGL42GkMSzNRfXIDr5xLYYRtC3966xT6hGTiTDoctmZGLrqPu25bxNAMMzoZMtr9DiBzkAQkAUlAEpAEJAFJQBKQBCQBSSDGBKTIFmPA3ci+vY0PzGaztt5ac3Mz999/PzabrVUpgSLbbbfdFt6abD6RTazJdvvtt8s12brRcLE4VYpssaAq85QEJAFJQBKQBCQBSUASkAQkAUlAEpAEokdAimzRYxntnLqzu6jY+ECsyeYT2QLXZNM2PigsLPSvySYENrEmm4hHlSJbtJsxOvlJkS06HGUukoAkIAlIApKAJCAJSAKSgCQgCUgCkkCsCEiRLVZku59vNEQ23+6ivp1F/RsfCJHNtyabT2QT/xbhotKTrfuNF+0cpMgWbaIyP0lAEpAEJAFJQBKQBCQBSUASkAQkAUkgugSkyBZdntHMrbsimwgpDRbZxM6i2u6iPpFNrMPmE9mE8W+++aYU2aLZilHKS4psUQIps5EEJAFJQBKQBCQBSUASkAQkAUlAEpAEYkRAimwxAhuFbLsrsr3xxhuayCbaWKzjJrzZRKioJrJdvXpV82TziWxCaBOHOGn16tVyTbYoNGA0s5AiWzRpyrwkAUlAEpAEJAFJQBKQBCQBSUASkAQkgegT6KrI5rMkISFBE27kEX0C0RDZVq1apbWPENhEqKg/XLSoqMgvsjmdTs2bTQg5QmRbtmwZo0eP1tQ4efQNAqJtmpqatHXz5CEJSAKSgCQgCUgCkoAkIAlIApKAJND3CIh5mxBZwj0iTR9uvpGkE/YKO+QRHQLdFdmEh5SvD4l2CdQAtAX2I+hf0alR7HIRTl/i6CntybcXQaQ18u0uKpZXW7NmjdYGRqNRs7uNyCYazOfNJgpav349JSUlWK3WSMuV6WNMwNcBY1yMzF4SkAQkAUlAEpAEJAFJQBKQBCQBSQA08UnMmW02W6c8RFqRTjhHpKenI5xZ6urqtLAyi8WiObbU1NRo34nD51WTmpraqcjlE8FEXmJS39khbC4rKyMtLU0TAvLz89uUIfIUok1ubq7mlVNcXEy/fv2i7kUleIh6i3I6E/N8EVxi7is4dZa+Mw699X13hLBALzbRR0Tb+YRQwTAlJeW65RLYHqKe58+f166LMWPG9EhTif7UlT4l+Iu2ENeTCBcVR6DIpomfxcXF2u6igSGjoiOLExsaGjThTfyINL4fn0HB/+4RGrIQSUASkAQkAUlAEpAEJAFJQBKQBCQBSaAHCfiEs/Ly8k5LFfPkyspKTayaNGmSJrbl5eVpokh2drYmuAlRYfLkydo8XIhg9fX1jBs3Tpt7d3T4PN7EJF+EE3YmFAiBb/v27VreGRkZmuDX3iEEAiEO7tixg+XLl4cl4nUKw5tA2CmceE6dOsXixYs7tEOcIhgKRsLeGTNmaALMP/NRWlqqRRsKYVWwXLBggdamHbXn9cRL9HtRr3CE456ql89bMPC3b9014YwmfgLDRP0bH5SUlGgim+9HVE40lPi3+O37O1BoCxTZfH93dnH3FAhZjiQgCUgCkoAkIAlIApKAJCAJSAKSgCQQTQI+kU2IHZ0dIm1FRQVHjx7tNPzN50U2cOBARo4cGbbIJry7EhMTOxXZxDx+69atmuAXjoAh7ImLi9PWZ4926J5g98EHH2ieP50dPn1hypQpmlD5zy6yBest3fGQ64y9/N5DwOdJ6BPZfOG/PjEt1G8trRDZfK6vgUKbL3w08Hegx5vvnK662cmGkwQkAUlAEpAEJAFJQBKQBCQBSUASkASuBwI+kU14Y4V7hLtofSRzap8nm/BKC0dk84kFkYgyvrl+uPWMJF0kwp106ImErEwbbQK+aybQk03bPVRRNAHa59UW+NsvsgljgoW2UOJaqHBR2fGj3ZQyP0lAEpAEJAFJQBKQBCQBSUASkAQkgb5EwCeyCY+w3jx8IltmZmbYIltv2ivLlgSuVwKBHmxCWBM/oUJHfSKb//vS0lLNk00cPk+1QI+1QGHN93lw+kiU9+sVsLRbEpAEJAFJQBKQBCQBSUASkAQkAUngn5OAT2QrKirqVQA+kS0rK0uKbL3aErLwG5mAz4stUFgT9Q0MIRV/+358Hm6aCGdvbvKEi3p3Vwj2aNMENLHzqHdzBNXt2YVB/E/bQta7w6/4tzxuDAI+MfV6qc2Ntn3x9cJd2ikJSAKSgCQgCUgC1zMBRcSyBFVAfCYPSaADAv/EXUTMgZubm7laWNgKUHuzYB+qcGfJ4ab3reEmNlBISkrqdE022Z8lAUkgTAJe5zOR2h9e7fVg0zzZxOdCRPN6tOl1OlwutxY6ajAa/F5uyrJ7P+m57rX/urVfQkjTPgooxPO3X1HTRLaW53K4t44wKyeT9RoBIbBlpKUito9WrpNmLSgqwma39xozWbAk8E9DIOCZcOPXuQ/PIq6Te3PP9pEbDMqNUJ1QdejsstLOuREq37O9v2ulBXJuZ2p/vTXF9WZv1xqud89qdxwQfHEH969eaBxfkR2ZFiFNnzNKs83W5szOitEkbS+/UGujhVzUvh3evrRmszmsjQwirOaNmby9/hBpbSPpV6HeY/jKC+ww7b3r6JHLpiMwwd+Jfwc+L4KfHQGV8j3PNYHKU2mPnOTNw3NBCCXL+6UXTKsLKdRzypeHpoIFZOz9d2dzFXGOL02o8wM1roC0mrymKWyifG+dFHA6XUydPIHa2jryrhRi0Bu0NAqp/YOaL1A8C+wFPdLKkXbzKKVvpwH9uUfrqoySubHMxuUiK7cfWf1y/JdQLIvrdt4qXDh3XtsWWx6SQMQEOrsRR5yhPKHbBPrEo6ZPGNFtlG0yuEGrFX1Q7eQYNr+wE8be9D5kSviVDdPoMJOFX24PpewzdochsoVC0mfs72J7hbT/OqlUXzDzehLZOuoi3WXpm5xH1A19c2zvZD2cczu0U+SnqRYBOXXmCxdKFGlvHhxC+fGLE6LIjlQi7/eB/UVjFsSgVREB822fAOOvWXtltffmJtj2UHP5zuz31bG9Rmjv5YQ3faivgwWlwD7Qqio+ISiSjhqs6HWk8IXT+bqbJrD8ADFM+zP43xGWFdxlw8HkMyeEWdol5G8v8YfbY5AmsnltC9VdtLzszFt4C9fKrnHm9EnAs2uuQr/hIcwKJbQFVz6c2kQITCbvfQIuF/365dAvJwuPQ2TfPkQvPHP+Io1SZOvbDXUjW9cloS5a11a4A6MbuQGiULc+/TjrJeN6qdgotGbssuhRJu1d277qdfZ9BxiC3+C2Gd71aEVj0159qgqhJqodjamDnw/X6X0+Jm0Qg0xjkGVsOnU7WooozF+HULPBVgliZlqbjKPOtXXdOhpFdV50QIoQif1eZtrySOEfHV25wbl0JhkFN6lf0wuYoodk0C1dpf3nSiAJz/ywNRuPLa0Lb5tbCOMCmzX4hFB1bUfXCruV/E5Mnfen9q6mUFdUq7YIPjGcW3hQh/Cc0pJRYPu3/sZb83ba3ddKLX3ac3aIp5IfYah6i89CtXHwiKR1n2z5V4sHp6+f+GoRrHiJZclaHNQ6a1ctbVCWflu7OtXS+p3q0UFCCXKBlRb9ye5g0eIFlF2r4NSJ0ygGg/dqCCmyheg+kdxlOiMS0S0rVGbtUYuqkZ3W4oZMEBWRrVt3+IiwihaXIltEyPpw4m7cDftwrWJqWjgP7pga0FcyDzEy6yumBY9A+ppd0bSn1x7BvVZw+PSuAxPDrkzM6xLzAjxV7aFiwuLa/tw2tJNKRPb3pYqGQaNXzA0qtKMZaHAVesXeEBzDtaO7IkVXLpxwbQuje0SSJFRVQ85Qguxr5aTm/S6cKrQV2VqfFWqU215X83/u/SM4qk3TFbo6bI7o/tE+8bbCW+DtqqVmbZ02wr3AQjj9+BWVSBqmJTwwVDt21C6RKg6RNUlbqbWjcOJWLeGrSNtO15IsOCrSKx4F5tO+Q01AAdpF09IR/TZqGbUWXINr1Eao8hau5aFpWG2JeTb16OxK9yRoy6u9K7W14OcTHVud71fsfGV76+YX/ULfPLsgsgVWrpOHT2cc+vz3HY1uAu9EnbZ4n69ppwb6RbZMFHSdJm89UvXyafUEa+8uEGbWnSQTuUuRLTosb8xcwhkW3Zg1v65q9U/RTF2sZBdPu27a/7qqXxSNjWJWfbKt+0z9umFIN07tlTbpMXtjXFCMs49J2wQrIq0KiXSa3g0Lw5x4hyyhp7l3KQqgG2zCPbUbHDrSO3xyRLAZnuJaGq71ND6UUNUibbUur61gE7rKQeJEuFy86Tqa1QV+FzyzbnNeZ1PvDmQI/1d+WB1bFapJNZEl6LoN16RQpYU7220VbevrFN6T/XkECIkdXibiS5cbnA4wGFGMeo/oZHeAy+VRYU1GFJ3e08tEAdr3thbRTHxvMKCK9OI88b1eh2IytfRK/7pkHs+utiJbi2+cp0l8wptvLbYAtc/XjzQhLdhTzJPOt3Nu667ZcqUECnPhi2y+3JRW+bcR2fwXqrdzdeb5r0WL2iP1ZAt11bVz5+nKDamrelVnZXUl386uqnCvnAhvVH0yeVQ82XquZqJppMjWc7xjVlJn13XMCo5Gxl0xvis3qs7uyeEOsKJR5xjm0RWcMTTnus+6xyYyod/w9Ri/667fdGJwRPXp6H4SUUbRba6QM5t2iuhFM7tU6c6uq1YvG7tUQu+cFLN2iDTjMJ5nkWbZE0S7ZVO3Tu5+7Xq5eI8KEFyNgA9CuHK154UTWZBnUJkhivSlCOeyD8ytI6Tt9fBQT9Kujhhbe5r51QMv6hbr/Pm3mg97BY92elYomwKny8FT6+5MpVvpHKHm7B3M41s2kwhcfN9zQqCXVXCfaSXkeDum77NWIZjesv2fhXUleoSe4CNwM4xQm2C0+cxuIyMrk3ETx3P2/EVKS8q0nS1Hjx7BlEkTqKmp5dChoxRfLQajJ4TRZDQyf+4scrIztIX69+0/TFlRCYmpKUybOokB/XO4lHeFg/sPY/cKdb7HWYD25zE94DknatO2T7T05vDa3yfOhcqrvaXRvGGdXpj+MM8O2iEwTUu7tViviXxa/cK78tqKbB2uyRZWD+ljvvbh2izTdUggWiKb6vKo6+ICbXMj8XZasfuGXufpxGF25FCP36iJbNodIMA1OfiO4Lu7hHfNyY4WDgHVu7Ck5jMcA7B9YdAYDodYpvEz9j0wYsC52/b3ckNFq3jRnUVe4rdL8a+biniJaFQJ2zm42zzbycB3j2s1Y4jRtRftOgjbA0fabbpxBI0YQdKuVcP3HPEuSq0948L1DO9aiSHPilk9Y5axpxrtZd/LOm6XWybGuDqG1mWrY5ptN63yT6fa5NMp6z6kfnZqa1cotTeVjaAwtbMxQgR5daUK4Z7jW4upg/ShaLRY33492iPQWc2Dz+tIlOtIpPJVqbOW8D/KAxiEK9KF1KWCP2xnTbrO7IqUU+BtPyQXb4bRmia08X7qzOCgPhZKZAvdDdsA9SYLrGXoe1KgoBa8E634Tq/omDlzGp9+7CFuX7mMxz//n7z6xgZy++Xwm1/+EINeT2JCPDv2fMTXvv5dXE11KCYLg4YO4afPfAu3qjJoYC5bt+/h69/4HnffdTv/8cXPUV/fgMVi5j+++m2279jjn5u1apc2HT2o9n5VrsWDzXeKGB57/m7xiuusPwX380BivvUBfX0o3Lw6us14POnEmC28jtG+yJY7onUOncn04d78ZLrrk0B3RTa3C9xuSEhGzR6IO2cQxFlBJ56GbhRFfO9AERd7YQFKWQVqQzMo4nuv4BYBOdF5uy2yeft8ol5huEnHKJOeASYdCToFhxsq3CqFDhdnbC4K7W7s/qd2NC7lCCrrv8t4XX0dds8NoLPRgMkMRnNsRKwumK+dIvqJUCLMyShuJ6qjARR9Nyai4d0IQ5vbGcCuVrKXz9PENRW9zoJeb8TltOFy2UEXxoS/Ozh7udo9WrxgLO53bhXcCjqDjsRkhaEDXIzIdZCZ4tQu0csFeg6fN1FaLdS2MHcVi9qzWNjmU/68AxudAZ33x+124nY7ehRbq8KC+5pPTPN/LsRJBfQevtrtwymY957JrUv2CmmivURf0O7JOtAbQW/y/HY5wGmLksGhLs7uPosivOAjv53U2AAAIABJREFUTB6likeWTYc2hppe9kCleqCIyCBFMXXU7ldRsOl65hx434sCioizCFhEPFSThloXLLIyYts42uQ7zCI6G/l1RY4NJ0+fGBBsqF948AINtd5Z6El/998+tImIayWuiTGL17NHixX0GKj9CqxwIPf2RDHfmmDtrMUV2Jf8U62W0rQCAz2PWnt2tXiqteTTkksozzCfY0WrLuMfooX25AvegCC4/7dMEcP1BOy8p7Wy3Ru6KUS2efNmsWDezaxcvoTv//iXvPvBFj7xwN3cf8+drLj1bpatWs7TT36Wl/7yKgajkT17D1B4tYi01FQKL51j9do7+eLn/5XH//3L/NtnH6GyoprvffsH/Ob3v6C09Bpf/9YPaG5qRtHpUEVIqr0Zz9tiMWbUgznOH4qq9QmRxhGQRjGC6ksvyBhRrNZWm3WKT1s8BD00PUQC+py/i4fYsMHblzx92Pu9NxS4pXu23aSjJXdPi3nsCPzD058C2bfukwG5twkX9YTnKgSLbFoBAd3NH4cb2W30nyp1Z3fVcGGEO07u7AHSnXxCiWwhXysEVcr3ZDPHwaibYeRk3Nn9cKUmoZqEeOYCnQNF50TBjtFZi6GuGN21YtRTl3CcLEStFxdm+O6Zvnu9JrI1NoVLuXU6FTINCkvijSyINzLOoqO/USFVr8OsKLhUaHCrVLrc5NndHG9y8madgyM2F7bO2qFrFnV8llDXjSaSZi0kYeYyXGoiqjP0ApGKXodBX0vN9g3UH9qDW9wce8KboqPrQZuIuiAhC93g2egyRosZM+6iI7iLDkFzTZfE1ligvr7zVDEZ4xk6cAZDBswg3pKGzVbHxYJ95F/dT5Ot1lu9aN28IqTVG9dOhCZ2mNwnqJis6BMzSE5NZdwgN7NGlTNpyFVGplWhb3JRXKanpFKP6tJxpVzPG/vjOFVkal8YD9fGjvh5xVW8HoyK3ozBnITRnIzRkojBHI/BGIfeEIdOZ6Sm7CR1FRdatisP14ZoptN4ChM8gprOqscQb8QQZ0Avfqx69GYdBosee42d+ot1OOocvffiQNgr+AqPbfG3yQpxGRCfAdZ0iEsFS5L2EkET2q7shYK9nnMCJinRRNijeYV9/YadsOfMDzap+/PTANtDiXdBVQtLAQh3EOebEfQcvohLCrsLhJ0wYhO0E1rPjjx5xLjIrhnaTnfyfxxbo9vTTHzFt3u5xNYsb/HB11fb6803OW/Fvh3bOhv9RPXWEDDiCn0LaDHSH6YYqL0E6TChdvps3d86tz7UJeHLwy+6hSDfqi90Xky3LwPPpeqxVrBp7+/ggkKLlB2Z49nVMvho7T0X1GvC1Uu8WkorAU6rWIvAE1huONNu7VybTRt/vvjCL3j5r6/z7geb+flPv4vDZueJx59k3LQpfPPr/4Hb6WLUyOF870fP8cpfXwdXM9a4eD7/xSeYcdMUHv7Uk3z56c9hNVv47g9/zm9++QO2bN3N7//4F5wul7Z22tzZM1h7x0rqautYMG8WR4+f4oc//gXFxaX+3TSnTBzPI5+8l5KSMpYvXcjGzdspKCxizerlJCYk8MHmbTz789+0Hru190z236ODrnOf3hBqw4SgsN7Qre3pGW1Cf0M8EgJ30W37d0vu7a/JFkpkC+eSCGugEE5GPZgmknFLD5rVp4ryiWzZWZ4FCcM+VLAmocy7B8ZMw50Qj6q4UFUbLmyoilC9xSKMTvR6BwaDHaPRhtlYj8l2DdfxizR+eAF7aaPnRhpYdnvPVe8LlS57sqkq4y0GPptq5pY4IxkGMGgRXormRusrVnPC83KwqSoX7S5+VWlnQ4ODhh4ZWAQ0gsuFIT2Lod/9FabR06gq0GkOEm2aSqxbaYLUwdCwZyNFz34De1kRiBDdzo7u1KmjLiMmmAYrutyb0A2Zj5IyCCEAiAeF4qjHVX4O1+VtqBXnPJ4fEfW/zioV5vfRuK/1ht1thwUMyp3KolmPMyB7AjqdXuvP1yovs/2j33IhfwcOR5N30u9rcOFJGMvQQZ+QErjYbIh2ERdcL0TWhdlDNGaKMQ5L/zEMmDCVKWOyWTwS5o0sJdeyhfq8g+w8nMQ7+1M5eaae6ppm+qW7mTXGwfkSA1vPWGl0ihcPYZfYNmEH16jeGIcpLg1rYg6WhGxMliT0BjM6nRlFb0LRGTQ3eLGxjfBsLLu8heqiw96+0GZ4CTpha6gG6c6NoqUcRa9ogpop1YQpzYIx2Yjeokcx6tAbFMT3QngTXVOn19FQ2EDV4QocleLGF2Cv79rV7A3TW7BLTaCAOQGScyFtMKQN0V4aYIzT7m8YLJ6br+aZa/C81T25Ds5uaBHZgsuNDsou1SamJ0XjfhpTA8PIvK+3jd++PmpoxGa1N/VvK6hEpJLdMCJbe322vZlqZA3Qt0W2MK7XkEkCGAT8GQuRLTjPzuj70wf2z1AnBYlZoaWZ0Ds1tt9jWoSrUHuCeooMqFHAvEj7tD2Bzft5K/2pq00X4rxQqDobToW+/APr31JQaI+39gwJ7FC+iofYBMAvknbeI9pf2y1QYPR6WLlVsnIy+e2vfswfX3qF9zZu4flf/Ziy8nKefvKrjJ48gf/5f0+zZ+9BXl23ntq6Oprq6vna155i9crlnD5zji986b+pLCpm/E1T+O43/4tpUyawbcdenvryNyktKdXGgGJO/sC9a3n5hV/y69+9xO69B/jPpz7HS395jed+8Tw2u13rDytvXcL6dS/x8l9fY9ee/fz75/4Fh9PFd555loULZnPH6luZv+RO8vILWtbDE2hD3d4DPm+1blo74nOotdW60u06yqe976IvsvksDzWIEiETQZM1zw4SHh1QCBg9f7RTptcWnV7vF3bcbjeqFvbhPXph0hyOA2FwmnDO6ZR7l8JFvQLbLQ+hjL0Z1WjALYQ17LgVh+dvxem9ilwoOhdGg10T2CymeqzmWuJMVdiOXKHi7UJsV8XkPzyPNpGsSyKbCsNMOp5KN7Mq0Ui88Frz9s1WN3BNYPNeVt65v+jDRU43z1baeaveQW2su7PmNeEtRIhsmTkM/uFvcDY4KX7uO6HFM5cLfXoWWV96BndVOZU//wqOsqstIlunYkoHj6zgNzetOlUwDO+/3W6UrHHoRyxDSRuOYorzeK2oLhRvforLhWqvx116HOelD1Ebytp5/dxpL+5SAr3RSHxSClZrAnp9wE483i2iRU20nuBfts/71ktVcbmc2JoasDXW4xLu0r15qCoGg4l50x/jpgl3Y7WkeN2dFS0s8KMjf+Oj438D1cSIgavJSBlLo+0alwrfp7zqOE5nU2wETjcsGt3II3OqGZnl0LSbwENcZ+dKTby8L5ldF6002IUQFPpoc8n12DNFwZQ+gMFzbmXakvnMHw7zs0sZlXIWc+2HFF0sZX/1Qna4V3DwahwXDx6m/NBmDNXnmTqwXouKP15gorpZH30hUbS7OYGMwXNJyRqPTghqmtAj/u/G7fbex8SzTRssq1oUZk6qmfRkc0hNu6yinFPHtlJ+9TSqFuIdxUM0og6suXGkTErDnGHVMlcEJO8157lH+AaTIhrTTZIlgQEp2cQZrW12oGq22ck7W0DegXyaKho9YaYhj3Bv2sHuA6rHS238KhixEAxm0IkFbnWee7TmkRcQPiqKcTTCyTfg3Hv/hCJbJP0l3DaJJM8opO2jZvlr5revjxoasVmhpsPaHSGgMWPgPhOxnVHoW13JIup2ts6wyyJbqLpE3dauAAs6J1AT8ftEedIE96qu9LIO3zOHMD9k+oCloX2ntP8ka7leWqcJlAMCXuppYyX/aNZb76AzfWNyf2xwi+Eta5G1LHofUh/xFRMINgrNF5xFe3eLaBbVJpQ2cHnYwIKChgu+TQHabj4R6m4W8GKwzXg21FXp3TjB7faLbH946RXe37iFX//ih1RUVPKlJ7/CmMkT+PY3/pN339vM7379PFgTNa0jMyOdnJwsPveZRxiY24+f/e9vuWXBXGrr6vnzX1/nq1/+PKWl5fzgp7+iqbFJCxe9/+N38l9PP8Gjn3qSg3u389OfP0dWZoYm0lWUVYBBx4pbF/OzH/0Pj33mSXbv3c/Lf/xfXC4Xn3/iy6RnZbJxw995+r++xbo33/V0IO2daKCQG0HLBVyg2nDSO95rvWFF8LOjrRAtRNVQm1CEvqW1vd60T9rdXbSrnmxiUXtxoep0WpyvWGBPVLCp2UZGagpDBg5g8ID+DB6Qy9gRw8nNyWbqxAmkJiUydPYtFAt1VLv4OtOfIwDeYdKgu7033GfQoIHcd8dq7lq5nP452TQ2NbNl917+9I832HfoEC6tnp3Z2d2BfMBttLmZ21evYNWSW/j6V77BNZvN40kQeNhtzJo1ky88/i984YtfpqysnN/878/YvGcvb7/zHk3C5rC4hngChhTZQtXPe67wThIebLd8At342ShGAy6cHu81IbJhw62I3z6RzXPnNegdWIx1WE11xJmriLdWYjHWUL3xKuXvVeKs8k7oOuweYlruE9k8HnBhHSqMNik8nW5hcbwBq+LJR+vP2tpFqjaZ8y135vlOtIGYqnoexEIYqnK7+V2Ngz/VO6luWckxLBPCTqQJJgbirFZN+FEE7+RMDJ97BrWhFtdL34drxeAVhfz5ul2oyZk4PvltaKzBsO5n6KrLhCsIDoeDxuZm7cbX/tHd69InDCqQmINu2GL0udNQzIneyajbUxftR0XxTvy1lhAhWM01OK7swlV0CLVZhDZ63QnD6tdh021J6HIxePIsZs1fyrABA4hPSMZgsiCEN8Vo9M+hRePrFSFWuVFdTs0jqNHhIr+knLqKUsoL8zhzcCdl+edxOZ1hXoddsFfj1M6iVFqfsbBs/peYMOo2TEaLtwCPXHzo5Dr2Hn6ZgVlLGZyzCKMhTuvUJdcOcybvVapqz3vt7m4fCKqXG+6eWsvjC6sYniHYta23YkzimnEaRY7BNDk7Kl9hy8Fy3th+heKKhvAARjTgD/G80BuwDhjPxNvvYfGyaSzILGdKyiUydbtQC7dyuTiDI9aHuZKzigpzNhV1bgoul3Nu+w6q9r5Oru0Qqs1G3jUjjY5uerKFqrGqYrQkkTV8ESnZEzVPNdUfOqpqL460WmnXnEewirMaeerBWdy7fAIG73pnIokQ5ET7fLDnEt9+9lfs3f0ubpdYUyyKfUIbFUHcwHhSp2ZgzrCgamut+V5q+AQrr8gmIiMcduaPuYkv3PYJJg4ard0XHEKcF3XXG6huruP3b/6D53/9Z0ovlnk21gnJKrwu05LK97xTIT4dJt8No27xePi1EtUCRTZxtuIR2U68Dmfe9dzbghn6NkUI994WUT+OtJ69mD6seoWVKDaV6MWiw6pQG/v6iMG9YkZHhbYjnfSKnWG1bOtEUbezdYZSZGsbWRxN5ME6jL9xQxQSvP5d2E9f7SWaAgmZMPkBmPoQmJK84pobio+i7P8d6uWt2nItwbJDm00BxI6UcUZSBqWQOC6JqpxGzP0tGNKM6K0Gbc1t1aXianDhrnSgK1aILzBQebyCioIqXC5hTccUtTLFjwhNNBhCjp2FM4xIp83POhiNaHn5nH3E7wAnmuArLpSAFvFVGTxc9IUsetcF04ZdAfX3i0oB5wWvNKal8QzY2pDzhzl66+nzZBMi24b3N/O1L3+B8WNH8vG7H2LmwgX895e/yJlz5xk3ZiS//L8XWf/+ZtxOJ4rDyehJ4/jd//2EXXs+Ytzo0bzw4susf+tvPPqpz3PvvXfy8Qf/lWvllVpEwQMfX8tTX/hXPvHIE5w6epTf//HXmE1mnnz6v7HZHdhsNpYunscPvvN1Hnz0CY6dOMWLv3kWu8PB01/5NslJCXz47j+0dd5ef+Nd4uPjaWho8MxFA3U2L5dw+7tqdzBp2iSOfrSJpmbvslNhNqLVYmHZ6vvYtH4jitXSoUNd4LUbbJvmybZkAWXlFZw6flrTQjx9tCsim9tNcnIyU8aPpV9WJpPHj2XksKGkp6Xw6S99lQPvrSM5MbHdKg6YNo+rJSWe78MdWIYJLOxkDgdTp0zix9/4KgVFxTz7/AucOHWG9PQ0HrhrDf9y/z08+/yLvPS3V3GIjtxTdnpFtsfu/zjP/OrX2Gx2bTvewEN02JunTGLN8sX86+NPUlpWzm9/8ws279rLm29toEl4HHTVXk1ky6ZfTrY/XrlDpkJomHE7urlrUa3xOO3N2G1NOJobUXGimN3oLC4Us4hfbNGXRcio1ViLWYhspiriLdeIt1Sjqymn8E9V1Byzo3ru/SHeYPruTIEiW5hrsok5kgE+k27mM/EGknQtt37tpqMo6BMT0ScloZjFZgFucDTgctSAW0wydZ6Hl9eE081OvnbFwcEat7ZJQjTnoBr3piYefug+vvrFJxgxeJDWF4obnazdWESSUcdzc7IYm2IK2USF9Q7ufjOfJKueny/KZWyaWUt35sJFnvjat9i+e582Qe1yX2m3Y3jhmJPR505HN2wRigin0h6iPnHN+7eQLb0PCo/opno827zigLumEEfeDtzVlzybI8TqnuFyMnLuMhbMv4WB6UlYE1IxGo2YXE1Y1AZMbpsWcinCxByWFLCmojOZNcGtusnOlYpqspPiqG20887f/sCJbe9iaxaeNLGIexQCiAGzMQm98FYK6nTikazXGZk8ehUjh8zDbLJgMpmIi0vXUO878mf2H/s7Y4bcT27WbHSKTlubq6r2Iqcu/Y2yyqMecaar95D2+oUQ2abZ+ewtNoZmiE1QAhKKfmGwkpAzkZR+wzBahHdQB4MyvY6/flDE9/50jpOX68JbWqc7I2W3G0vOCMbf/Qi33jGXpZlXmZKYR4prM43nP+TopSz2GB+lZtByLNk5YLEglgwrq3Fy6VwJV3Z+iOPg32ksOEN1g9h4OYYi2zAhsk3QBGDPYNkzeG0jsqluLCYDj90xldXzRqL3ClJCYEuIM5GSaGbLgXy+8+wv2b3zXVwxFtlM6RZtQwNhp/YiQ9sfRXjgCW9XReunoj5i+/k4i5WFY2eQGp/ErvOHqWqoZWBaDvfOuo38S1d57he/p+R8aduXD74u19W+IHjGp8Hku2CkV2QTeWkbX3gH9uLfwhtPK0MBZzPKxc3o8nd6171r6fia7O1y4m6uQ7WH/wwLe5xzPSXsapv4r/7O5IFuwuiyfd0sN9zTO7UvMEG7U/1wS4t+uk7t726RLePGbuXUY17TEVoZJX6tr6K2mQavYxShlRFF+EacdyQndLhnmKfeXalrZ3ehjkQ27dyWzRi9Y2OXJjxpgzcRDSbmJd5m8ffoVoWKZ494uZ2FuuAr2gshxaWSYBLjDmgUgRZiWCpeXm/7ARz5k/ZBqHb31d+aZGHCQxMpX9KAInZNb+856v1K85JHR9rFOMpfKCLvZB6K0RMdEurwCWxC8BDeVUXFpVr4ocbKOz8QzgaDhw7GaDRw4WIeTu98LTg/366b2TmZNDQ0kZyUSHFpGQ6HeOndkjpcAadDm4WAZw+IXBHjfSGuaJ+LCaxAq4DJGPCZt9WMBhSDGOdGdgSGkmq3IreL7Jxs/vDbn/HCH/7Gurff5c7bV/DUFz7D93/0S2bNmMaQQf35xxvruWvNSv7w0t9ISU5GpzdQUFjIzOnTuH3VEn72y99x/8fXak47f3j5Fb72X09SW1PLF7/8Terr6rUXivfdcwe//sUzfPcHv9DCTL/xtaf44U//l337D7Nr8xt8+evfo7qmhud+8j/c+9BnOXTkBC+/+EscdjtfePr/kZKcxI7N6/jPr32HpiYbz/7wm5qId3D/QRRTwDzWO3zyCI0eXq3u3kFhe0Jkm3LTZA7v2xgZTG/q29Y8wPtvv6+JbG3K8qbRhnUdxFZFN1y0to4nn3qC733lacRF4TsaGhu56bY72bf+tb4tsrlcJKck8+P/9xVKysv57o+eo9nhaBmQOxzMmzeHH37tP/i3r32Lo0dP4NZ25OvuZRlG+9vtTJw0gW889e8kJSa068IoPAe37/uIZ3/+a2orq7j99hVcysvn7KV8nN2xNRKRTYh5SRnob/ss9szh1FZUUlNchr2uCZ3BE36rqA6McTosmWaMGSZMySY8C/I3YxLhosZa4k3lxFvKsRqriYuvpXJzNUVv2rBXeHl5w4c8/2rdzUXHjyhcVIWkgVYemJTMp642kl3r2f1P/EdJTMQ6bgLKvOVUjJ5NXWo2er2LLOUU6c5t6Ou2ozYWeL0RPJ4ejc3w3Bs2frbOzrX6GIhsdfX85Jlv8eiD95KanKwRqLW7ePFUNXEGhTuGJZEVF3qdtRotXRXxBp2WLsPimaQKoe6hf3+adW9voEk8IKLar8VAQA9po1CGLkFNG462e4RQTL3eaj7vNc/vFpFNW/ncJ7D5d0PUY9C5Ua6dxll8ALWpxHNOVG0WywU6GTVnGQsXLGZgZjJxZhOpTZcZVLGTkY4TZFKFqhio1Wdx0TiOK5kLsOVMw5iQQk2znSuVNeSkxlHnUHj7Ly9yfPNb2BobYiOyuV3EW3OYPOpfyEgZo3nbOp1tF2wVfVfVVhisJTXZREbWECpqCthz6GWuFB1k+MDbGdb/NuIsGbjcDgpLd3H+yhvU1OfHxpPN5eaRVUP5r0+OZdSgpBDrCAovJhuIHVA7k80MCn/dVMz3/nSJk3n14e0m1tVJiBB5rMmMvu1jrHpwNbcNbWJq4klSHR9QcnQ7b+5O5MUjkzldkYQlzsrg8WOYuGAO/SeMwWawUlxh49KpfC5/8AYVe9/CUV0S/f6r3cK8nmxekU17dyxEa0Q4s9tz7StivO7G5XaLdx6YjXpuHt+fscOy/C9znC4344ZkMGdyfw6cLu4xkc2SbsGkGDHrjTQ7bTTZbSSYLFp4aJOtmZrGOhxOJxmJqQzPGcScUdNItMRxvOActc2NZCens3DsdI6cOMUvfvFCz4lsLhWjTiE9Xk+CSUdds4vKejsO4ZUn9kQw6Jg9Mo0ZQ1PRBdy3xJPM6XZz7Hw++9a/TO2JjZ61KDs7utqPO8u3t7/vcr1CiSddzqx9CjHIMqrIveOYqObZk5nFnG93RLZ2jIu5zRE0QJRskSJb4HpaHhptfYm88YJO70tqQ4uA1PqlZ+tGCdVErWeVnvmNKsa/DocWvZKZ24+BA3JJS02mubmZ7bv2tRXZWnUTz4LM6ohlcMf/aeOCRB18+mZFE9p+ulelXnNKV6HqEvz9IZTaIm1M0t56U3FJFsYLke2WBhR3+/NgbREK3xJMip60C3GUv3iV/FP5KCbvPCVIpNbSu9wkJSXyb48/yqcffZBlq+7j4sVLmkebeNkdHx9HTU0tyclJjBg2mLz8q5SXl2shjMGHeEGcGa/wzPef4cMtO3jwwXt4/HNfIr+oFOy+Hb5DS51KnFhLPPAlmCf3ViZ7ozrF/DYjPZWpkydg9UYalZSWceTwMeLi45k+bQpWq4Wq6mpt/TKRdtLE8ZjNJpwOJydOnyU/v8C75IW3Hj6RMqBAz0ctoaR+L0Pv+E7Mh1JSU/niE59m44fb2LV7P2ajgcce+//svQWY1FX7//+aju1edtldurtBukQFW5RSykDFLjBBBTtRn8fEwu4CFFBBFERUupbaYjtndnr+1zkzszs728Xj9/f3c10LuzOfOP0553Xe933P4vLZ0zl0KJXHnljFnp275G2Edc7g4UO4+87FxERFkZuXz+NPv8iWTRsZMHg4d965mJSktuzbf4g77riPnPwC6WZI5PeSC6fy+Ip72bvvILFx0axdv4knnv6P3KB9YuV9vPnuhxJsXrVgNo8+uUrC0NtvWoTd6eDlV9+RyrXHV9zD62++JyHqgrkzeeypFzhyKLUicEL1Cq1hDAyovkDIduDgEamiE22npqWEALSdO7WnX99e8uZTzpvJui8rIVuVJwY+y/tlYC/4F7L5l5rFwsRJ45l1wXmsfO5FDh9JxS3M7Xydy+XCoNNxw1XzCAkK5qEVj2Hx/74R771Gn+p0EhMTw/iRwwgOCqrz8kOpx9j+6zY6de9Knx7d5A7/+p+2IDq6HMybAiIa45PNYUXRcwzlvaeRk2/FLOCaVodCq5MOqkWnVIqwzy47wju/Um0jOEWHPkaBRmNBoy7FoCnGqMnDqMtDry3GoClD6SzlyNNWSg/Wz1MaBdkE/1EriBweSaexMczcX8JZfxejt7lwKxWEXXAxprNmsb4oiZ8O2skpcshFUXKMnmn9YGTkeoy5L+MuP1GhSBBj/PZDDq572c5fR91yp6hF1Ww1QLaaGkWVEMM+8i+BmmeEEHJt3znixT3nhtv49OvvsLQ0ZHM5UYbFEzRmEZHGULpHqYmPDPEsLr2qGslMfaaOFf975eR+yhvxyhcRcU5k5nPCZaA4P5WCXz/CYSqUZq8tdwjy4IFsY8dOIClcR7JpP0NdW0iJ0KDS6HAWHMNtMaF0uaS6JkPTkd8jL8CSPAKTOoi0wmLiwoyU2eGr91aze2MdkK25k2GXg2BjIv26LCTEmEKbeB2dOoag1QiI6vFvIEDKnn1FFBY6MVsyyCv5A7Mtj9z8Q5QUp+F22lHro6WSLSwkGau9hKzc3ykzpXvHjlZQ4DndXDGlDUtmtaNLkrGO4akBmxkqBe9tOMWKt4+x97ipYZCtMQ3Gv46cDkI69mfSnMuYMzaaUYkZRJR/RsGuzbz4dRCv/xzMiSwruITjVyXoQmg3bCJj5l1O2769KLRAWqaJw7/8Rto3b2E6+odsb/WPz41sKH6QLSK+Fwa9Vk4wbDY7oUFa1CoFRaUWIkL1xEYYycwplX9PGdGRYb2TKpRsou20jQulW0oUv+5O90C2X77DKSKstOTgJrJXYS4ahT7aSJ+EzkzqMYxDWSf4+eAOJvYYxrCOfVn79xY27P1VmosG64OIDA1jdLdBhBmC2XZ0N0XmUhIj4ji/Q7CuAAAgAElEQVRv0HiOHDrOc/Up2epqC/7FHjgXr0HJFmlQM6VrGDP6RdEhSseB7HLe+j2HDQeKKCt3EGZQ8cDZKdw0LrHaU3emm3h8UzpffvQO5j8+kaq3Jh1CuVDj0cg21KSHt/BFrZ7kwAf4yq6RD27k6S1cSvXfrtGKq/o0OPU/slln/NPLsyJzfgn9J6W5hdJSXyuovbc0MAENPK1ZbakhF3vTUW2x7Hdt9bx6L3KDTqkiOj4Gs8lMoQARYkFfxa9b/RmtACg+xZbHj4PctOnUtQuTx4+hQ/tkQkKC0Wu1HD+Zzt3LHvWkMCBxVV5bxmjcE5dD96lgcxGuhPvPVjKzJ7zyp4tnt0NuqfC/UIzi11Ww/SXc0rdozW94XbCOrhd3o2SqA0UtXmakXyvp51WJXqWl3Gkl4qCRnNfTST+YhkLnVW35NgPE+WIeZDMRHh3HNddeyYyLzyUyMoLRky7g2JGjKBw2IuIS6NWrG4ePHCMvO4dO3TrhdLhIPX7S45LFVxAe2RsC5Q0bPoQnH7mf1KPH6dunJy+8vJqPPvmaK2Zd7K1dL8z0+0sosNZ88DnmcqEo90CtmvqC5zEeNz7nT53Cu288zy+//UFBQQF//r2Hz79ex/zLL6N/396UlJRg0Ot49KmX6NSxHc8+vpyfNv9K28Q2HDuexnU3383JEydRCDPYgDYrl+8Vza3qt1V8jvmECTYLqDUo1FrPWk+YTbrFnE0FGoPXfNG7GS/KTQQ+8x0qvUdtV/G5Z3Km0FdCRyHOmHHJ+Sy+bj6z51zFkQMC2gWh0Blwi0WdsNyRPmqREU/R6j358ir0FVqvKabvPJE/uzjPIIU3Vc12vXBbbhL7KqmCQFbTrgdCto8/+5rX3/qQIGOlCMy/eMvLLZx7zmQJA8XhUbKtlRYo/vPywPr373Lyd/86alGfbP/XlWxmM5fPmcmY4UNYfPNdmGtSftlsTD1nCnMvuYAr5l2DqRYb8YaM5Y06x2JhypRJrFx6Gz/+ur1GSaywX+6QnIRer2fB7LnMu+4altx4vZTFTrzsCn7evLXpJq6NgWy2clxj5pEV1IOSEito9CjVGpTCLFQlTNA8oE3tNKEtyURhykMRFURQr3B04Ta0mhK06lKMmnyCtPkSsgl1m1Zr5vBjDkr3tzBkc7lRBalJnBaPcWA4PfJsLPw5j67pZRjatYdrl/JmSV++3u2kzFLZuW0ON53jtdwwwc1w/X/QForwx8JPmEeolFvk5sEPHbz9g4tij0Vpyx21QLZAnwkebiVM8EQUvsoBSrQVn/8C3zWC7s9Z7IVsQsHZFBhbWw6dDrTx7UhcuJL40DAua+tiRu8oYiKFP4iaCqaWxaGUiDvJLTbxxsECfnSEkbZvJ6kvPUR5rvBB14AoqQ2uhUrINn78RLobTYwq+4ouxkx0AxahTBmJ69iPOHd9jCvvqMf0zuHkkL4/f6bMojCiO9kmK3FSyQZfnwbIFmRMoH+XhRi0KYwfG8usSzuQ0MYolUo2u4vSUjtPPb+PXbuLKbdmUWzeJU0wNZogOQkSbUSYopeWmXCI3VjvUVKWRl7RHmx2jzy8RY8KyJZcD2RrwFMlZMtmxVsnPJCtAZfUeUptNxDqS7WejqOnMG/2KGYNc5GsXIfl4HrW/BLPE18YOHg436PA871wxSZNYmfGLryKQdMmUa7Sk55rJfWvwxz7ag2Ff67HWV4S0O+anYMqSrboxD5SoRZi0HA0vZChvRKIDDOw/rej9O0cS9fkKL74cT97UnMYOSCF/l3iqyjZOrWNYEC3eLbvzTxNkC0aTaSWgUk9uGHiLCx2Kz8f2MHYroNRKVU8u+5t/ji2Vy5A2kbG069DD4Z37odRq+fQqROYrOVEhYTTv113fv1jJ8+vqkfJ1pD2UlOVBEC2YJ2a6X2juP6MOGlwk2uy0zVGL0Hbiu/T2HJYbCIpuXtKMjePS0Qj5IPCR67DxS/HS3nltxx+O15K/o7PKfn94xaCbDVBpBZoXw0ps5Y4p1WT2go3b4VbNqkYGw3VAp9SH15pUqoadtE/pQyrpbaWhP1T09sC6Wp+KwhIRAukqWGNqO6zquyX1ALYxB18ya0VJgrXERo1EyaO5Y6bF7H1tz9Y+dhzlBQXVYA2/5QEmpzWuh3iNYsMCw5m6tQzmTJpHNm5eWz5ZTu/bf+DUyeOC/8xKIwx9RaHO6wtXPou+uh29I9zI4xdxrVTEqyDMD0YNW5u/97NSRGh++C3KL68zhMR2+/wX2Pog3S0P7cTlouE1Uf1x/vOjdfHMK/9eRTYS1h1eA1R+4LIW51JxtFMFGrhasdziA10YU7ao1c3rpw7k3YpbaWg5ZXVa5h/+aUsunEpeXl5LLxiBm+88xFGo4HoqHD2HzxCcJBRujNKPXoCYT1X6TRfKPddhOvU3PPA3fTo2oltf/yJXqdj2lmTmHrhHGbNuKhyfVQBNpFWY7NnXMywMeeQnpbhZ4FSSdoC24+AbOdMmcCdt1zH/IXXcWDPTtRqHVPPv4hl99/BjDnXcmDXDjp070N0dAQ9enTl0gvPZd78a4lvE8eqF57k9TfW8PqbH+CSvpHEvNxfNuddx/n7cqsMw1cRmbOKsi3gXE97rrkDVvp8C6zPgCv8OsS82Zdy523XcdGMK9n7914UWo1XiRdwj4prvK6Vqlijec/1mYTW0ZrF3qHoPz6w6eufnjqvjA4iIdugvvz5W9PMRc88dybrv14nIZv/vWsbCwIe78mBzcbo8aOlMnD/nv0Vyrym+WT7fwCyzZ49g3FnDGPxbUsx+/xS+cMGu53zp57NzAumMW/BtZiEHLglYURtDcti4bxzp3LehDHcecvt5JpqCHxgtTJi1AhuveUGrl14NXOvvfp/AtkUdgslgy8nK7gPdpcChVKFQqmQ6ikB2SRgK8wgLGs7ISVHUNrM2PWhOMecgb67Dp3ehE5dLAMeCFNRnbYYvboUrc7KkSddrQLZ1GFq2s1uiz7JiNYF03YXc+62U7S/YDYb+8zl5V1h5JT4nGp6upj4V1j+XDoshHn9DhCbfz8Kk4cAijyKgeDV750se9PNKRF/oSXZRFkZT6xYxvxZl0p7dt+AKiTN7vRUHOvW4C7OkzsQ2okz2BnxF2nmP3C6LBg10QxLuolgTbJ8+fiuFf65Lr/hdo+SrcUhmx1tXAqJi55Am9iZMIeZgQYLFydC/4QQtDq9J7ZELYfcDXM5cdms/F5s5wezlj2uIMw6Azk/fsexFx7Eki98LbUGZJvMxHFjGKk5wmjbD0TpLKiG3Ii6+zQUSjXOzL9w7vkS5/7voSwPu0rPlviZ7ImfTI5LT2JkMML6+HRCttCg9kSEq4iO0nPWmYn06BbOxh+zOHComGPHyygtE34GzURHGEhs2wu9Ibyi5IVPhIysHMzC5lm6jtCQkb2VPYdXU2w6CcqWLGMxORNKtjiWzEymS1tD5XBa26yzyowvoMEIyLYxhxVvn2TvceH/sZlHrZDNAUHxjJs6kSVzOzGq3Q5UR79lb3EfvrDO4u8MDeUlpd5xwnMThYD5uiDa9+lFQvcOlLrVZBTYOLY/gyPffU7ulk9xFGUFQMxm56AKZItK6MOo/kl0TYniRFYR4wamkBAVxIff76ddQrj0T/LJxv3kF5mYOLQjg3okovICIKFkS0kIo3fHWH7bnXFaIVuQWs/MoWdzXv/xcmpltVv55Pf1fLhtnTQvEONDRFAYSbFtGNl1AKH6IP46eYDi8jLiw6KZ2Gs4e/Ydap6SzTfo19SkAiBbl1gjt49pQ2Kolmd+zmJnehlzBsYwZ1AMn/yVx6qfMjFbnYzvFs5tE5IY1SEUp9vN+oNFvLMjj7gQDVFGFZ9/+Da717/bSpCtmX3jdF3eAl2g/qS2wkNa4Zb156OGM/6FbE0qtrov8lau/K/5+KkVElh5yxZqh83LZQ2JaKF0tXTZ1bTu9x/6a4RsYgNNo2bi5HEsuXUx6RmZEvrsP3iYB1c8Q1GRB7RV1UlVprwuwCZ8EcdGRTF71sX07tWd9z/6nJ83biIkIoJJEycwfOhAykxm7rpvhcdiIaBAfKsV8d50R3SAed9hNOi4uIeCWT2Fqaib749B+3AFVoebe350k1PqhLTt8O6FKIQKqZZDa9CSPCUFx2wtDpsDm8uGTqVDrfAEIhBHsjGepd2vpm94V548tJr3T35LyF9act/MJDc9t0oQIlH2OqWS8y6ayu03LuK5F19l3/6DZBw9xuq3XmbxbfdSUlLKqqce4pvvNvDOB5/RpXN7iktKyM8vpHfPbhw6fJSiouIqJqNyfqDXsOTeuzh+4gQvPvMEbVO68dmn77DoxiXMnT29aiRLafCl4NmnnuON11/kssvmc1JEyfRayvi7/qrqBsyjZJt61kQvZLue/bv/RKk00HfoYFb/92m++u57lt37EHabHU1QMHPnzmTG9PO48trbyUrP4q3Vqzh4OJWHHn2WcjEH91Zo7fDLUzlVTHorWFP1TibRVE1kuUbPYpVgLdDHsz+ma5+SRLeunaX5a7G37KVLklobtrdBNWSOX+N8q4YPhZDED5DKMgnwyfb+R1/wyuvvEmQ01BjIQARHuODcs7j26rnyAVLJ9vU6lAYDLm97rinJopRrzWqLKtmcTmLjYklOTKjiM0woZvYdPkKPzp2qOev3L6pd+w5I3yr/s8NqZfTokcy99EKefXU1u3ftxRVgLhoSHMStixZiszl48ulVWIVT6NMF2aadw3mi8955L7lWW3W/TlYbI0YM5dZrFnDtoptQRYaTmJggI7zuO3iEktJST700Jb2NULIpHBZyes4kJ2oQLrdSCl/EIz2gDRQFueiP/kpc6V8Y3MVem38FjpETUA8JQxtsQqs2oVMVotWUohO/a0wY9CZSn1ZRekCBW8C7OjqoaPQN9snmcqOJ0NB+YQq6SA0iwF+nXBuXb0pj7Pz7eVt9Jp/tVVBqrh61UajZhnfWcPNkI12LrkZZvAW3iBQnAiVo3Hz8i5tbXoT0UmH03oItu6yMxx6+nwWzZxAWElyhShPRctx7fsP6xA24Tp2QvgaCFj/Dp0nr2F38DXaHiXB9W2b2/ZgYQx9PNEzv4KETkO2mO/j8m3WtCtl0CR0Q/p2EiWWcysG00DLObW+gTWSoBLKBh4zk67CRVmTmG7OebTYdOW61DDSh0evJ/Xktx15c3mqQrfOIyUwaM5qL3Jvpb/8Ng06BeviNqHpdIH1yycHclI/z6FYc297GfXIH+6PG8HPiDE6qYkiKOv2QLTykvVSimcsdzJ7RgZHDYnn3/WPs+DNf9keVUsiwywgPU9EmoRt6vScf4rBYbWRl5VVANpVSS1beH+w98qbHL5vXfKDFWrOAbGfGsGRmkoRswieIzxm/v7lzted55w9ScCwHFg/Ef29jLiveTfdAtuZO5Gu73uFAE9WW+ZeP5bbpFjqVfc2h9Eh2t7+L0nYTQUjlZcPwTqu9MTuEAE54w7M4Ia8cMgvtHDuUzaG1X5Oz6T3s+WkB43pzMxDgky2+F706xDCqXxJmi51eHaNJjgtl664M6Yft8Ml81m09gtXu4NLJPRk/uINf4AMXUWFGEmND2PznydMG2XRReumrpFtcexZPnMmYroP4YudGXtzwHun5p+TOt91hp09yNy4ediYD2/dAo1STV1aEzWEnWG8k1BjEZ5u+54UXVtftk62uRl1XVfhBNkWXcQxMCuWGM+LILLby3KZMMvMsTOwWzr3nJLMrw8SDa0+SU2on2KBhTJcwrj2jDRa7i3d35tE5Ws/CYbHsP2Vi2TP/5Y/v3vkXsrXYYNPQGXsLPLAFum4LpCLAcVBT7tg8vNKUJ1Zc808pw9pePv9CtgZWb0BF/kPrVbb0WtLm+7gaZHO5MWg1TDlrAnfefC2ffPEtL69ew6D+fbj9hmvYd+AgD658msKCIk9E+jpURDUVZmR4GDMvOZ8hg/qxfOXT5OXkMXv2dM6cOJZDh1P5e89+jh0/yeat2+XlFb21iqjHiwGEL+SFG+R5oTqY3UvBvaOU0sJp1e9uXtnpplAIAgTtyvoTVp9TBbIFloFGr6bN+EQ0C0IZHTGIyXEjeO34J+wrSZV+VDsHp3B/z0V0CE5i2Z4X+SHnV7mZpN7qIO+tLArzizwBAHyH241BqeLcC8/hrHFnMHfeXFCF0yYukjffeY3rb76b40ePSbXgdVdewfnnXUa7rl2lj7rjR1LpN6i/NB8tKCj0Qjbv/MvlIlSr4s577mD6hefy1HP/YdL40fTs3oWnVr3Kf55dWa3ohTXHBZfN5+H778Jmt0l/cCJSpm/d6W/G6D/PVKtVUsn29mvPk5GRSUmpiVffWMMb73wg6/DZJ5Zjs9p58tn/8NVXayVkm36REO0spk+v7qxceT/LHnyST7/8xlOfYm4rxVnezVp/e9Vq3arqB9XBWN3dtUqkU59vNy9w9FzpQ7aV/UQKSqQ5qR2EW6gqkdsDO5NXhecDVv6dqVHArWqbqchVFXhYHbIJX3AHDh6WINQ/Zb67iTVT+3ZJ9OwhItSDVLL5BT4ILL3A/uD/fcX9bTbGjB9FTl5BCyjZTCbmXD6Te29aLCe9vkPQwUuuWswnr76AWMjXdoy7ZDY5uXmer5sCgho43Nd6mtiNMBp4/N4lMnTs0keewCSjZ1QGNzhn4njuu+k6Lr/xdjnACZ9dpyWtUsl2Dued6YNsNSnZBGQbxq2LFnDt4tvIzs5h3vw5ErDt3L0HWSNNLddGQDalw8LJjpdSEDtE7lKIBixBm/jdUori+H6CC1OJdRxGh4gM6X0BDO2EYngKmiArWmUJWlUxOk0ZOq0IhmDGlV9OxpsaytOUIJxstjBka7cgCV2EVq6LRYqmbs9i4fn38IVtPJ/vhpLymiHb0A5qbpkSRI/iK6FoMwrpnECBSuvm01/gpheUrQPZHryPBXNmIMCvz/RT+n/Yuw3bs7fhzk5DYbNhWPQYX7T9hr0lHsgWpm/LpT0/JlLfW0bo84dsc2++i8+/XY/FLvxINWrUq7v3OSuVbAKyCfMuUcZOtwK9205HlZ35bUwMSYnE6JXmip0D0Q8d5SY2FCtYW27guFuLXS6rvdWv0ZG7eS0nXmpFJdvwSUwcP4b5tq/oZv4DlYgeOvom1H0vRmGsVIAJBaN9z7fY1j3JSXckPyTN46g2geTokNOuZBOQTagUrVanNBkdNiSG9z8+xs6/8mVAKvlibBRk28HeI29RXNZKSjYJ2RLolKDD7oQCWwj51iCs/hGranrDKRQY1E5idGWEac1otG4+2FTAijWZ7D1e3nqQze6iX59w7rquF+d0z6T4+Al2hFxFQc+5lCtDMJeacPqZ2/pie4gInSJ/5XY3ReUu8kodZJ7Ml1FGc3/9HEdhRqsq2UR00Q6JEVw4tjMRoQYJu6PDDIh05RaZ2bDtKNv2CP97bmad1YfJwzpWiS4aEaIjLjKIn3aeXsjmtDvpFJvE4okzmNhjBJ/t+IFVP6whsyBHmmOK8S9IbyA8WPhkG0iYMYRtqcInWwltI+I4f/AEjhw+0TwlWyMg2+DkUBaPiONEgZXnfs4ip9DC2E5h3HtWEnuzzDy0No1yu5NLBsQQYtTw45FinC43k7qGc82IOLrEGPhyT76EbDv/hWzNndnVc30rrfhb6baNLoxm7zT8C9mql7m3cv+FbA1sjv+PQjYvYDvrnEncddMi3v/oS1589S0sJhM6nY6RI4dL09E9+w5IZVKhgD9ygd+AwcHtlvcYO2oE1yyYxb3LH5MKrZuvv5rQ0GD++9o7UkhQVmby+MwK8P3mEyZVYhEF+CCbCLzjhkmdFTx3tpIwrZsb1rlZs9ubLgHZMnbCm1OrQ7YKQKJArVUTc0Yc+uvDGRk+gGU9ruOULY/le1+Sm+AP91xMjD6SpXue5ZfcndJHl9KtxLWpnLy3TlFmKqtipikmbBKyXTSVsyaMYe4VC0EfTEJECG++/SrX3XIPR4+kMnz4UJbfeyuTJk4juUs3dFoNRw8cpvegftJcVJazX/ADkSuxfd+tW2cee+geRo8cTk5eHs88/yrTL5nGyGGDa4Rs5186n5XLltClcwcSOg5A+OyqEbJVQELwQLaJPHjfbSx7+Cl27ztIUWGRZBsKh4ukdsnSPPWK2Rfz4MpnJPD576pHyc3NR6vT8NSzr/DMqlewWsqlcq7SBNEPsgWk1h/ABYIy0Q78TUcrk1rZBivVbZWB0jxrBO8zvYmoCUz5OwGUK3n5T416z0oEXEEoawvLGUDLqtVOIE3zM+f2c1rnUbL148/f1jdwnKp6mi+6KAZhLloVwHuphZdX1QznZXl5zUXz8vLZ9/97c1GHg4TEBJ68fykXnT2ZL9Zv4KW33mXX/kPERkUw47xpXHjOmSxZ8STfrvseqblrSRBRVzOwWDh32tlMP/dsblm+UvpNEr7N/A9hNjNqyCCunn0Zi667heycHF57eRU//PIbn3/xDeUi6mdT09sYyOa0cKK9B7IJCOnhkB7lmbIoC0XaEfTOMmJt+zA68xByaIK0cHY3VO2DUastaFQCspk8PxoTSqeNwm8UlO5U4rLWD39E426Mkk2YiybNTESfoJOKO4HT9GVmbu11GU7lebzzu56sYg8Y8h8+RPTn8wcaWTT0BG3z70Rh+rvCXFQEFXh1o5Ll76jINovMN6mf13xRmYlHlt/DwstnEBJklA7t5aHRojzwB67/3gO56WC3oZ23nK8Tf+BAyXfYnSZCdUlc0O0tIrRdcQZAtnm3LuGLb78/PZBNmICKAEKStrnQu51MCi7jso5aOkQGyR34AyVWPi/V8bfLQDkqD7D1uidwiQs1OvI2r+XkKw9hbTVz0UlMGjeG2bb19CzeKl+iqvG3oR5wMUo/yOY2FWD/+TVsv63hWFA3Nrafw3F1PMlR/3vINnxoDO99VD9kEwoyk9lERmaOnFAIOq7VBHMq/w/2tSpki+auy+Lp1EbNqfIQPsw5m58Le2N2qKpsdAZ2BpdbQZjGwtTorUyJ3kpMsJkPfixixZpTHsjW3C5X0w3ExFqvZvo0A7fOsBPntrO15EzSu1yNuk1Xfv72D35+7wNKMo4GvJXduLxRcyvieIggHi4nzvIynKZC3I5AuN3sHFQxFw2L60lsRAhzz+nFkB5t2LY3QwKqUf2TSU0r4I0v/2JPaq4MhnD+uG6MHpAiVY/iEJFH4yODpFnpL3+frsAHwiebjmCNkRlDpjC17xg0ag02h433f/2Wj7atlep3sQPZNaE9Z/Y5g8Ede6NVa8gszJE+3MIMISRGx7F2y2ZeeOGNVley0XkcPeKDuH1sG0K0Sh77IYMdJ8uYPTiW60bG89XuAqluE/5n7j4rmfP7xbDxcDFqpYLJXUJJCvdsRH6xp4BlT/+XP799E+wWz45/Y9/fVQIftEBbam5/asr1pyXZrfCQVrhlU4qv+TsN/0K2fyFbc41ia+gM/5T+EVC5DTYXdbkwarWcM/VMbrvhKtZ8+AUvvf42NuFY3qs+0qqUnDFiGEtvv56/d+3j4cefo7CwqIqJpFxG1tKx26UkSXXclq3bWf/9Jq69ej7h4aES2DlcTqZfMI3zpp5JeXk5l8y5xhs1vOrNqkG2BRvQqYQvNgU3D1PQIwZ+OAaRBvj8gJt3douNQAHZ/oC3ptVuLiqMolQKgnuHEn1vIgqXkjHRg7mj63wZCVyr1FBqN3H37mfZWbxfJkqCGxeYviyk4O1TOJROr2ct8a0nCJtBpebcC86RDujnLLwBjUpFpFHLm2+/wvW33EN2Ti63XH+VnI+sXPm0DHhgtdjIyMyiX79eMmqmKOPACKMSGLndxEdE8Oprz0lIef01c5k8YUyNpe9TsgnI1i65LSndhiEEQ4GHNBf1fej2QbYJLLl9MQuvuok9f/4l/feqjXqZP6fZQkhkBGtWvyDNfL9d+wNXLZjFTbc/IH3LWa0WuZ4T61APi/KDa7Wwp9qiv1YDbn6JDwS9lao3X27qGvdrUqTVBtaqlVgVv2lNiplVjfZ5AuhV8D3v94E+2Z5+/hXuW/649FMvS9btlhFqD+3eUmMb8EE2haEyUEJNj/ZzA1fdXLtFzUX/L/tks9tJSk7i8XvvwmjQs+zp5+nVtQuXX3I+KYmJlJnNfLdpM2+8/xFHUo9Kk59GT3ibNEPyXmS1MmzYEF58ZBkGvaez1nSIMMA/bP6VJUuXUZCf9z+CbFZOJF9AftxQERfYA0ZE0AO3E9Wp4yhz0+U7KMZ6gHDbCRTCY2ZKBIxthypWiUZjQqMyoVGa0ShNqJxWzNtclP6qxFni7cj1cLbGQTZQBauInxpLSNcgGWlUdFi7y8HwhL7M73EVH/3Shl+OODDbfX7ZPANgVIiSxRODmRb5DMb8t3BaC2SzEAsmIbt+5HMVr36rplCAwRaGbCsFZJt9qfT94INsoljsChW5NiUiqQILRmshnDyUzjKvUF2FUxWL1SGyWdVcdP5tS/nyOwHZWjrwQVUlm4gOKgcmL2gTocmFTza3002yysqFkYW4woL5SR1DntsvupEMsiTAhIhAJN5oOvJ/WUvaayuwFrSiT7axozlbuYfB2d8QpLCinnwbmgGXeCCbw4YjbRe2jS/hPLQFLCb2dLiI31IuJJ0Q2kb+byHbjOntGe5Vsv35d0GtSjar1YzDlgfuQkzlRdJnhKVcidUWTkbeQQ4c/YASc3rr+GSbHMVdM+LoFK/iWEkoL6RdzPay3vKl6XYLHOHDq5WjngeFCx8eNs6O3MJlCZtICivjg59KWLEmm73HLa0D2RyQlKhh0Uwn04flkWEdzK+G63C2G01oWAjbN+xg3X/+Q87u3zxmfv6zMKUKpUaAfLXHvFUh2rNLwjUR2bXWxVxz3h1+0UXDYnsSbNQzY1I3zujblq82e0xDZ0/pSWp6Ia989iep6VSWtKMAACAASURBVAUYtCoWXjCAaaO7VCrZ3G6MOo2MSLppx4nTZi6qjhCBD7qzeMJMGcjg75MHGd99iFSpPbfuHXafPCSjFOs0OowGA2O6DybcGMrWI39RaCohKTKe6cPO5ERqOs+2VHTRwPoI8MkWHazlmmFxzB4Qxb5T5aQVWRnTMZTicicvbkpl+5FsDBoli8ckMH9YfMVUQkZb9u7dbThUxDOvv8e+nz7DYS2nyGSnzNKQ6LP+M+n/ISBpTpv1v/a0LMZb4SGtcMtabdnqKutmp+N/2IaanfaWaoTVOrznA5m++jd9m5+KZhREMy71T3fzWsH/Hcgm6rSmGg1ED24hPIgI58ZbrycjM5NX3liDxQfYPKM4YlIrQNvwEYOZO+sSnn3xNf7aucsTsVGeIeY2PohSWdpiXiwc848fO1Jet2DRLUyeOFYGPXjkyVVoNWruuvV6LBYrL69+j12790vrsdrTLfEDRLSDOV8iTFAv6SECHUCMEfLLPeajF3RTMOszF7szbXDkexSfLvREhqzp8K5BNUl64m9NQZWkkcEPzojqxy1drpBA7d49z7On5LDX9sSTBGeRk8J3cihZnwc67/vOe39xS63YbDpzAq+/9KQM8Lfhpy08+ezLPLJ8KTfefq+M8vny849x5XW3UW61kdw2keMn0+SaLSW5rYwcWlpqkpCqoov60i82CsOMvPTKC7z08pvcdtM1JCUmVFoC+eVTiFjmLbiBJx97gBnzrufkyTQZFbPint4GUR2yqZl2ziQeWbZERnzdtWefnEv3692Ljp3a8fOW3wgLCeGpRx9gzUefk30qh3mXX8b8q2/m8P5DoBNrZo+llj9kk62lHoGXByS6QKg/fMRJ65lryr9tNs//omzUGs+aVPwtBDhOJwqN1tMahTJSmF9otV6rF0/AOfm5iFTqKwffbrH4XAROE25oxNpRfC58sGu0HndQ4nufKzCNGoVa4zlPpFPkSQRD9Fo5um1W2W/k52p1xbOqNsGKwvF8HCgv9LWnAJ9sjR2HK8xFJSD1PqqWm9QK3/6FbIJK2ElOSeaxe+6Upnc33LOco6lHPY1NOtHxFp+wNRaNy+v/p7EV1qzzXS5CQkLo1rmjhIB1HZnZORw7dgJHcTGv/ff5065kU7hs5EUNJrPNZOyG8IrIlkrsqLJSURfmolBq0DnzibQeIsiZi1J04K7hKJIMqCNBZbShdppRlNlwHHNhPQSu8oYBNt8g2GAlm+jPagURQ0OJHBmByqjyTp7cqJUa5ve+gD7hZ/LTvij+PG6nqNyJRgVtI7SM7q5iTOIvtC16EnXZbhRu4VBegUrtZs9JBTe8rmfrPiW2esxbG902ykysXLaUBbMvJchYCdn0Kticr2TxNjv7ysTAqODxwcHMt80nMv9jcJbj1idS3vMTLJpuuF2OKoEPFt5+N1+t/aEOyNbEGZuILioCH1zzBNo2HXA5xHO9Mmbve8EH3ITZlDAjNYaoCY/Wodd7/G0J5Zr8cYn3iOd3MQEo2LqWjNUrsRW2EmQ7YzLjx45jRKiZUcfeIdqSjubMW9AMno67LB/7zi+wb/8Yd2GWlEqbQhLZ2uNKDoX3I8/mJvE0KtmCjYn067IQj7moE7vDxcB+UbRPCWbn3wWkpZs8znGlFNxU4ZNNgCy9WoRBLya+82H0kVkolW5MeXGk/pnMd+v38cvvn1NSntPCwSW8gQ8mR3LXZTEVkG1V+nR+l5BNgVFhJkTAdqXHDFukXyjYil2hWFx6dAobZ0Vu5rI2ArKV8sHPpax4L7d1IJukfjCgp4vbZhbRM1rJJvsVHGy7gLC27YgJ1VCaW8LG975i55efUJZ+EFwCnilAG0R05/6kDBpJcJtEnAoNJpONvNRD5O36kfKsw+BsfSWbWqUmMSaYmHAjJ7OK0GqUMspoQXE5O/ZlUlRajkalZGCPBLq2i6mMLupw0bNjNCP7JbFzf9bpgWz9ojDGBjG0XR8m9xzOzuN7+fXILs7rP47+yd34bMcGftjzK1ablZjQSDrEJ3FGl4EE64zsTjtIicVMXFgUY3sMkr5rnnu+idFF6xv2AiCbmGx2itQza0AU53QLJ9yglqajb+3II8W2i+sT/8ToKMQq5q3VvRDI14GYbqhVSnSGYLJtoSx/cztvfPs7iElzQ49/lWwNLKn6KriBt/E/rRVu+S9ka0I9tMolPqmEXOEFPCGw4uszfQpMYF2IpwmZaaF2+P8qZKtSO3UspKtBNrnQcFeCgorABoHNQe4Me87TqCtUbHVFFxVz4fjYaK5ZeDk5efl89e0PzJ9zKTmncvji06+4fcnNFBQW8s77nxEcbCQnJ7/S1VJdrTE4HqY9B0nDpPVIuBLum6zknC5wIM/Nii1utqULGGOCv95CsfEhKZQIzLt8hPdDTZCGmClx6GaEyr7gcrqI10djddopdniCP8lDFLRwr7zdQtGb2ZTklFT4Y/OvA2HZ5BY+mx1WOnXrxvJldxEaEkJyUgLnXTyP1CNHJRAKiYqge7cuFBYVcfTIUZJSkqQAJfX4SWxWW0AgAy9wk5DNwH9feZFHnn4Rm80m1/yBh2ct4sZgMPDcE8uYePZlpJ1MRyECHXqPyjKpNKsUhaJSKRk2dBArl90l0yP8xR08lMrzL73OjOnnc8bwwdhsdjZu2sJ99z7MWedOYcK4UTzx9Euki2do1JVApxZxWKByTf7tTZAwne3atZOEh6dy8ti3d79U4KmcLvoM6kebuFhKysrYvXs/xcUimj1ERESQkpzI4UOpmItKaNupHTFRkezeexC7cB1ksxEaFkanbp3JzDzFqezcinIQ+evQPln6US7IL6D/gH4YdDrST51i7+59MphWUnJbGZRCQOG9+w6SfTKNth3b0b17V7QaDSdOZsh0iuCIg4cOJCoiQvqy27Nnn7ynMLGufnjy7GOJVRqpb3huZnTRmpRsFW25ssj9THorm3pFO/n/vbmo3U5KuxSefGCp9Bd3w93LOH7sOG5RqY01zWjC+6/Bl1gsTJ48kZceWcbB1OM4nB6Y438IRYToQLn5BTLyaU5u7v9EySZIuk0bzvGkCykL7eih1MJs1GVHnXvMA9kUammfr3GUEW4/Rqg9HY2j3DMQG9UohMWMeDGZXTjt4sUkyL5Hz9KQQ/SxBkM27wvDkKwn9uwotLEeei8OYd4VrgllfLshjEkeR7iyK25nCGqVC62+kLTSP4jJf42ejm0YqVStCKHWG5vULP9Yz6kiAYlaeMOzzMTD9y9h/qzpMlKKT8lmUMGWIjWLf3ew3+SBbI8NDGaBbR6RBZ94IJsukfLuH2NWd8XltFeBbFffeR9frf8Bi60mJVszZmtOB5q4FBKufNwL2by+4HxqNgHOvKo28YYRXFvkSatTERypxRiqkS8vl8MllVhCxSbUbKh0FG5bR9Zbj9QC2WprMfXkxfe100GXMyYxftwkukTq6F+yna7p3xOW2AllXBecqTtwZez3gHiXG2tINDs7XMDB6OGU6SMpsDlJOM1KtgFdryYytEvFLMjhcMmyUiqFBN3TezwbXkVERGiIik5Br7Yx+Ixs3AlrSC36mjJrodSJherD6BV9OXt/juG1V9dxOC3NswPWkocIfDA5nLsuFZBNybGSMHyQze7SMDx4B2dH/EiMrgS3iFrlclFoM/BB/jT2lHfHoLB4IFvCBg9k+8nsgWwnrDUr2ZrRjH324iP7WVl6cSHmQj3vFlyOadAVtO/RgTaROsJ0KvJOZLN93c/8vXEjhZkn0Wj1xHfuQe8JE+k4YiCEhJJd6ODYwQxOrv+S3C2fYC1M85uNtmAB+ynZhE820QiEr0NRjmJDU/g+tNudFQpcMW0RQRCmju7CiL7JVcxFE6OD6ZQUydZdp89cVB9tQKfQoFaqsNgsMphBiC6IcEMIJotZqtXEjneQ3khEiPDJNogwY7DXJ1up9Ml23qDxHDl8vHafbM1pE74OFRQJfS9EmIvKjuZyo1criQ5SE6xVUGR2kFds44YRUSwdYkKV+Qu2wuNSTazwdUy/KbyIpqzUhRKcPJhcZRIPPPUGb7z/Kehqj/ZWpdU0N08t2ASbfKtWzUMr3byVbtv0MvynJagJOfnHZSEgQf+E9LVaGmpELM2vxBZIb5NmdzU9N4Ag1q0IE1kPNK6ru4yEXs3/qDfrbjcdkpO47+5bee6l19BqtMy4+FxefXMNnToKy4QBfPTRFyy6Zh4Xnne29AW36OYl3smdn3+qwFrSBOHuexlMvF9CtjAl3DFWycAEN4u/c3NYsBMxRyw7heKLRR6TUb93U1UfXb5NcjeaGC0RM+IJGhUGKjduh0eJ5PGe7Fn7iGste8wUvJuNdb8JhTbQtMe/DD2QS+l00qFTBx55+B6GDurP6EkXcOzocQldQkNDSIiP40jqMTRaDd27diY7O5f0zFNVjAe8j/fMe11uwvQ65l91OT/+vJXrr1lAXGx0rZZh4hpheiqimoqomVJgU+GyxpNe8e72h1weHzhOsJX7lb5SuvIRVi9SaSYvVIHeAMJ/vfjRG6qZuFbrZHU0HFFeAgGOGCn81d0u/dQJn34PPPQk3367nomTxvPQ/XdwKjubo8fTeP6F1zhy6AhahZIrr13A1LMncsudD9CrR1fmX3GZVAVOmHIJ2aey6dGzOwvmzpCQcOl9K3n9rfflIkKsk+Pi43j9P0/y2/adHD+exsJ5MyW8jIuL4dobl/DHn7tY/cqzsq6MRoM0fb7znoe55YarmDhulOwZ4WGhXL5gMWqNhmceWybViokJ8Xz6xXc8tPIZnIJ3+AfFC7Tkk0q96oXjdjhJaZ8sVYM+U1+73c7IM4bSqUO7KsWbnpHFhk2bpY88cYh19X0PPcHunbtReJWnNQ16/r7ravpemKyOnTBaQvB9u/dLiOppQwmd6h0Hqt1QmDQOH8rsi84jLDiYpMQ2xMfGYNDrmHTZXLZ/+6mUSdZ2tB0wkoxTp7wNsKE4pdbb1f+F20275GRWPXQvNrudW+5/mBPHT/zzAJvIiQx8MJXzxo/mzltvJ7espsAHVkaMGsGtt97ItTfcKgMf/C98svkCGWTGjSUn9gxcKqOEbMK8S12QjiYvDYUYYOSo50bhthFsP4XBWYDeVYTaZZUiaidqbIogLIoQdK4ygihEqWhY9NlGQzYXqENURI6JIKRPMEphMupT0roEpHCSFBrP8LZ9SAlPxOq0sTP7GLqyHVwVvp9+RrPX4aPnHZWareDG1UY27dFgddQdpKH+hlrDGWUmHrrvLubOvITgKpBNISHbjdtc7JdKNnhssBey5Xshmz4Rc4+PMKm7VIdsd93HN99vbCXIlkybhY+hje+AGPykeaj3R7x4xLtHhkn2U7gJv3bi0AerCQrTohVSPfEOEy9xCdn0FG5fR/YaAdlqUlk1aRpWOUsRkG2kULJNIDkmnEi9ko5522l/+Esi8lPRivQKOb1KR5kxioOdz2VPzAjcIbFYUJFtsp4+yOZ2oVYHERvZl2B9bBUILxSZEUGx6DRBXhWbC6XSQXRsEiHBbejZE0K7vE2G+33K7XlykqJTBdEpahIJET05dVzBO2/sY9OP+ymrYhLRpNZb9SKnm7mTw7hzegSd4pQcKw5jVdol0lzU6tJyVsRPzE/4ipQQEYlKjdPhINMUxNNpl/NrST+MSgtnRQvItpFkAdk2l7PivQL2nrC1CmQTZTN2YDm3TC3i8H41r+4ZiX34HDqPO4N2KVHEhmoI0igpLzGRkZpF/qkCVGotMUlxBCXEYELDqUIbR4/kkvbLFkq2footY3cN/thaoGy9Y6xGH0psh7EIyCYnhRVO4SojucoOKLuVG41KwZBeiXTvEFsB2USQhO7tohjRpy07TpeSrX802ii9hOsCCvr2KsRuuRiTFW5hQiGgoYMOsUmM7DaQEZ37YdDqSc1Jw2wrJyIolC4J7fhx23aef/51sg6f8ijS/Y/Gz3YCrhd+RQMgm7inF77LDSNxuGBxPysPnBlDqFGPOe13rFl/47KXe0yIvfUlBkZVSDyG9iPRRyRzdN92lj21mne+F6ZGDVSyNTdPLdT8mnWbVs1DK928lW7b5HJsduCDJj+55S78R5VpXSvdlstyo+/UamXUEpCthsS1QHqbOLurY+z3gpMatvMDk1uLyKjGaqsLstWoc3S76dm1E6ueXsH0KxYxbNBAZk8/nxsW38aiGxdRVlzKB2s+ZtWLT0hQ8cXX65m14Pq6m4zHhEEGP3BPexra9kPrcNM9xo1YTqbmC5/OIpJlOfz5IXx/b8NEDaJghJlnjJbIqXEEjwvHEe5C4fV+Ic02hQXgNgtZn6djPVQO2rp0kZUl4gNtye1TOHvKRD74+AvyhbLJ55Tf6UKlUZGcnExYaCgHDx/2+BIWwo6A0qioP1EO1nJPoAirpY7oy96MifsYQ6tthAUCR8/jAlpFXV0noEFVO7UR0lGfmWhEZCR33XodGo2apXfcwX0PPkRS2zY8uOIZnnvqYf7z6ht8/sFqUdGgiZLilbi4WFY+uISNP27hi6/WcfXCORKw9e3dg+mzriY3O4eRo0dwzpTxjBw+hBdeXs27YrNP3EWjYfLEMVx75RVcd/NSEtrEc+zQIbIyMvnq20/Zvn0nBw4dZskdNzJg6ARGjBgqgdfzL70m1X1HD+ynoMTM1s3f8d5Hn/Hbb3/IgA+7/viVeVdfz8xLz+fq6+/g6KHUisAe4rnCrYYsrxoCKIjPK4pOqieduC1CUen71MrIMWfyn5eektFlxXHsRDqLrruNdd+IfPmCc7pBFyyt7upUkNcjVHa3qLmoSK3FglKlQhsSQkJstJT9BQcFsWPXbqZPPYuEuFjiYmOIj4kmpW0i0ZERUn0lJINJA0edXsjmcLDuw7cpLCrm9odWkn4yA7eYfP+TFGy+gcLhJDmlrfQP9/uOP7AIR/eB6XS6iI2NoXf3Lmz9dZscbEaNHE5mdi7HT5yUoZObnLdGBD7wLBRcWHURpCecSXF4T6lAEW1RbS5Ec+owSuHY0asfFiZ2kpe4bGhcZajdArK5cLlVWN0GlDiIdB4nhFyUwui/AUejIZv3nro2WiJHhWHoYJDSVV8fFjsVIkiAzWnDKaJIoqSdzsltcblMjSjGqBTez8SCz43JAk9+Y+CF9QYKylrSEZtfxk0mHrznDq64zAvZvIs4IfjLd2nZWqik1CE2q9wMi1LTw7UZre0YuB24lEFYgsdgcRirRBfVarUsWvKAB7LV6JOtGbMioWSLTSFuwaNo49sjfLL5zEUr1vvCz5qfnzaPok1AADFOulFplOiNArZpUCqUHj8KKj3Fv68n5/1HsRe1DmTrNHwiZ59zPh3iolCq1OhVLiILDxFbdIRwZ4ncEbQYo8gJbU96cEfsuhAZHKHY5ibHZCUxMoRSu5u1H77Fnh+/xmIuleaw1UqzGcVb0TJEYUnfXn42aCJkujaIXh0n0jamBxq1eIm4Uar0hEe0Q6MOod/QbII7vUdYqJFTJbvJNx2kd5tZdImeSmrht5SWmfntOz0frtlGWk629JXQYocL5ozTs3SGga5t3aQXR/B06ky2FPfD4tRyfuwmFrb7guSwQo+pqt1BdmkwK47MZXPhAIwqCxfG/chlyetJCCvm3Y0OVr5vZt9JZ6tANjFsjepj4aqJJRzYr+TNn2MoiB5Am3HTaD/qDBLaxRIRoiFIr0an8Uz2bA4w2aHI7CSnyEbG0Wwyf9lM8bZvsWXswi12PVvrvROgZKsXsolInQYNd849g+mTetZYzeu3HZPmor9s+RaXw9qyMl3RD5RgTAoion80uig9bmFT6XVs67UXrgLjhT+a3ilduXj4ZBKj4qRTZKF88ymST5UU8M2GTfzwyY8UphVW7EhX9ptmtuYAc1G5+y/n6H47CRK4Kbgm+QBL+mQT02Ew6qjO2POPYD6xBac53xuGW4k2qhNBHcZKqGxL28qxAztZ+d5O3tuShvRV0JCjJcaThjyntc9ptXy00o1b6bZNLuZ/IVuTi67mC/+hkM2X2BZvf02BbPUkosXT2LgqrslE1P8OtSvZvIG3PIsc7yWelUxdWWoKZBPqnmFDBvLDj1vkurljSlt+27qNnv37Yi4zc+TgYTp17yJdCO09cIiDh0WgJc9RBTL4JVUqrgQ0SBwAQ66B9meAzui9yAn5WSj2fQ5/rIbSUxVzkkAf4IFWVPJ7p/CIoSW0XzjhwyNx91bjVDux7i/Hsd1M+Z8myrJNKDQ148naWpm8t/DnZbehEMov/6ihXjWVULWJRWRJaVk1623/eqnyZO8X/tOu2kBqYOuqt0fU9FDvTar49qqv4TSwWYsyEma2HTu358mVD8ggGS+/+CwXXjqHhfNm8cOmzZw5eRwnT6ZLhZtQ8f33P2+gViiZfM5kLr34XB57/Hlp3qlUuOg/dAjPPLGcS2ZexamsbKnACw4J5qWXnmLDxi2sfucD2eBFEI7l999FTnY2Dz2wwiM4EL6GNWq+/vQt3v/wC4YNHUh0VCSXXnIFyZ07suqZFWzasJmnn3wctGHojQY2fPcRKx9/jq+/XOuFASquvvoKxo4ewbU33uWJFis3Rv1q0FvGFVBNfuX93jdX9Cs/z9fenmguZdDwobz52gsEBRm4fP4N/LxhIwpjcJXgIfXWcwPqp+Uhm+zQXht06c/MMzkWDvQQhNmox2g0Emw0SjtrYbMcER4mHTlu3rYDESHztB1uN2PPGCYHqLzcPNz/C19rjcmsdB7o9JiL1LaFI2WqQnqq8wxGUnWiEs5dmreIayxkk+1AgLYoTiadS2lIR9xi0eOwoss9jrpY+GXzLBYUUkHhUVF4fjx/C/imcFuIcJ4gzHUKFcKEsWEF1iTI5u1R2gQvaGuvqxSF+z1XYD6BGKZH5rI4NotYjc3rTB7KbQKwBfHqJgNZhUIx0goqNlEEJhMP3XMHl192kXT27TMXFVkQIjyDutLjg8Xpxu7W45LqQRHdx4nbafb87/U9IG5p0Gm55u7lraZkU8cmEzf/UTRxHsjmUaz5BT+Q44b/354gB3JxLf1ueipIrVViDNKgNahRaHQSsuV//HgrQTYnCV37MOCMcSQlJmEMMqI3GAg2GGXkQKNaQBQ3VrcSi/C7p0SGKFeqVZTY3WSVmAjRqigoNbP1u485sv1HystNXkf+AW25FSeeojX07XYOg3pPJywkvqIbKVUayk3F9B54nKCO79EpYRgRhs7YnWaCNLHsznqXvTkfkBA0igM/dWHNW1s4npVZZVepYT2yjrPckBCloHtbBWF6YWoeTVHHBVijBuFW6TBmrifsxPtohcJOqZJw1aYKpajLIqzRQ1A4zBizvic0/Ss0jgJO5Co4mOGmVLCfmo7mlrMTera3c8t5heTlKHj521BSC41oEjoQN+Js2owcS3SXZEJC9FIRJvqczanAZHWRn19O4eGTFO3cSsnOdViz9uN2tjCkqjYjdKMxhBHXcTzhcb09zpZlwBPP+1n+7h2vfUo2lVJBt/ZxpCREVotiLTruycxMfvvlK9KP/oHb2TB1cYPbiReyBSUHETFQQDYDLhnFRSwRvDsyclyo9OkoGrSz2IEj047bLDagqj5NtJnyUgvmQjMu4QgtEGg2t01IyBYF/S+BruMrnF5XzH98cyGXgkUph7i9425CDFq0cb3RJw3BZS3DfHQjTlMOujb90CcNw2nKo/z4z1CaQUa+mUc+2suazSf+hWwNbkj1ndjcSm+l8aW+ZDf2+38hW2NLrJ7z/4Vs9RfoPxiy1ZS0ANXQ/xyyiQIWQgrhBF6v9/wuAhvodAjzM/n+EkossV4WG+JifS3+9h61L5N8piPCHi7WEwhB7fXxLcaJ8kIoOgrWshoDXNVoLurfGFxi/qtAH27AHaPApXLjLLDjynHgwhngxL5qRdQMNOqnUL6ooXIt6QfgfMlqSchWUxorhlfvUq8CotUipastEmi1PtVIJZuAbF26deLpx5bx8adf8darr3HW+Rdw03VXcujIUSZPGM2X36zn8OFjLJw3g+WPPMPaL9Zy3/IlOF0OVj6+CrPJjEqtYvjQgax8cKkHsp3KlkmLiopk1VMrWPfDjxKyCTVZ3949efmFx5h71c3s3bvfYyFgLuKqa67hyisvZ8YV18oAHSKIxPwF15OYksyzTyxjx85dPPLgoyLCAkvvXcrUc6ZwwaXzZeRYrDa6du7IK68/x6eff8szT65CIfqA/6SuCqn0Lzlve/EDcLJdVHSMSrNSd3k5Pfv3QaVWs2vHX5KZ+FpbIAauDztUgL4aBsYaIZtsK00xF61/5A3Y2fUCOJ8phYRH9WWnIQ9pxDlWq6dh/FMVbI3ISque2hTI5l24lRviyYyfQEloZ9xqHUprGZrcE6jMRSgFgZcG+562IAYKj3TJhdptJtyZRohbADbfQq5h7aNJkE2m1/Ojb6cjbGgIurY6ufPi/1TxvutpNHNHm3SGh5SgUXjMmLKLlLzwQxCvbAgip7jSF0Gr1Eu5hTkzLmbxgitISoiv4lPA9yL0B2gya96ByX9XyneOcF6ZlpnF0kefZuvvf2IXC+dqfbEZixKnA3VMMjHzBGQT5qK+wAcBkE1Wv0/R5jG3kmo2P99tUvaoBK1OjTEimPJdG8j/5HEcxa2gZBOiGrUGrd6A1iAAmxFjUAjBYZEEh0cQHBJKcHAYIaEhGIxGggw6DFodOq0Oq0rN8bxi0g/u4cifv5KbcRS7pdwrca6hHTejeOtvY26CDFEMGzCH3p2nEGSM9Kh83G5KinPo0jUfY6dXKVVtZkDS1aSEj2Jn5uvsOfUxeq2WMNsENnyiYt3avyksK61ubld/Auo+QwjvPKRHbgpogsNQaT0vVqfFhMNciojmVdEmFQo0IeHyHNGGHRYzzvIyjy8MYZ7gYVs1H80tZ5fYK3IxbYCZcd3K2Z+hEj9ZBQAAFBdJREFUYU+mFptTRZY1jqKwfuja9yW4XSe0sXGg0WMzW7FmZ1N+4jDmo3uwZOzDXprtidh0Gg6hXtMFxaAPjUdnjJY/am0wKpUWpVKLgK0+P2JiEuhy2shL30Fx7oFqe/SeSa0A9RbcIqhDc8uzlvyr9Cp0UTq0EXo0YVrUIWqUOpWMVC2Ds0qA6RVtKsGcbqLor3zshdaa5xFCXSbafF0rqObUhUhUWAJEtYewRM+PMUrWv1DceqK0aTyQrdMeglV2qfDWhLfD0G4UqqAo3E4bCpUWW84+yk/+iqu8SPqizCyw8MiHe/6FbM2pn2rXtlLDbaXbNjnr/0K2Jhddo18g/4S6b/E01Iw/6i7UBiSiAafUV3FNesW3GGSrTF19KKjRSraAjAvBQcURSAAaOM2pBA0eIYzYZMcVsEEmVEhC6VbNR2gtPSFwbPH5xhIb4r6gO2IpVLEcqoU8VdEFBuS11nbiKfWGts5az6tlw60SKNYxCgTUi0yR97Mqt62tzdUGg8QjmwHZPvnsa9585dUKyLbvwCEZJOLimQvRuFw88dTDZGZl89rqNdy75Bbe//BzvvtqLei0cr5RCdmu5pTXhVcgZNPptNy0+Gq6d+3E3HmLPUIeu4Prr7+SeZdfyu33PMjG9Zt47bVV0vJo3vxrvZBtOdt3/MVjD69g2YqHmDxhDNfdtISdf+6Shde9ZzdWv/wMa9dvYvmKp3DahT+2gPW0pFoBBVRTWfpFHa0RkApgLbiDzmciWrWuG9S2vP4Gq1ICz33k9S1uLlrfqPjv9/83S6CpkM3b1GzqYAnZcqOGUG5MlCBNXZqHpugUSlu5hGtyXex2oXRaMDpzCXVmoqfEz0S0YYDN17gbFfjAv1a8PUsVrMTQXk9QHyO6GK2MQCrESnqlizkxOSyKzSBMYSc9X8Xavwx8tsPAtlQtJeWtDNjkwlJEmw3mgVsWM23SOEKCKiPkSIWKF6pVBWrejl/lxehRhDicTp55/W3e+fRLCgqLPSdWK+5mzIqcTtSRbYi5eCmqpO7SmFHAtOpqNu9LygvaPEq2qkER/H23qQ063KlbKFv/As7SPI9qs0FHPXnx/9pn8uUrE+9iXezOiMFfpdag1mjRaLXovCBORCVCpaWgII/CU2k4ys3eMhWL/FracTOKt2FZFmHhQ2jXdjC9upxF2zZ95N/FxdngPsiQMfk44z6iyL5P+roy2wulZ8T2ERPI+rsnb766g72Hj5+GDQmvEtp/VinhSEC5yc0Zv9dgTefUVDAtUc5CnK1ykxzpICHULtWM+WYV6YVqSmzC34URlTEUlT7IE6zB6cBtN+MSpsI2cyVcqy8me4MqtqEnyZlJRah1pUqHWmNALdKqNqDRh6E1RqLVRcq/8zO2UZy9u9JRb+BjfNCqJcqzrizIqlegUCtRapUodUpUOhVqgwpViAZ1iAZtqAZ7gY3ifUXYimqBbHU9I3AR0+Q8+cpYbNypPYBNF+L50YeBIZpFww3cPsxOsMarzBP+14Ki0bcdgjo4Fuup3Vhz9uK2i0A6SoSqMLOg/F/I1tBm3uDzmlzJdT+hlW7b4GwFnvgvZGty0dV8YR0V/E+re99kuFkl0EqZaoHbNgmy1VcWHp/91Y7A5DaQdXmn0lWvbtLrxpeuBj448Bn+0ynZLGop/0BgWN+qy1/d5r/eqNGkVLIRQSX8i7e2kvWdU1tDaQxkEzO0yvvUWYQBBVdfG6uvfGptbgHZahDQqeVmPnNREcVzxfIl7N9/iMdXPsjCRTdw1pnj2bvvAP369ObCy+ZjNOhZ8eBSSktN/PX3XsaPHcHdDzxKZlqmBGUqlYLhQwdLP22XzKwZsr215iPaJrThjZef4ZlVr/DVl99Jy7lFV89l6JABLF/5FEcPHpagdek9tzJh7EgmjD+Xbn168eKzj7D67Q+IjY0mKSmBR55YRdaJNDlf6tK1Ey8+9wiPPPkCG374UW6seyKLVsXUssz9AJpvmPO13drrzDs/q2ZS7b0ioFNUnh1Q8PVRdb/TW8dctL5B7N/v/++VQLMgW+Wb3q4yUhzalYKIftj0kbLrqOzlqG0WNEo3BksOYfk70NrzPWakTTxE52gyZAt4plKvQJegleo2ZayW9hEOrotJJ6bczK+HdHzzl4EDmRosNm9HbfKo28jMulyEhgQz4/ypnHfmRCLDwzxyVz/FWqAvhcAniF2L7LwC1nz+NWs3/UxRiTfkdo0gqAVmRf6DY4OzW0eBViSpsWmr5/yG3q6mmYqkxfKfqoCiPpVuQ5/Z4HKr6UQREUiJWq1DrRJRdIVJswtruYn/r71rj7GqOOO/+9q9sBAoal2qYERey7oqyKagFRDaUtKkxaTVNpA+rH9AEY0ttjSKaWkhKn/Y+mhIrTEqUKO1xBhLXxShPNYiIeoCkhZlCYUtsFAey+7dy+U2M+c1M2fOOXNe956Fe5NNds/OfO9zzszvfvN9t7e2YP68KRg26mOcKe+hANaw3CR0fjQcr77ahrZd7SiQY76SlPxQIlV6clR21ukYr3/ti1tm+Sbjw43xWkTGaRjJwjaVpvFAftLpHM1SK5UUyjdEZc8g6tLkNALAaSAsPVaqHyv3RS7QrseNg4PzyyksnH0DHr5rPAblM8xGh13O8cvtGsjmy5M+BscUuDGR9aEYP7QGsgU2nXyii4OT5ntr6R3CBjEpFQFZLwDESWkbyCLcI45ZKUIdNsu87hBJ6Ew2VhHte2fuY9pB3/yb0giKOs4LER3mKoaxodhxUQTc3IvlMl7lwAyZ9Hwmm/ga175UtCOK9nH+DOB4JJQ5kMHFJvuH47qQBz6dpojfy2qdTbWgGDpsCJY8sABjRo/C079+AQ98/3vYs28/3lj/Np795Qq8+dZf0HHoMJYuuR+/eXEtmsaOxgfte/Hyb19GamAD3TuSPeHtU1qxauVjmHv3d3HUyGS78gqsfvoJbPjzRryy9nXcc89czPniTMz79iJaxmr8jeOx+pnHsXHTNjz/4lqa+HGuuxu3TmrB48sfweIfLMPEW5ppo441v/s9Fi28Fy+teR1vb9iIgQPqaUfRH/1wEVqamzD/3sV6GaQijh07ge5u0hjK4W5ngt0KF+30E1c30Vh7M3HqFQfsqsyMEBpSQuMFl/DhQDbSXbQuS+fHd1zUXyzXRifFAqFBNlYRq+Yavcq9IchtYWStBEeryM0RFchGZSQE9QeZ9YJgjqXpmErF3UVkIkfkjCPXQQXIkGJi+nGq2M7ZBRWuCvPCLACDrvwqrqbwiikWMbhhAObMmoEprZORy2Sxeft2bNyyHafO6kdEFY8RVFwVVYZh/KrKw/e4JArlvmngVEyi+L59IEyIS6dSGYu/PAaP3D0Bg/JZx2wCVhoCsh3uOo+fr/sQr2w+WKvJFta30vkRODwCEtGqpguUOLlCaFl1XTwEqLp8EttGIlMkRCzhIiIXdKkVHGQT+0c6vSftCgbdzdiAAOYCgy/oGymBLwPIifydXBBUTqW72qmAmTHZdnSTAdGMo6gMIztIYnlWw1i0ETaQTzieKtJhvWrnwWuq8dGvCdUoZGCclfigQ7kSx2jkeM6a+ro+4h7NOLJYKuGaa6/BT378IL5w5+fw1oa/4olVz6Gr8xjumHUHlj/6MMgxzzfW/xFtO3dhwX3zsfLJZ9D+fjtSdXWUPjmh09I8Hvcv+A6WLltJu7mSz9AhQ7DkoYVoe/c9/GPHP7H6V0/iT397By+teY02phjfPA4rfroUY0ePoiV+SAmi7W3v4aElyzDvm1/Dg4vuw5HOTix9dAVId/hf/GwpRo74DK27Tfyz8Z2tuFgq0WYH2WyW/vznyFE8tnwV2rbuoPUIzY8YvAbyKMY719VCiyW3Z4YZJ06NE/RY0oBN/WAIrXHs/ECrZbIpPRlqgwiQM3x4I4Y3ftpqBpBgs5CQjxRkS7Cu4UWzPbEcSEa0MgovcPwUwqgadOUXv1beHAhYS4rpXtD7r5Niurm6/p+9Zmgexq/e1gs4IpFCqevSz8WXKhqXThfLmH1LI7762WuRz6WVytmRAsMnz/Vh/Y5D2LrvOEC+EFH5xKWDCu8ox1REj5BMQk6P0lwaLclOPHomladYdTt7CFB1+SQuiUSmSIg4b5IDRlIsSy3F46KsyGwGjZMqQcErG8gjc4UkgV7GT8WLQeX05UIOmWJmSo6SWvgVl9ZmgooMvqX0KqfQlmkvb4t40WeZOvpK5yet188YnMVqjMQrz0UCixjTWntloNBLmwoglUOqPq+Vx6NNEbWyNbn6BsycPQtXfGoo1q19DajL6ft6kgGml2sh+4B8ngJgNPGFXC/00uYVpIHBt+Z9HU8/9zy6z/doJihdRJnyZcq4EP75PMqFPuAiafBFimkP0JIL+8g8Mlb3a0pv3FHW9x6UaBopUpuZ1HtzMjS5rpOguBcDuNkCwhZCkhvHoT6gI0DHgr8sfUMmUpNt1jQcO9aFvXv26cdf42x84OtOrA1OjAVqIFtiXBG9IKogmypnGT3vl5kq9YqM62fiVsQmlwKTRPo1kUKpe7ufi++6eFO3gvrIYgkgx1rNj4IByYItR7qEKwJshLYCWXWhqziyInqEZBJyevTWrYFs0dtU4aZKQhxURQafTH0Od/JlIJDNDaTSXewOUPFQipA7JRU1UuBKcmuzOAsrgP1oofddEamsTuxsmT86VxOkUAkQS1K23prB0vqviKyIOWK8kKqgGp+lpvHQsEONAld7jgGBtP/J38/s4VcTZFN47Lh5VdbNlAJppCttuQTU53XMUUSImMw5MyNMB+Eo4NYD5AdSZTRbs5FjZI3pduHqCVqZXxpZiX/IeLdAlISHcYl8Kan9bhwZ5a1j19JyiA3kZNQidarLpAOJSmiyq7u+PkyfOQ3HT3Rhb3sNZPN+Al2uI2og2yXs+RrIZnOuzwfpJRwcl5ZqifRrIoVS93s/F59TtCq6xMQ0JrLqgRHRyNj1iIBBBCQispZOpgayRWtPxZ1uEuIgCTJ4PVSrLCMHSnGy6ACJ5FCZCL7YVXBSygFR0W3k/l9tkIk3eNmNxzn4zpsCIzdpo793BIqCzXnbihYR0RY3I/A12GQjzUw2ipfwI7w4G1q41WSThr7gF6l9maAUY80MAhenyY6S8s0erOYP9pqDLGEZZOsE48pBMiFqFXLD+PcV+csvyOZoU9v2Vs/KMya4qMZZReVGlQhhHhc9rmey5bIUqKvVZIv9KdPPGJRKaGy8CsOvutIj+pOhF7k59h/oQE8vSV/VP6RldUloWV1tcbPq7bLjE9X2FArJSkbPa3UQkmXU05MsLq3Bl7A4Jp0U3Tq7kuOnIRqZ+Hav0XhCnGiuXtgahL6pRzwhycGmoGpQ8enzuFTBlCuj1qfLSpXEsFPdQXqMgtx7ROYoP0ENSE5TZLQf2Yo0BNkotQtNqyJ6hGQScnpoG9kI8JuW6OlXiWLV7ewhQNXlq+DjlAsBn4r7HO4UbU7JLq7k5ciLxcLjuKi1J1dXwi0px/ed5LRcZ5AZMVFMljDk8hb0LZLyBClT7SIjvv1v8xipnQA7jwNFGKH4686ZbSLe4hVf5niGge1VrBomMuzHBoxqxGwgmUO9NlmGn3Q+AzdqtL2CjPW4X1BOjJYIMtm41EDLkFxMsTeBg0/IZa971XOMYI5aTTblp8NlPrCvgDGTPo8xN0+XFpFMmnUIqr9twws4ffKoJlqxD1ePugnjJs1GNkcKKKo++eLTrK+3G7s3rUP3uVNVBi6dHqhBdZfRq769fWmTVHEvFNF4fQtuuGkG8g1DaGfQan5ISnxv91ns37kBJzoPSIG2VDqDpslfQuN1Eyom6unOT1Aq9iFXP4C/t8gCOp3BkYPt6Dy0FxeKBWdQpWLSJjXYFA0QRPwLRVx9XTOuv3kGGgYPiz2OSZwWus+g+1QnXaBmSJ0P5h1A/99zDof/vRtdnQftcUwK+ebqMKplGkaOa41dXhXLkzg+/K9d+Pj9zSgWztvrJgbxiwrjSo+piB4hmYScHr1JGYESJ1sIbauui4cAVZcvEUtbwcESo0RkJy8QRBppMt5CppGMrhOYw/NwVsxr8658V3gtrxmwxo2nk6SRySlTyGRqV4I71siARhQUkjQ9MI4ZuoWShqsQYuQXa6SX7qyv3dRwg5fMeZ4C6iOd4pJ7lNsHyTrhymW25opz2ML9Ylk8TUe3NC6XiBGL0Ik3kdsN7BWIrClY8TxEldbFE1zgxdq0rwIeKYJsyJLuorVMNuXn3WUzsNCDpqlz0dQ6R9+URvSWjMmABHzY9Ien8L/jhzQOxQJGNE3FxOnf0DbeVW9rn0Lv+TPYsv4pnD19vAayxRQHgckmNbyLBYxsmoobb7sLAysATnjZjyx+zp89hd1/X4ujHXuAjFCgFGWkMznceuc8jBw72YtcZP/vOrQXpWIBufwg25cC6UwWn3z0Ljr270SRFF+tesfUpAabojuCiH+hDyPGtWLCbXMxeFgjypFnh/Gyp1Jp9J49iTP/7aDxkK1vEEC2NHq6T+PAh1vQ2bEPIJmZ7KdcRrauHs1Tv4IxE2cmAmRLpzM48MFmtG97E30952ogm2K4yocFCWKGUsjpoUSXTq6BbNHblN+oe5k9Hv4KVJMci4b4EckYCGRjslUE7IXbO4uW5kW20AIZ0CL7El954+7lYontOFDIBXBQMXtkcjrpIRzTtIAwXTqm/peFi2lK8eCXZXn5de1+tcN59nmGqCJm4mULEecxVfZC8STBZYKMpKaYpGYdaxbvENEEMME0XTEWyOSPklpbYtdjmo6MvWBp8cbXgU9S40z2IZddjS9J+1PoLMr6WTMQc/e6dOLVhuq13nxiB06ZbP8HcIYuvvmDj2wAAAAASUVORK5CYII=">
          <a:extLst>
            <a:ext uri="{FF2B5EF4-FFF2-40B4-BE49-F238E27FC236}">
              <a16:creationId xmlns:a16="http://schemas.microsoft.com/office/drawing/2014/main" id="{E20F13DE-7738-4F35-B105-9C9A77D33E00}"/>
            </a:ext>
          </a:extLst>
        </xdr:cNvPr>
        <xdr:cNvSpPr>
          <a:spLocks noChangeAspect="1" noChangeArrowheads="1"/>
        </xdr:cNvSpPr>
      </xdr:nvSpPr>
      <xdr:spPr bwMode="auto">
        <a:xfrm>
          <a:off x="62484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417243</xdr:colOff>
      <xdr:row>65</xdr:row>
      <xdr:rowOff>107950</xdr:rowOff>
    </xdr:from>
    <xdr:to>
      <xdr:col>11</xdr:col>
      <xdr:colOff>456809</xdr:colOff>
      <xdr:row>81</xdr:row>
      <xdr:rowOff>44918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827779-0EA6-0C28-3C41-B793964C6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043" y="12814300"/>
          <a:ext cx="4567116" cy="2553168"/>
        </a:xfrm>
        <a:prstGeom prst="rect">
          <a:avLst/>
        </a:prstGeom>
      </xdr:spPr>
    </xdr:pic>
    <xdr:clientData/>
  </xdr:twoCellAnchor>
  <xdr:oneCellAnchor>
    <xdr:from>
      <xdr:col>0</xdr:col>
      <xdr:colOff>717550</xdr:colOff>
      <xdr:row>64</xdr:row>
      <xdr:rowOff>44450</xdr:rowOff>
    </xdr:from>
    <xdr:ext cx="304800" cy="304800"/>
    <xdr:sp macro="" textlink="">
      <xdr:nvSpPr>
        <xdr:cNvPr id="8" name="Autoforma 1" descr="data:image/png;base64,iVBORw0KGgoAAAANSUhEUgAABNkAAAKuCAYAAACc38qkAAAAAXNSR0IArs4c6QAAIABJREFUeF7svQd4XOdx9/vbvtjFAthF770SBDsJSmJRr5ZsS3GT5d6S2Nd2Pqc9/p57EydxkhvbcW7iz3FsxbFlxZKtanUWkRJ7LwCJ3onege31PnMWS0EU0VhMMjrHhkhiz+6+Z+YtM//5z4ym8Jt3RogA8h/5f1j+GYGuSTYklJFss0dfUy9VAqoEVAmoElAloEpAlYAqAVUCqgRUCagSUCWgSkCVgCoBVQLvQwloNVrGpifY03caipLQGfVoNBpQflD+1BR+484ZdA0igqWFw0QiEfytI3zn0W+ysnI54XD4fSg+9ZFVCagSUCWgSkCVgCoBVQKqBFQJqBJQJaBKQJWAKgFVAqoEVAmAQW/gbEsj/+s//hZDaQo6rRa0WjRaQdgEZENAtjtmmGxRFhvhCGEiBFpH+LvHvsWqqhrCERVkUyeUKgFVAqoEVAmoElAloEpAlYAqAVUCqgRUCagSUCWgSkCVwPtTAgKynWlp4Bs//muMxalohcGm1aDRzbDZBGeLgWxKQmgoQkSYbAKytY2qINv7c96oT61KQJWAKgFVAqoEVAmoElAloEpAlYAqAVUCqgRUCagSUCUwSwIxkO2bP/4OhqJkJVVUAdiEzXY+XfTrdyhZokqu6AzIpjDZ2sb47qdUJps6o1QJqBJQJaBKQJWAKgFVAqoEVAmoElAloEpAlYAqAVUCqgTe3xJ4B2T7a/QFDrSSLqrToJE/FTKbBk3B1yVddKaxQQxkC0cIdIzy3U/9qZou+v6eQ+rTqxJQJaBKQJWAKgFVAqoEVAmoElAloEpAlYAqAVUCqgTe9xI4D7L9HwHZ7FGQTVhssXTRd4Fs0v4gFI7WZBOQrXOU7376T1lVqdZke9/PJFUAqgRUCagSUCWgSkCVgCoBVQKqBFQJqBK4ghKQZnvqdeNJQOmkqF6qBN6nEngXyJZvVxhsArBpdMJki3YY1RT8X7dHd7fzIFtY6SYa6BxXQbb36cRRH1uVgCoBVQKqBFQJqBJQJaBKQJWAKgFVAldLAgKwyU8oFFJ+xP9UQberJe0r87nC2NHpdMqP/F0F266MXNVPubEkMBtk0+UlodVJZ9GZlFEFZJN00RjIFo4QCUl30Vkg22duPCbb7M1ZXfjX74S9mJ5iv1P1purt+pXAjTmyC9eWuk9e/3qcb4+U0av75PWpw7nWlnq+XZ/6io1KtUmub/3MNTpVbzeu3mYDbEajkZSUFGw2mwLeqNf1KQHRmc/nY3x8nImJCWWQer1etUeuT3Wpo7qKEngPyCaAs1YDCtg2G2QTLptEE0JhIgK2KemiY3xXBdmuonre3x+tGkY3pv4v5iiqzuP1r0sVZLv+dXThCFWQ7cbTmYxYBdn+5+hNPduuf12qtuT1r6OLjXA2wGYymcjOzlYANpXFdmPoUxiH/f39DA8PKyCbymi7MfSmjvLKSeA8yPajv0ZhsmlnUkUFZBMmm/xbYbLNAtnC0vwgEiF4g4FsqjF05SbO7/uTVN39viV++d+n6uzyZXgtPkHV27WQ+uV/p6q3y5fhtfgEVW/XQuqX/52q3i5fhtfiE1S9XQupL/07YwCbADWSIupwOBSQTcAa9bpxJOB0Omlvb1d0aDAYot0U1TptN44C1ZFelgTeBbLlJirpolEWmzRAiHUXvQBkk5TRcCRMUGqy3UBMNvVwvay5ck3frOrumor/kr5c1dklie2av0nV2zVXwSUNQNXbJYntmr9J1ds1V8ElDUDV2yWJ7Zq/SdXbNVfBogYQA9kCgYBSgy0zM5OcnBzl7+p140hA9Hf27FnkT0n3lTRfFWS7cfSnjvTyJPAekE2pxzbTXVRYbEpNtq9FGx9IiqjUY7tRQTahqqob9OVNmGv1bpmIKkX8Wkn/0r43dpCqers0+V2rd6l6u1aSv7zvVfV2efK7Vu9W9XatJH9536vq7fLkd63erertWkl+8d87m8UWDAaRHwHYcnNzFUaUet04EhB9nT59WgHZJOVX/HA1bfTG0Z860suTwDsg21+hy016T3dRqcv2PwJkE3BtZGSE1NRUFUW/vDnze3+3FND0eDwkJCQom7N6Xf8SEEPW5XIpBpHFYlGL1F7/KlNGKHqbmppS1llcXJy63m4QvckwJS1D9Kfq7QZS2ozeZMTx8fE31sDfx6MVe1JsEjnfxC5RrxtDAjG9CYij1va6fnU2G2Tz+/3KOhOQLS8vTwXZrl+1XXRkoruTJ08iehTbRO02eoMp8DKGK8zFuRpeCHAuc+JakjDku81mswLizwXeyzPIuSEg8aUwMN83IJsoc+/evWzdunVxjqM0fVC8zovPsIhSo07xSpU/pCnEPLdfxjR9f79VnH0pnCk/VVVVCt14Mddcef+xw3sxn6Hec+kSkIO0ra1N6TBUUFCgRLDU6/qXgOhNqP2yzqT+yULr7VIg79jWef1L48YZoeyTTU1Nytkm6+1KdV6LoEV+NISVH/W6shKQ86i1tVUx3kpKShb94XMFm1Sm/qJFeFk3ilF+7tw5vF6vYpcsVu46tOjmqEd0obMh+2SIcNS+VK8rIgHxA0Rvoq/y8vJLBmxi60+1J6+IWt7zIbMbHogNKetNWGxytqlMtqsj86v1qaKvEydOKL5ALOC+lJRRlXl6tTRz9T43Fqzftm0bb7/9Nm63+zzuImtb9L969WoefPBBJQ18sefnlR6xAGz/9m//poxFfmZf8gwyd5966ikKCwvZsmWLAgou9XrfgGyywLdv38599923IMgW8Efo7w4zNS4pslEsLfZf+ZvYSDmFWpItHuJ6etAGAvhSU/GnpoIwrdSijkudh3PeL4uxp6eH7u5uVq1apaDO8yHfsjBkQQvAIx1tYos3trDz8/OVaJhaPPWKqeiiHyTybWhoUJyQsrKyBfV2dUejfvpiJSB6E4NIwDU5WOYC2ST2MB0M0THlZsTjJ6wEGWYgN9k0lSDFrBTvmWCFbI2ZVgv58WYs+kuB6Bb7JO+v+8Tpq6urU4wXAWuu1P5m9Z0iwbcPt6GSKdNGIlrz+0uwV/lp5VwSUFvOLQFrFrrkPBsfH6ezs5OJiYl33W61WpU1K2x9lfG9kCQv73Vx+js6OhRbQ4zzhRx/ganHgi7eGDvDoelOtLNsRNG9wWImLtF2flACreVrk7hHX0y21kZIhdouT2Ez7xY/QNaO6KumpkYBb5ZyyfskI6atrV2xQ8vKSklLS7umbIyljP9GufdyQbYZzsN5V0zsE4WtEo4o4SKDToNRrz+vt0thqNwosrzW45Q1c/z4cQWgWCrIJvNgYGBAWXPi/y11vV7rZ3+/fr+QKl555RVFdzfffLNyTs6+pAFGX1+fEmD82te+prDCr8UV83d+9rOf8dnPfpaVK1cqw5D9QObab37zGwVL+PKXv0xGRsaC5/zFnuGag2yHDh3ipz/9qQKkzJWnLYs0KSmJxx57jLvvvlvpULLUa7Egm9TU7GoOMdQfIRw6T1BDpwOtLkps0xs1VK+ApI5GDJOTyk0RgwFXURH+lJSokhYcoNwxw36bDcrJZ51/rxTFi/5jUZRK5ebIbDxw7lHIvbGTaMGxXrsbYiCbzA9ZAAuBbHK/dLKRRSsIucwVkZ0smCNHjigpAikpKQrQJgDCouQ6+/GlSOFi9XHtxHbNv1n00NjYeP2AbO8st2sum+t5ALFDRw5JiRrPBbIJG6Nt0k3DuAt3IDSzT83sXTN7mLJSYnRg+avyew1xei2rUxPItJgWdh1n1tvMLnjtt6zrdB5dDZBNjge7+w3S/K8wbVzDkPkDBHXJAp0uaQpHHRjpSD7rbbPOnwtZx5FI+F33ajTS6jx2Ds71WkSpGbu0kS3pMa7KzUsF2cRRkYCTXHK+iexE98LOEaNVnBj5vfxcKtD2jsM5W2cKZH5Z8l2ayXGdLrSZWbAUkE2exKDR0++f5InBg+yYaMCofadDosjbGG/FmpJ4fo4FI2FKtA4+aVyu/Bm8SizSi67NKzHTYwbwdbYgxQ8QcFR8ihUrVizZaR8c6Kb5+G8pS2sDjYleZwVpxR8gL+9yCvLLGn5HYGGpfX2VL9lThUFw9b/p0h7kSoFswXCYaY8PbSRIyO9FZCs2iD+iJaI1kmQ1YouT7JiFPbb3PokGqaek1Cm/4EXpHBgD0iORkNzyziV7NswEJmO/1ihdB8/PgnD4Pa9rpCth6MaD2y8HZJOg0q5duxTf7Tvf+c57wJpLm13qu662BMQO+dd//VfF//vzP/9zpZTJ7Ev8ij179vDkk0/y85//nOnp6as9pHk/XwKdP/rRj/jiF7+ogLmSGvrcc88pAdA/+qM/Ij09felYwcw3XjOQTcAPeYC/+Iu/UAC2hSKBYgxIxOjb3/42mzdvXvD+CyW6WJAtGIBTB4ME/O9gUPZkA9l5ZpKSDeiNWoKBIOHABInHjqEJBqMbYziMq7gYb3a28sZ5t2yhIbon8WpMmIwaPONTiqOqNVhJSrYhEKJWG8Y7Nc20y03QaMORGIde+84mfLEZ43dOEDLFY9Lr3hUpDfp9sjejV4pOynESxjflBasZo3ymJozf7yMQ1hNnMnD+vJ9zWr5jfC8UAZqL6rtYCvBSQTYBCc6cOaM4GBLVjzE6xDmRjVpYVYODgwpYFwPaFr+6I/g9U7gicSTGiZyijoDMB5GvYVGyW/y3Xcs752o0sdgGFJcLsgVCEXyhqOli1GkwzLQ6vjSZhPA5A2jNBvR63SWZU5f2vb//d12u3pYCsrVMumgYc+EJhWYSCqNp82aDnkSzQYkWT3mDTPuDygElTrqsGKNOQLZEsq3zg2xinPrdTlxuL/6QDpPFii3ejF4nAYLfv2whTMATQCIuOsO799iLjSYilrU8sIBECwx3setqro+5HJAtBp2I6R/V0AzAEQ6T5H6D9OArTBtWM2R+cFEgWzgUIODzE9GbMOrCuKa8RHRGrPEmdFoNIpegODxavbIe/a4pJiad+AJBIhojNkcy9gQLekLKfZOTE0y7vIQ1BuJsidgTrJgMerSRAJPjo4xOutHq4kiwJ5EQb4rxKWeJKkLQ5yMU0aAzmdAvpIwrMLUWq09ZF8L4lfsrKysX/GaxYySIJLVt5HwTJ0T2WgEOpAam1HWTmoqJiYlKure8tthAkqzPgN/DtNOFz6/BbLESH29GE/Lh9YflgMNq1C04Rpk/YkPIvIoCqyEC3gCBoAZzfFT+8+EI4YDYIiE0+jhl778a1+Xuk4sF2YRB4wn68AS8DAWmeX7kJPun2zBq3g2ymRNtxGcknxeMuNJF2iQeNVwtkC1CKODF6fUTNlhxmPVXaEuNEAkF8btlvekwJcSxmBmzWB1frt4uB2QLBIJ0tx2m/vjjDI4NkxhvJC+rgFDcfdx++734/L7FPsb5+wTrCnmnGOobw6vRYLbacDhSMGmvHgAWDvsJeJ2EDUnEGXRKIW5hFCz5SI0RAt4VCHuvCOaz9efSZwxkk3UmOhP/cDHpouezjsIRXL4QLq8PXTjA1LSX+vZRXL4I8WYdxdnx2CwGXIEQKcl2HLY4tKKMRV4SCJL143FOQWImibpIdE/TaNHqwrhHu+gZljPLiDU5k5xks5gPEBFbdAy3xoLNGo9eI3tkmKDPyXjfIBOBMGjjsKemkeqwKH6l7KTyXe6hcXQZ2Vh0S9ZU1OcTOYbFfDGiV+yX+R82Fvy6MJVvsb5b7NNng2xybomNudh0UfnuHTt2cODAAf7pn/7pPWDNItX1P+o2kf9CmQoxYsm1enBh1f/Lv/yLQnb5y7/8y4uCbG+99Ra/+tWveOKJJxSb5VpeIq+WlhYldfRTn/oUvb29HDt2jK9//esKKWexNtTFnuGagWyCZO7fv59vfvObi0anZXL92Z/9GZ/4xCeWHIFaCsh2fF+Q0AyLPLfATEGpFedkgIE+Px5PCLNZQ26Bn8SuVoxjY2jCYUKWONxFxfjt9gVANgEM3BzZ8QLDjvWsSXNxYNshOsbdaONyWX37rawud6Af7+Twzn2c7BpkwpTK7fffy8pcB4Y5dkaNLkznW7/ktGETW1YWYDNFwQStXsPo2WM0DPrJXbWOnHgD+nA3L/xgG/aHH2ZdgR1rcJT6+pN0UMatK7KJkyDXfDM+6MMfCqM1mNDNYhlc+BbZXEXuwoqZXSNI9CgOgWwUArbOB9RdSZBNWJPr1q1Tvk8cFQHasrKyFl0vTKsL0PjqE7w8nsYDt99KcUo8Rr2PnpZ2BgYMlK0tIN6ku0YAwJXbomJ6E/lc6KTJpil6m6uYZWwUlwOyjbrDdE2EmPBGDRebSUN+kpZUi1Zx0pd6RUKDHPpFE/bbqynMd7C4qn5L/Zarf38UtIm2fL7YFSskKnqLsVjkXtGngMyik4X0tiSQbcKlMNk8wTAaTQSzTofdYqLIkUiyxayAatO+AL3Tbvqm3Lj80bRSo1bDmjQB2cxz7zMacT5GqXvzZQ409zPtiSc5r5L1W9ZQkZ2k6HDppubl6Eii1lO07GgjmJJK7rJMrBJZnucK+ZyENHp0erN07J7zEr3FOm/F1ttS9XYpIJsCgAgYooBeoNP4MGtH0EYEALMS1DpI8Owh3f8yU4aVDJkfIqSfn8kmfoqzv436w2eIFK2kKsPNzl+9wUl9OQ88vIm1WfFEPE66Tr7NSEI+RVkOGnf+ml9vP824W4NZk0BB9TruevB2VhUlM926j5899TsONQySkJZP9ab7eOTuWvIt0/Q2H+el7fs5XNdNXHwxG++5n3tvqybN9O7qcZGwm+4jRxgMWslft44M4+UxskSRMSNW1pacYbJuFCB5Js1A9BnbJ+ebI5cKskmkOAayie5j7G1JFZbUDGG1SUF+SXFYVH0+Ab5co7TVHWPvqSZGp4zkV6xm45YVOHznqO8ZR59Swbo8KzOxj4s/VkQKBHtx+cLojRZsZh1B9zBtJ1oZ8ZrJWpFPoiUee9xc2QgaprsO0jIwgrn0bqoc74BRl7N6Y+8VeYtuxHkTG/TC9Sb2Skyf85pAi0gXlV3aGwrwcsdBflL/EsFwCH8oqMwR+V8oHEKn1Slpa9aUFOzF+WiFVRNBYa4V6xx8yrKKUn3ylWeyRcI4h5rZ39KBK62WP6hwELwSDCpNhIBzhJ7jrUyEkim9tZKEyCUAOBcIf7beYh0KY46P6FIYE7Ei2/Pp7VJBNtHX6PQ42+t3cnSyjokkO9pwiIRxN+tt1Tyy6UFFl9GyCYu8IgGcI+0cfnMfb23fT59WT2H1Bh766GNUZ+qVUjVX/tLgGW3izIFfMlb+F9yaG8bjnkRjyyfBsERgLyLZPgHCGl0UNLnIYGN6k31SAJbZ11z+QWx/je2xSwXZxO4IhsIMTnjQhvwcr+/nuYNDdLm06OIt6LRaMk0B7qowU7s8E7fXT05GCjbru8c3774dctFV9yq/evxV8h78Fz57fxLhQJhQ0MPg8f1s3/n/8dTuKfxx2VQ/+CW+/eitZJjD+Jxd7Pj1D3m7s4ZPffXTLMvWEPQ76T70Aj/4xD9xqCgVWySZ8ns/yVf++EFWxkMw5GGk8VV+8udPkfGtn/L5rYlRwG5RV0QBUH1jI3T1D+LXGbEnpJGS4cA0T7RJZB+rhSfnSAxok71LbEl5LdbEYKFhqCDbQhJa2uvCCouVBrnwnbE9UXwAyfy6HHBoaaN69903GsgWG70EPL/61a8qtpWAugKwLUQAW0hO1xRkk4J4f/VXf8XatWs5deoUdrtdAT0uNjFizt8nP/lJBWlcam72kkC2vdIyOkJahony5fF0d3jobo3mFMsRKpTjrDwt+VkB4sf70Um0JcmBN9GBVuoMxbKkLiZ9rQFt/2GebYfl5VVkOwdxZ2SSHKdlvPkE+7b5qf1SJT1vn2RIk83GzdVomp7kld5S7qhdhsM6wzSTiImAYaHYwahFG+zk1edaKLujljy7Bb0441oDupHTvN4wQlL+GtbmJhJqf46fvViPduNn+OTaLEyuXhrPNhDKv4nqrHgMCm1Z0k7DymEVvaJpksp/gl68wTC6eUA2OXSHhoZ48cUXKSoqYtOmTecjGFIT4/nnn1cYicuXL583reVKgWxiWAsyLWnHcjgIPVUYbeKUSIRsMak1Gp2fhle20TDVQiD7Ie5eW4DDGqC7qYOBQQPlawtJtBqIBGNUby16nTC8w8qZqNMZMErkUHFExDgxoCV4XsYarZRFlnu16I16lH8JK0QYHu+aS0It10d5JzotWkmHDUXrTSgqks+ZsXjCMXr5O/lW8+4JIgdx0F577TUqKipYs2bN+bbbkv4pzUOkBs2yZcvmjaZcKsg25Q1zZkTAtQgZVo0CTgw4I4pjV+oQoG1ukGmuB4uEBjjw8yaS71pFRVkaphn5h+RDdToMElkTgYUC+IMhwhEBVPToNBE0eh06ha0YmHFCNOiMBoVVKlHJgD+g3K8zGNFLK2Zh3wSC73FYJD1Dq5PXteh0GkQvwaA4H1p0CrtO2VmUuXLeTp8VIY5FdhX9XgRkk9/Jutq5c6eypoTyHEv1lHkvrGH5nRR7ns/pXhLINumiUUC2UBjhQZSlJFGaYscXCjE47cbrD5ASbyE9IZ7+aSdnB8eY8PgVkG21ArLNw2TTQNA1RvPR0/hzyinPMtJY38gI6ayqKCA9aaZLlYBEIQGpgoQ1GnSyd2kEjNVBOEggGDwfYZbDTtL+w6EgwUBIcQ6iUVUNGuXe0Pk19M5c0qATUFmnR6MZ4+xrjfgcaeRVZ2GVuSE610T1eaGDJdFpAdn0C4BswkKSgFNxcTHr169XnHwxag8fPqzUg5C0JmHgzqe3SwXZgv4g4+c8uCe85KU1UWh9A6O/k5AhBadppbLXJ4XrmDKuVZhsiwLZ+tqoO1QHxauoSHNz5sB2nm0ysLJ2Kx/aWIE17KHzxC5GEgooTLfR3XiSQXMFa6sqyDYPc/Sl33JkMJ31t20hVdPK79p9FJWs4oHiBHwS3NEE6Tz+Gq+f6CNj1b3cvSoPjd/N6KgbiyWelJR4QjG9y5kddtF1+AgDASuFG9aTaY7WTZVUH9lDRXfRvTP6O4XHd5EUoNn7i+inublZqV8oZ4gEb0Q/YpdI1F1SOkWXYqzNF0S6UiCbpIvKeSZMNpnTUrdNAiJy9gqjbf7Cwhp0ERfn2lo52+Enp6qSylwNk5NufJokkm3GqC0RCStrRlLblB/5lQDE520QDTr8jA11cLTPT0pmJRvzDYz0DDA+7ichxc/ZvnEmTGU8UJWksL8VmyosDEZJr5J9MMxE+36aB4Yxl97HshQBqWX9ycIVJzZASNHN0oMt8l2iH9kL5Udq4IkjIvoR+1DqBskZJ3aJ6G0+B2UxTDYFZAv6ea5tLz858zIF9kzy7BkMTo/iDngpsmczMD1K+0gv4ekAZksCcdXZStpzMBKiLC6DL2dtpsKSofz7opdSClOL3mDEqNcpspSsBIW1Kb8z6tGIDeEPEAxp0Oiie6BCXpI1IhzkUICgHIV6I0aDEa1GzjUf/mBEsTMMJiM6OZsCfvyB9wJmmpl75AwQe8XvDyEHt5xpYeUzoutNmELCTg4p596MVXn+LLsgnfyChxV7SXQmzqXYJGJ/yCXgmpxv0vTlrrvuUjpQzjfXLwVkk/nh9nnY3XmC3/Z24fFkkDbkA02Q7hQ9ecZhHs4pZVPJWjSGRfL2tOAb6uLIk6+z37iCx75cSyZhnOPjuL1e7Hl5mDV6jMLY1ci89+Pzz9gLOrFXQCPnWSSA3+dX9KfVS2aMMHwlaOLDJzrVaggrZ+OMnREB11A9p/c9zkTF/01tfDNnTu8kbuPfcVPqNN6wXrGHxI4JBQLK2n7PpehSOXiVOaEEkuYA2URv4tudPn2aO++8UylBIfqRQIAEvSWL6d5771WylGbr7VKZbDJW+Zwptx+Xx0trxwg/eLaVgYgZc1KQ8dFD2LI3YIwrImWsh8fWWKgsTcVgiSc3zaHYDwtewmLzDFB39Bl+9ZKOjVYza//mjygOOxlp284TP9iG/p4/5JN3FmKMuJie6mc0XM2yTB+T/Yf4zc6T9L86Su1XH+WmWyox+cc5d+ggb/zDOLc9ex/WwWaee/I42tLNfOFjy9BNDtK+73F+0uLAMWDjsb/6KNmaxQKiYcK+CdrbxtHbsyjIsYDfSzAiXR/n3kNlfxNbX1hkAjqIjyRgg5wp4rvJWSPlm6T+50IghAqyLTijFn2D7EVdXV18//vfn7cpmehFGGQL6WbRX7zEG280kE3kKnvVr3/9a+rr6xXZ3nrrrcqZslSs6UJRXVOQTRawOPNSdE5oeXJ4fuhDH1ImxoUGjtTS+pu/+RslDeIzn/nMkifPUkC2Y3uDyuEkAJvkngz0+BSjZGxEIqARsvPNuCZDGC1BcopMCiA3eC5AQiI40uXwmXvz0hkjdG3fx2BCOiU1JSQKKKf4+iHGexo4sNvHhrvjOdY0gDlzFTcVJqGPtPPyf3VQ/uA68hwWxZn3TkwwOeUjITuNuBlERaMN07njWdpytnJTUTJmpbC4FmOkn50729AkF1O7NpO+bU/Sa3Nw8kwKj3xiOabRbpoOD5Bz/xYyg/10dfUw4dWiT8yhJC8ZoxaCvml8IT2RQBi9KZoqpTPOzWQTp0+ArP/+7/9WnMWPf/zjyqSVQohCyZQJ/fnPf15xHn8fTDY5eEdHR5XDQeaXjE9AQDHKxElaTLRfAdle3sZ4bhZTLW2krLmT1QUW+lva6R80UrXawdiQG5MtiaSkOLT+Edp7QmTkpmI3RxjqPMORhh7chgxWrirHOtGKOz6fDIcDkyaAc7SHEX0aSd4hWuubGfT4sRXVsLwkl6S4WKRQQ8g3xeREN9M+MxPtPUxa0igqKSDTbkWvC+Mc7GZk0gcmC47UDGwmLQGfB18gpACj4sTHwIELNwSRy9jYmLLZCKr/8MMPc8sttygbu+TOy+sf/ehHFQBuPmCLn+N+AAAgAElEQVTyUkA2cXgbRkKMeqKAWnJc1JEb90VoGA6TZJbf65Q0xKVcArId+nkztrVWBsZHCWoSKK1eQX6qBd9gCw3N7QxN+tFkVbG2LI9kY5Dp8U5lDYy0nmNIn0hRRTlFKTbM+inaTpyhtXecsCmbqrWVZFn99DadoLFnFJchm+XVZeSlJZxPSxOD1TU9wfiYC/dUH+eGAiTnlVBckIE1PE5Hdz9T7hBmq4OM7DRscSb0BPC43Xh8QbQGM2azaQb8num8coEAZA3J2hK9ieH6yCOPKE6+OCbyO9k3P/zhDytAznx6WzzIBq2xmmyhMEaNhrykBDJsFgVQVgBgYdGFI0p6p9MfpHNsigm3V3mOKJNtYZCt5dgZIoXVlGVG6D5Tz5g2l9KSXLRjrTS2dDLkjmDOrmJlWTY2v5upoUkmfMN0DQwTl1JIeWkRDosRjbef03VNdA97ScgqprqyiITgMK0NZ+kanCKYXMbKyiKyE2fxHMUxCTrp7WyisX0AXaodXSfYC3PJX56F2TtGd98QzoAee0o6qQ4bRjFcZzzIxYJsQk1/9tlnlbpaH/zgB6mtrVUck2eeeUYJPMmZKGDJfPvkUkC2KIgbIegPMdA4SX+Tk9RcDWWVA9gMvWgCTuLoJi7USdjnUpzjScttjFiFyZYyb002hcl2HmRbTUXqFKeaOxjtm2Y8kkLp+vXUZhs5d3I3I7Z8BWTraTzJgKmCtcvKybRqCPv62Pf6CfwJ6aRmhdjfH6aicj0fKrbh8gXwjZxh1+F2XJYytq7Lx2qIJiJr8TMxMsrwRJjE1GRSEk3REqVhN12HDzMYjCdvzXISA/24nH6coz6mMWDPzSMryQLeKVxON0GtSaltJoaWcrReBNSW80RAbanbIYCWrC0BsQ8ePKgEluRcEV3Kn1cbZBNtin0j55mMRWynmEMktdnkfFsQZMNDb8dZjjRNkF68mg1VmejDPgWkDrjGGHX50ZiSsEWGGZtyMto3ybAnQkpZFcuy7IqNIPzAwFQfp04cZE/DJKm5y9m0MguTQYJAOvzDjew63opLl8umNRVkpQggocOanIfFP8T45DghaxaGkdN0DA5jLr+PqvhpupubaGrtB3sahRXLKEi3Y7hEdpTIQQCZF154QWFk/MEf/IESeJD6MFKoWfT1kY98RKlpN991KSDbLQUr+PLGh5XuokPOcdJtyTx++AV2txwjMhXEFJeApSYnyiyNhCm3pPOlzE1UWjIJzAWyaTUEpwdoObaHQw39mDPK2bD5NgqtLjpOHeLtAx1o0iqpvWU9xRkuxs410j/oZ2g4THJpIcnmIJGkUooSA/S1HmT/gWMMa/JZsXELa4rtuDvOcGTnQVojiRQvX8P6DaUkznbwtSFc/R2cfO1t6r1GsstXUbuhCG3/OH6NCVu2gakRFyHfOINjU5hsqeQXFWPTBfH5/YrtrNGEQGvCbDLOqk32bunLfBa9yT4pspdguwChAgSILkWHYpcI8+BKg2wS9Woa6uTx+gO0BIvJ7x3jo6/9J0aLjX+77SNMZ1moCfbw6LINlBdWKAHP+S8N2oibnsYTPL8txIe+uFHJMBFwVbkEyI74GW3bw5v7T9HnTSanZhMf2JAP7jEGhzrpmwwwdvYEvQmr2XrzakqTQgy0Hub1t8/iNCVTsG4zm5MCDI95sJeXY/NPMtR9joCS2jhI077/oD/zcyR3PcELe7tJWP15HthUSWawg7oz3bjNqaRXrWJtruOC9PoQAfc0TpcX9FasUjZF7Mk5QDbRmwCjTz/9NOJ4f+5zn1N09Oabb/Lyyy8rPp+swdlsKeV0klTUmVrKS2GyxUC2gXEXXreXX77SxKv108SlO3D52+k68yPyqh8jp+B+wt0dVCX6ePSeYqX0QGlxASbTwnkO0jrB3d9O3csvMbR2La6WnfjW/DWfzRrj9Bu/YJ9lMx++dT0ZxliAL1pbW87Svv27qJ8KYzQ3sDtYy5e3bCHHPE3XwcPs/J6b+199EMtgI8/812EieTfxmY+V4e1vZ++Tr2Lcsg7nrt/h+uD/w6MFWvyLIk1GiAjI1nmOQFw2ZQVp6GTvnMmKmGueyhqS8jr/+I//qABp4ns7HA5Fj+IHPPTQQ4r/JkGdhTpDLhZkkzkkDKzYeRlj8wtGsG/fPqXG1+zaXbPZdkvxB/4n3LuYdNFrBbCJfG8kkE1sZ7EF/vM//1Oxn6TJgfhSUi9OfF9plilz/FJZgdcUZJNun7KAfvKTnyhpo7LhSkvXiz2QgGzf/e53FSbS1QbZju4JYLHqqVppo7fTozBLiiqs1B+bJM6iZ+WGRMZH/Jw6PEVZtRWvN8zZE06KKrTkFEm0bi4QQItBN8z+l86izSpi2YpszMJ60+jRREap2/U7eh33sSVzmGPNA1gKaqnJjsNgHOTNfzxJ+idqKcmwY7XqGW9ppa1tnILb15EsNU+k7pG4Ge2v8fPuMj5em0uCOZpqoTOFaH3jDdrDGay6KYu611rJvTmbcy/Wkf7IJiwjLZzsTmXrWiOdHU1MBeJJsljRhAOEUwopS7ESGOtiwGPBYY8nziSRLmZAtrmZRTJ5JS1UNmbZJG+//XYFcJONVDZocfgXuq4Uk00WyGxwQYCmGOVWjLXFg2xvMFm+lix/HadOWFj1wEoiw70MDppYvkrDwb09JOWXUl6Uhs5Zx8tv+ti4tQy9t58T3U5MwQBh9zih1GJyPPXsC1Vyz8oyUvVOWvbuZrxsMxUmNwNt55jUTDLUZqS0tobiIgcm8fg0OoKTXRx787e0eCspzE4k4BnGkFZMRWkxhulRnEp0UYsmHMGgT8KWoCcU8hPRGjAaBWST6Oj8epucnFQ6qwhTQ5imUudODCExZEtLS+d1HJU5dwmNDwSYOd4fUlhgFSk6LIboGKU229khSa2B8mQdcYpTvfgrEh5g70/foEMBQnQEx6bRxxVTs7GchMgw57p6FfBnYCRA4YqVlKbp6Nz/LCf7HaSkWZkcchGfXcW6jXkE609xtm+SgMmI1ZZLSVkSU/0naOhxYjIkoPO7GE/IZ3VVOUXJFgQP1Gr8DLYcZe/+DkjOICEyzZgpjarlyylPDDEwNIbHGyASDhFOyiIvNR69x8mUy4fGaMBoisMsKdczdenmctrl99JRV9abMKAECJU6A5IyJiCARJHnc/hFoksB2VomPTSOTSvposJsSYuPIz8pYQbEjhZk9wWDWIx6Bqc9dE84Faag1FlaTLpo0DNK/e43ONXnxIuR5Jx81qxbT0GyDVd/K53nBhh3exmf0lK0ooK04AgndtUxYrOTYp1iwBtPcfVa1uTqOHewjqZJFxqbjdTMAvLtIQY7Gjg3GkJvsuD1jBCXWUVNRSXpNtk3hd3joefsGY429BCMiyPdDsNtYTKrl1FRYmZ43IXfHyFOnESDGZs9Bbs17nxq6GJBNtFJf3+/EiEW4EbY3BIMkOi+GLOyPy10LQVkk0CRGP3D7dN0HR3HYNFRtD6JpHQToUi0NpMhNEai520S3duUv09Y72E0XmqyLR1kO9HQjSYxH3//YfoMmdTW1GLq3M/wu0C2ctZWRUG2UMRF42uv02dIxpai4c1tO2k85yanoJCKm+7ilqROuvoG0Bfcy7qCFAzaKAtNj5PmulOcaA5QumoFNWUOCIbfAdlCNvJqivC2vEVzd4j45HxM+hDG+Ezy8+0Egy48/gg2cxymOAtGQ4w1PjeoL8EHcfJj+hI9yjoTvQmDbCHD7Eow2WJzY7ZzIkajMCRlXsh+vZAjJOnefucY3WfrONvaSSS1mOq1GyhKMuLqPc2ZASc6RwnJQ/s42jSOwZELXichYw7rbllOTnKcwtAOOgeoO3WEvY1TpOXVcHOpiYmpESZ1aaSGBzh4ug2XIZ9bqnMwBzuZCFnIXnYHaZMnaGxvwp9RS26om3NDA+jzarH2NdLUMQ5JJpD6SsYsylZWkZthRbeU1LwZIYmMRObCQhS9SS0YWWfCPBR7RIJKiylyvBSQ7fn2vfzrqRdwxCXwkRV38Mc3f0Spw/SzQy/yxLFXcPk8aJ0RzNZELDW574BscWl8MUNAtow5QDYNupCLlpbjvHakAUNAR1ZuMctWLIORThrPDkLIxbBPT7iwmrU5LoaOPMfeviyWl1SSm65jYmwAX+7tbLLVc6a1hQFXIv4JLyZbDpU1aThbj3O4PkhSRjI5ZTWsWl2ATepIKWCQlrCzm5aTe9l1xIMtJZGM4iqqy+2Mvt2KU+sg96YQZ3edJeDIJCXJiDagwZJYSmGJEffICNM+PQnJCQq72SD1EvWGi3IUFbbwDHtUgDbRm+hLWAfC3BagRgISC83zpTLZ5Hud7mm2NR/nheFxpgIFrDt9mO/s/CUTCQ7+T+1D7Fq9kSzfWT5bWcSWkvX4pLDzfJdEItzDNJ/aycvelXzp5jJshvNt0CDkoa9tFy8fOYLLk4lDp2NSqyNh3Z08kjjGmy89za7hfGpL/fT0TFBcexc3l2TQ+OQOzjg0xCenkl21ktLpFk6fHaXy0Y+TN9XO8W1vMV28npoCDV37fkxf1hdIP/cUL+1vJ2H1l7nvplLSQ310dA0wHdIR1CZSs3YlmfFR4EnmrN8zyuj4GCFtIokWCwaDFr1J6qRGfYILrxhQIgHbp556Sgmui10iAM7GjRsVu+RiQM2lgmwyMz3+EGOTLoaHJ/jekw00TGqwpCQQcTUw1vUK+TWfxZRQgnNykqTAJF+5I53sNBvZmWkkJsYvdNQS8U/RfPoAPzsSx/9+rJC9zxykw7OMzz5sZc/3t8EDd7D1tlLMgXfAVmHoOkc7eH7HGTTZFdxRMMZPfjDIB755ByvzoHvP7/jRY4/TeXeJEoAt2HIvj1SXU2Hz0ln3Er85VsQnH8yh78SLvDRwJ//7c+Ug9dvO72tRVr5WK+Ck+IMxtqhEmYJ4RgcZGZkgaLKSkpmLTfENZ+pFzPHEspZOnjyppM3JOSJsbQlEyB4pnRglI2ih9SYfvRiQTfQtAWHBA8T3iPlq8ns5U8WuFXxgNqtI/Mg77rhDGZd6XV8SkCClkKdEX9/61rcu2l001vhAwNMLGyP8Pp9Gxvjv//7vylgFWxIwOTYfxZeSoHcMaLuUcV0XIJs84J/8yZ8oaWhinF4MgZWN+O///u9/byBbvE1P5QobXS0eRod9rLnFznC/n7RMI15PCEeqkabTTjKyTYyNBmg546KoUktO4fwgmzHcx67drcRlllBdkY5Rq0PjbmXX802YludRWl5D8uQZDjTNBtmG2PWPJ0h/tJYcXQ9v/W4/bdIswRPEaDORu3ILm9etIs2qJXLuTb53JpMvbioiaabuidD53c07eKvfQnWOluM9NjYsz8FX/zpNCWvJD5yl3baR9fp+eiaCZFZWkWE1Evb20VDnJasyHZ2rn/FIGplpVnQhH35/AI3OjEHSH+eoESUTMoYSi47feOMNxYGUZheLcRxjYI0wcxbbXXSuxgcXLg65Tww0AYOEJbI0kG0dy7PiOHfkEPX2CmoMLqbH4qhapeXwvnMk5pVQXpSKzlXPq7v91N6Uy8iZ7Tx7dBSH1YzeNUBP4ho+ckc+nbunqLyrigzLCIeOuamprSbLMMnpw29zqKWH/iaofuhetqwpJFHoAgrI1snpfa8ykfkAtSsLiXc3cKLRRVJ2KoG2Zvr9YLJaMOp0mEzJpGXZ0AT86C1JWK1mBfiJ9lia23kUvcnGJ51/pbuP6OsP//APzzMPF3IeLw1kg8bRkJIeWpGiJSVO0kU1jHnCNI2GsZuhyH5pTLZ9jx/Cv3YNtavzMA63cKKuG03BSlZlhak7doiTTd2M9o+Rt/XDbK5KZfz0K/QYVrFq3QoM7Xs4MxwhOy+BEw1usotKWFGSqoB97sEeztY1oy1aRkV+DvGhLt56pQ1jXgEVVVnEG7Ro8THYfopjZ70UrFxNZdo0R0/3Y7RnU1qYjLfnLG3nRnAGNApYuiwvSfJgCOrjSZQC8EL4kMiuEn2UdMi59SavCWNTDjiJ8kuqoRhEMUB7Ib0tHmTToDQ+GHdGQTZpTBNvptCeoICkggcLA8oXDGEVkM3loXt8Wvm3ND5Ys1DjA0kX9YzRsG8vPaE4ktKTiYz4MManU1SdT7phmH37D3O6qQfXlI+SW++mKlFHz4k+rNXLWVlt5Oz2BpzWNIrSR2jo0JJZVklFfgJ6rZ+B1mbae9ykl5SRm50MI0fZc9JJSkEF5QUO9LIvu/pobmplRJ9LeVkhqfp+jm1rhcwcshzj1DX14YuYcFh0hE3xJGcVkp9uJ04fBYEXC7LF9klJ05ZCsGJ8CLD96KOPKiyk2anCcx3ySwHZlDo5vhCtB4YY63FRuCaZzIokZa+OOs8y3zTowlM4nM+THHibCdMtDFseJLRAd9GLMdlOnu0klL6G1akDnHyxG11WGckpHQqLt+A8ky0GskEo4qbljUNMWG2YUn28ebAJv8bO6sIMkvMryAvWU985gCb3VjYWp86AbDLsIK6pKSZdYawJiSTERz3X80y2UAJ5NYUEOg/Q700mr6oWR6CL0VEnhqQUwl43PqykpUfXtrLeFHnMv08KoC1RTwkgSVkEqRkr6TWLcUCuJMg2G2wTMEEAW9mHFwOyRR9TWNJORgfaaGloZSokzMN1pPvbaOgXkK2IlPEjtE7GUbj2NtKnz9DY3I2utJaqrGQMmgjaiI+RwTaO9vpJzVrG+sQh6lrbGDWVsiI9QH1nP+Omcu4t1tLXcpDegFUB2dIVkK0Zf8YGcoLdnBvsg7QKIuNjBBPKWV+dRmiwg8amDpyJhVSV5JJguLTaerH9U5w6WW8SQJIAoASQFgOwiayWBrLt40enX8CsN7K1eC1/edtnlHID//Dmf7Gt5XA0c2PUizaowViWpqTFSnpoZWIuX6t8gGVJeXOAbFr04UkaDm/jmd09VN7xMR6+uZDQ4CleePppntjRQVamCbcnhLH0Nj68JQfL+D56bfdxz4YV6AePcLChA0/qOnLPPcevf7eXfl0ecd5hdLYc7vrg/Wh6D7F/Io8vf+7TVNr9eL2S2juzHmSxT7RzeNfzPNVo5XNf+iobckNM9PfSvLsdl9ZO7kYtbccGcZTXUFmQiHdE0ppHsOSWY/JM4IlYSUm1KbWzorW9pEbvxXe5GEAqKb2PP/64EkCS7AhhRwlTezHrbakgm5xhI+5RftN0iJ2DevyaPBzD/ZTU7WPa62Zkze0MZGWRqevic+U5bM2uwRdegMkmZ7hnlOb6t/j1VAXfuKWcRONM4FBqOjpHaTywlxZNCrW3biVfN0HLkX28sU3P7Z9Ko33fTtpSPsznb7UzcPQVDk7YKc/NpPU3T9G07EN849FbSPKN0XL8CGeaxqj46EfJnW7n5I49TBetozofuvb9O6Nl/5v1cfXUndpO3MbvsTljmoneZrbt2kNzzxgJ8cms/cDHWJETrzDTJRXZPTHGtD9CQnoGVo00pvET1s2UU5jjcIoBpLLOpIOfBCTuvvtuxS4RoORiertkkC0SwekNMjw+ydjIJD/4dSMdvW5sCUZ84X5ckUlSy+5VaiV6pwKk+kb4wu1pZCWbSU9LJicna8FApG+8jSM7/p4j5T/lW8s8dO99kaNtIxTd/wlGH/8tri13cOvmCqyhWJkXKUXiYbDxBV5rHqRw07fYpOvg6BPfo3/TN7i7JoPhg2/w5P96C/PXShg+MEHaikf4+h8vIzjcyeHfPMm5mz7HIzV2RhsP8fqzTWz40y9TqfMjSeRKpsTAaV79xYvUTRrIKr2HRz6zhmRlHcWANGnaNI3L4yLs1xHnSCFO/IkF0u5FDwK0feMb31DsSinVJKCJkBQWy5RaLMgm80LYqpICHtujZW6InyZBEWGvymuxS2xVOdvkrFWv60sCMRLLtm3bFN9dfMnZwKm8LsFIAU4FKJWg4LW4BCj+wQ9+oMxlsdtiTGiZf/ITsxEEZJOzRs6PpV4qyHaBxCQIdWxPAHOcjqqVCYwM+WltcFJaZSWvSCLceg7tHiO/2IJ0HZVN6PSRKUaGA++AbOG5mWzGSC+7d7dhzihleUUGRn8bO3YPk1OUR3ZhJvFGPcbpVl451YMhvYbNxXaMwWaef3qAFfeuItMaYmxoVKF+9w04Sa0pJt2eTnJSgpIeGu7dzffPZvLFWwrPg2xIXSBvKzsPjsL4Aaby72JTZTG63p38rCGODZEJ7FvuImXwHFNBHZkV+ViUrqPTdO4dwrYiE6N3iGl9JumJRrRBH76An4jOhGmBxgWyEYqxLwCpTFDZSCU1eOvWrQt2SLmuQbb8dBhv4tDRI3itVdh1qaxeDYf295KUV0xZoYBsZxSQbf2GDCbbD9MQKKQiy4aUBAqbk8hIS2Bo1y/pyd5KyvjbDKY8wMZMaGw6TVcghaosC0PHT+ErWsnKqgKSjJKmqyMw0UHjqV0ESh+mOsOOhV5OnhzBkm7F1zyBISeZBIdVATP0hmidDunwFvT5CaPDaJKGBqLfubcL2RBbW1v553/+Z4WiLZugoPyiNyk8vBBYcykgm4xm2h/mzFAEfzBMmjWaLjrg1hAIaylNipCdEAXelnJJuuhBqcl2Zw2FhakYJzo53dxBwJTI5JSToD6OrOQk/G3bGUm7mercdFxt2xlPuZnKogr0XW9wejRMoi5IizeNiuISilKkSxJM9/fT1TJAYlUJGSlJmPQTnH6qDl9OFsUrcrEptfU89Hc10ditp3x5GTn2KU4ePYcuKYV4fxdTmiQSEh3ogtNM++JJtwubyI82LhlbnPl8fT1hui0EsolchKH5H//xH4yMjCAMYAFrbrrpJiX9bSG9LR1kk8YHIQVkS7daKLDblALf4pxIgWFhsgnINuB00zXhxBcMKwV316QsIl3UPUbL0Tr8WWVUlGfjqj9Jy0iQzDwLHX1j+DVWsu0mXF2H8GSuJENnY7p1nORVZRSUGWh9oY7JOAeJ5lMMGAsoKF5JbrwOrd5Hb1sPQ8MackqzcNgtaLxd7Nvfjy0rn/LSNIw6A4GRZlo7mgimrqI4OwebaZymba0Ek1NwJI3SO6XHlpRGslUPOgMmsxmz1MSZWVjvgGxRFuJ8Bq3oRWpCSWqvFLEXw1Gi/DfffLNi0C6kt6WAbDIS56iXjkPj+L1+CmuTcWTHK4W2Z/C18621zf5mMn3P4tNlMmR6iOBiGh9ckC6qgGypq6gtT8d1fAdPt7mJNwaoWbacvLT4mXRRAdkqyLJpCA6f4YntHcTnFrIic5odHQGKS1bzgRIbXsksGznLb/c0MhpfziObyrAbJbA140wo4G4s3Si6S8wG2XKXF0L/ESZ1mWQVrCPe08zw5CQ6WwGJZiMhnwtvIIjeFI/ValmwA1usBpuwa4TVJqCopBuK8biYOp9XA2STZ5b9eqkgWwxQlLp0oZEWDjaeY8pWTm3SMC1DLnRJhWR4TtEbdpBXuZnksSM0dLQRzL6FZVkpGLVhtGEfwwOtUZAtu5oNScMzIFsJK1L91HXFQDYd/a2H6A3Ek111O2lTJ2juaMGXvn4GZOuF1HK0wQBaRxWrsoyEJvto6WxlUJvDsqJ8HNKwbymU5plDI1aDTYJHwmaTNFvRm5S0kKDEQmzfpYNse/m30y9QaM/is+sf5N7ym5SmB/u7TvPDPU/RNzFEZNhNxO1HXxztMCrdVascBXxz1cMsTy4kMCdwE8bvmmSks5HDh3ZzZiqRrVs2MdhXz0lXBh+tdBBAj9WeSWKkg+7m3biyHmFDWSHBviMcaWrH6VhP8egR6vp8pK1YRbLGj8GSQHp6GhrvGK31b3PyZAOBrA/yBx+pJV0beqfueiiAc3KE1sZD1B/dx4DlHh7+8HJ8+1qZ1tjJvsVEz1kPOeXFZKfF4ZvsZWxYcu5XYQk7CWhspNhNhIMCssmZMT/IJjak6E32SWFFCQtRgn+SLrrQHil6WyrIJo29BqaHefrkTnonIpRmrECv1TPc283k0ADla2px+p0MedvYWlDAHYXr8YUWYLJJeDPspOfUQZ75XYgHvnkrpUnG6P6rBf/UGC37GnAnZ7DslgriA04G6+vZ/7N+ir5ZwOSZIwwVPsrHS/101L/NnkEry2vWkRNq4/SpU7y1pwPL/R/jI3EDnGocpfJjArJ1cGLH20wXrmN5foROBWT7NutMdZw+/SbxG/6G5Zp63jjRTcSWRaXdx0T/aYylD7M8JxGdJkw46MM5OIUvaMZelIRe6tcG/YSkS/Qc6aIx8F5qeUnm0i9+8QslI0LYIgLc5OfnXxSsuVSQTb5P6sgNjjvxujz8/L9PsfvYCKTaCcRrCBu1WBPTCfm8BCa8FBrH+cOHikiOF6c/j/h4ywLAk4+Rxh386OEv8ZSpAIcpiNfvIrL6Af70m19nReM/8DL385n77ifLInV8o3U+pYbb8V/+M//wnV/QkFVMIl5cYQ+pn/8Rz3x2La7jB3n9/53kzqfuRHd0J6+1+ll+/8NUuHfxvc98m5dGgpjjjYT9XizpVXz5n5/g05VapPyhTJyQb5KBrgEmlQ7O6WTn2TFd1EwOE3BO4tJaSLQIa3T+GnSyXn7729/yne98R2Fmy3oTn0D0JutvMddiQLbY58w+M2PgrAA1Uuf0e9/73nsYT4sB1hczRvWeKy8BsY3kbBVw9kJAVnQrWYmSZSP+5LW6Yk2jZCzChL7wDJF/SzkXYeYtVIpgrmdQQbaLgmzRSFRpZTwJdgOnj04ozseK9Uk4p4M01U9jSzCwfE0ifT0e2pucyH5TKOmiwmSbE2TToDdNc/yp4/iz8llWW8DUgRdpcaxieW4qZqUwug6zxc/ZN/bT6U9mxZYVcOYX7HGt4471Fdgt0skMxtrb6eycJPeWGoVOruS0arQ4Tz/Hy+61PLAyM9rpMmo5ozdNceLpfRxt7qfiI/ewKj8TnbeF3z15gLA/l01fuhrp4x0AACAASURBVI2kkdMcbB0mtWgNZWk2QmPNnB5PpLrAIWgCkwYB2UxRkC0UUgrlSoHxuYxSAVpiQI1szoIUS/qhOCQSEbntttvmLd4oI79S6aIXLoBLZbKdfel1JsvFUMkkXie0/n28vmeUzPzVbL09lebnDjKSWsCyFfnoO3fyVIOdD95RhqfpKPu6HWy9ZzmZSvMKidrqCU8c45Xjg2iHzKy+72ZSgp0cPXoIf/bd3FQa5Mhv9zJdsor1KwuxK7XwoumiB/e+zEDa3dy1vAAG9tMwaiaroAh6Gxg355GfnY7VFC0CH/X5o0woKQguzMb5WmjLxiP0/h//+MfKwfqBD3xAAQCkUYnUGdqyZct7OkVdKN9LBdlkHktX0e6pMCNuaSABiSZJIVOqfFFkhxSLRqlrs9grEupn789ewrv6DtbWZBJob+Bsk4/0Qh2No26S0opZXRxH+0vPM5B5Eysr03G3bmM05WaqiivQCcg2HCIlM5WeA52E8suprszFLp3gnL0cO36AEesy1i8rxzFVz8v1TvKKK1he4FCATi1e+jsbaRCQraaU3KRpThw9h95hI9zRTzgzn7yCFMJj3ZxzW8jNTCTiduKNxJHoSMAsbFFFhfODbHIgSC0vqZkhTqOwM6SgvkSQJQ1fgLaFDrTLAdkKHAlUpNoVloZk8ImKAuEIJr2OtpFxGocnlH1j0Uw29xjNh0/iTi+ktMjByNEz9LptFOS4OdrvIzWzhBWZEZp37GQyewW5STammsZIXv0OyDYV5yA3d4x9h8ewVyxjdWUGFoMW57k6Tp49hzlrOZUluQQ7t3FsyEpB+WpK0q0KQKLzDXOqvp4un53q8hLSQx3s3dWDpaSS8iwvrW0e7AUFFGQmoFe23+icjO2H74Bsxuh8nWPOxoxQMWalJpQA2VLbS/ZOiaDFANL55vtSQbbpEQ+dh8aVhhGFG5KxZ1miTt6sBimKoxPykeTbhS7iZSpuE0F92iJrsp0mUryaypQpTgjIlraa2vIcLOFBDr20jUMN3eTf80E2F8fTUX+Mc7oiVlVWkB1o5amn93IusYKHH1hF/EQDL7a4yClYzr2FCQQQdm6IjgPP8/TJAXLXfYAPLUvH6x5noG8C5+gU7kgcOaWllOYnCC0uCrIdOsSAwmQrgv7DTGgzySoUkK2F4YlJ9AmF2OPjldo8waCPQESHwWhWUpvnugTIEuNfUmhkvW3YsAFpSy/pLbJPCtC2mNopsteK3CsrKxfc0sTpERB2dnfRi71paSCbBk3QycREP4M+C4lJGdg9bRxs6mHKWs4tyaO0DLnR2QvJcJ+cAdm24Bg7TGOngGyb3guydXuwZ1axIXmMhrYORs0l1KT5qW/vZURfzH3lVga66zk1ECSrZAW5zjOcqDtH/PItlBg66Rnsh/TlhNtaGNVms2ZzKXS10tw0gqW0gvKyDOIiiy3+/Y6ERM7i8O/evVsp6i2phtL8QAAAqcMiQJvU1lsIIF0Kk+3Ztj38V+M2Prz8Vh6q3sKe9pNK3a57Kjbym1Pbee7ULnwDk0TcAfTFDgVkEyabArKtfJjq+UA26fAYlkZKPlx9Z3mzoZNuQyZrxzs5O5zG3Z+7lRx9GI3BjG/wGGfq3sSV9TC15YWE+o9wuLETb/pGCtw72d7lpXr9x7gtN45ARKsURpemID7nKOeajihs7sxV97M5V3c+U01SCOUev2eKofbj1HUPosnfTGnXOSY0dnLXa2jd00tiTQ1l+Racvf0Mj+rIrkknMu0ioI0n2WEmEpgB2YTJdpEJLXqTYvmit1dffVVZa6InSS+T9faFL3xh0etH0qhlzxVAdaGi1hIsGpwe4XfHd6D1R7izcgO2iAvXQKOSklhQvQlS0nm7+zgGv5YHlm3FJ62aF7o04Blu4s0Xfso+4wN87eH12MI+RgfGcE46CQaP81pHhM23fIS18eMcPbKD15yr+WatgTOnDikg2yfKAnTU71ZAtpWrN1OR4Gd6epDmQ/U0HDCx/FMR2o8cIX7d11irPctrvz5O3M33sGlFmPY9UZBtvVnKnmzHsPLblPoP8VLLJKXVt7De0k/d9oMYbnqEmgIB2eQsCOCeGlKaClhT8rHpQ8q8Q2+eaZZw8YeWkjGyvmSflCYHki4qtSwlePuVr3xFYdlfCJZcDsgmjVH6pSaba5qDh1t58vVmLAkmbPF60EiHCC1OTxjnpId1pYk8tLVCSXWvrq5YsCZbxDtOw+Fn+MsTefzwA6VKze6Aa4CTzxxgMrGaTfd6ef5vn8D+yF/z0duK0HuHGOquozFSzGjbWzRo1/L1jal4gn6m+8+w4/unqfq7L1I5Vs+2f5rkrlc+SlZ/I7t/+jrdphKWr+phR0cmd65dRmq8fNcozW8f5HhjBV/58X1k+APRbs/KoonWfnsXUCB7pHeScXcArSWVRGOIgGcKl8ZCksU0b0BB1puUjBE/QIgR1dXVCutH1szf/u3fKnpbDJttKSDb7BkUA9lk7sg5K2mr1zKtcKElrb7+bgnIPIwxwuaSzWICI1dbrjGbd66xxBjUlzqOaw6yvf7660pNNolqzJcuKowMYUNJFERoxotZ3LOFspTGB8dnuosmJBlYtjIBlzNIe5OLQEAKCkuNl+gnayUtKCRGToRgcDEgmzT7jNDz9ls0G9JZsbKEkV3/xaunhvEExKAJYsssYusHP8Eq0zne2L6dw2d7CRZu4rG715PviDvPkhDAJCyd1qQz4YxjpNV5OP7Ma/jX3cbKzMR3OQgavZGpU8/ym/Y4NtfeREmqhYh/mP2/e4a2tHv42E0FxBnDjLSd4PTZDqaDBoypZayqKSbFosc32c+0Po2UeCMaKYgciqAVkG2O2l4Csojx88Mf/lABZD796U8r7AyJfshhK8Whv/jFLyp1GRYqoH/9pIsGaNmxi8nilVRmpWIx6giOt7P37TeZSL6Z22sries7yvPb99M6MEVGaSlx2kJuu6uGFCY4ufcN3qzrxfP/s/ceUJJdV93vr2JXdXd1d3XOOecw05NH2cK2kiM2OIDhmWg+DHzm8/fgA73Fg2UeCz7DA4NtMA+D5SSMZUlWsCxpRhM755xzrOpQXbnqrX2razQeTeie6Z4ZSfeu1WpN9a17z/3vc/Y953/+e2+nm5zD7+PBI/WkRbvofuk7jMfeyz21ecSbthhrfZ2XXu5gPiadTLORvENHqCnMJkZCD0XJtjbJ0IWnaV9Nwra0CqklHDlYT0WmFQN2JtsGmd/yQGQ08WmS1NugJKv1BvWYoiyYzRIyevWcbGI3UWSIrF+Ye0mgn52drSxMZNdfKkLJZ2K36ylsbppk2056K+SaTB7E8UmhD6cPhm1BHF4ojIMkReW2M6ItGFii5VtdzBu6GJxZQxOVw5EHHqO2MJKF869z6mw7M84MsnJsJNc/RE1aElvjp7BbD1KUI4rP1+lb8WLNqiXNO8FzPzlD/4SdqNhKHvzgUdJ1czT/9BU6x1bZjMznyD0nOFwmyqcQOSbhoovTIwzNaMkvzSc9dpOezjl0MckkaRfoHppA6lTEp6RjjU0jKzMRs9aN3baq5IgSVUGMJVpJqh8iTd/63DKGRGovCjbZZZRk+UKQ2u12JUebqFrkM/Gx11v43yzJJjbKjIlSiC4h1ZQXVtgvabTMrW0wvrqBw+fbGckm2ku3jd5Tz/FG5xhLDhMp+TUcvfcwZVk6Rn/6U95o7mfZl0pmnofsA0fIIJqNUTvWynwy8/WMv9TPRkQs2VVp+Keaeel0M8MrkFZ+hIfvKcU41cPpV5sYta3jyarhwRNHachNwKDkPgxV6XUt9tN05ic0y+I+v5TMQBr5FYVkF1lxzw3RNzqjhPnGJaeTnVdAUozk4QvJa0QVpVReU/zktcMOw8UpZLxJbiGxm6gQZYIrIaSSQkEWlHtZXdTl8DJ0ZgH77BaFh5NJKY79WQ5QclfJAqq/A71uE21uDn5TGgFt5HUDTESJ4ZifoL+tD3KqKEzYoHtoGn9CBfX56ViMPlYHzvPUM71E1d3LE4fj6H35Kb757DlmVl3oKObE4x/kAx+sIydaw+rwef7lP57mtbYxDJpUyhof4WOfvp+KTBMLHf/J0z/4T051QnTCYZ74xYcpz3QzMeolu7SE4txYUN7XTqbb2lkORJNemgWLHaxrk0nJqiHSNcbq+gY6UwK+rU3smx6ioq3ExluJipTqz1c/ZFEoG0biEyUFgvhECTWUXU8ZbzLuxJZSwfJ6yqi7RckmQ9Vlm6Tz3Otc6BrDpk+jpP4Y9zcWEbkxwtDCFtrYbJJcPSwErKQXNRJn72BkagJ/6kGKU+KVsF3J7eayT9MqPnLBQOnRYuJMHrYMWZRmRbLYfo7Tp8axHjpKfXksU6de5Xz7MhprNBkliRTW3UO2Z4rZ5SUico+T4hzk9dNnaR1cJCYpg+oj93OwooBYw+4JNrGkzD/kHSbkjBCj4hNlB1v84zPPPKOMN1FsCxFwvQXAbkk2CReNNJoxGSIUpa8EukbojHj8UjXSi39hg+CGB0N+vBLh5Qv4KE/I5XfrP0xl4jWUbBotet86/U2v8NVv/ZDBSRPVxz7EJ3/9KGn2IX749Pf49qtdxCSmc/D9n+CxBitb06dZT3of9QVZ+BfaaR+ewpv9EMcT5jj7/FM8/fxZxtfSKWt4jI99NJfFpqf5xnN96NKqeeiDH+cX7yvGHM6IqtHiWx3m4svf5f/9z2Zc0XkcffwX+PSxFJbOTeDQxJB6UMfA2QE2HfNseM3Ep1VS21hGgtEbKjKiicIaF0FQUbKFNh6vfLvJ+BHSOFxURMgxsZsk15ZcerJpK2qJz372s0rqj+utDXarZJM5hs2xzpn+U0S4B3kiNYF4o5GA343PF0BnMNG/bON7c+vkljzEz5Uc2RnJtp3jzLU6xvkX/p2v/Fc3WkMK1cc/yKc/+xAprlHOPPMNvvN8K3OkkX/yo/zOLxwnyTlJd08rK5kf5PF8L1MD57m4GkFOfCSj//w1nh5dIKawkp//P77IoZQ5LvzgW/x/P+jEWVDJwZxsDj10P2Wpfiabvom96Pc4HDPPT3/0FP/aZeCDj99P7vQFXjk/iy6rioaGIBmVj1Ei4bzb77SAd4uNxXns614McVbi4qKVPL9XK3wQVozK5qzkG5XqokKyybxRQuxlU0nGoxBt4kMvt9utkGwyzje33Jxv6aT13Ck8ri3sdhu2lVWysrNwu9xKxVyXRHYEtWRn5fDEow+TlSc5a6+n7NLgXhun46UnGS37Wz5WaQmRWl47o+e+yUsTWg49/Fly7af499/5C/59dgl/VilHfuOP+ZOiSc53nifh5J9xMs2PN6DBszbGhR/8Kc0Z/13JtXf6n9Y5+c0nyNlaZ7L1Bf73j/owe4wc/4UPc7y6kCiNj4Bvi5mOH/PaK00UfeavOZ7kuTw121VeVpKjzcv63DBT06sEIq1Yk9JJSYxV5jnXejeJfxN/KFUshWATVb3YWOYqf/mXf6nk0XvyySeVd96N1uI3S7LJw8h7VjZDVJLtZike9Xt3GoE7SrJJhRlxvsKU/9Ef/ZGy8yuD+WrSQnG6UuFEFiBSOvhGA/tKYHdLsvllBxyITzAqoaJanQb7ihe3K4DeoGVlwYPd5lEEZHKESDbNDZRsocpBxo0BvnV+gpyCGqoz40K7ROHCQlIeW6dXciBISIEQePIdnajclLXfZVOQN7+kLApds2d5/qKeI/dWkxIT8RYSQsLNhLiQBblMHmQXUiHr0ClEhlxD+fdl1/0ZImP7/j87+Qy168pDnLfsVMkuvVTqEruFHboQNhLnL+SNvFyvtwi5m5RsITXYdjYzRZgSwlBsFFRCHRQAkZ00OS/E4msVvJVy9qIk287zoxEbKCG5IlDyK98PFSMI2UAhc+XfIuhWztte+IuSTQkX/Snu/A9QnmLBqCxuQuco9xH7hUkO5TM5rkhyeunzn7WcXEMWiJLvJCwPD6ve5HOZHMmLVWS+11v03wrJFm5RuApiuH9tuGFyzU+8SUty9M7DRpUJ23Z1GAUbGWNanVIxWOnvyt+2x9dlYyMcmqlRxkiIJAnbUUkejxatPmRbZWwpJ2nRinpN0uddGqvhfhPqM0qlKWVch64X6lNhFVFo4vOWHcnLzHSt8SJVYcOhhlIRKtxvJERbFo9iM/n8enbbFclmd9AvOdn8AaKNBipTE0hRwi2uODTg8PjoW1hlbmMTvWYH1UXDFca2faCSQVDxjdu+yy94b+MmWMsYERDlRxsiYIPKGNrGVSouKnYOnRsaq+HPQipgCW8NY/9mH9z2kWIvZRy/aR8lT578bNsuZJc3/eGbfvLqPjJ8DyHUpLKoqH3FH4a6WqgYgsjtZbyF7XmtCcNulGwh9xBkfmiNhV4HJquRjForlkRTCD95Jq8bzWgvptbX8ccm4DlwP5qElEttu97EJTzeQuNH+vf22FH6dai/K35w22cqY0dsFbo6Gp1OsU/InYYqZfqDATRBbch2MuaUQSR9QN6RoSTsl0LglaH15gJCsYNip7Ad5N+h7yjj7zLfGN593X7QaxKK4jMkGXO44IG848LfFVuKTcV/JiQkvC1IttArQt5RoTmH4t22fWQog+e2bRT12DbZT6jilry7QuNi+z0TDC2OFP8tC7nwd5VY5ND7UsaSMkYvzXG2x9X2uzKszJd7y7VCxTpCbbpyjF6vL175N+lLYjMhZcQfytgKF9oSJZuMOdmkELtd79gJySbf9/p9nJrt5Onh07h9bpZXV1jbXFfC6S8dMtcUpeCGD2NabEjJ5vdRmpbPbz/wcSoyCpTrXPXYfrf5/KEQTsFHGQeCmz+AfB7CTZKiyxXkrPDG7PZcT+aXyvnb4ykYwlnmnKKe9smkUYzrd7G2sMD88jo+eXfqTETHp5CRZMGwvYmg1enQS5ECMXHQjX1pir4RF5nFeaQnmiEg1758wigOens8hhzfVcec2E3sI2NO5o1iH+l7YXuK3YQ0lbCf65GjuyXZpEk+r4/26R5+PPAyJfpkHq27B+36JP3ji1jzSvhxy4ss4edjJz9GaUq+QpDu9Aj5SsFYcWKKf9PLxvn2WFTy9SmfS0imMoBC8wWxz7Yv3Z5KKPNI/7Z6RMhKIcbEpor9tsebqK1Dc39po17xx9JP5HsSlaKV+et2VIzSX35mbG97grD7vOwhrzUnkfbLxoP4QwnpFWJUwdTnu5TQvri4WElrcbndbpZkC19D8OwfmeDHz/yQlcUljFI4SqcjJjZOUUS63S6lb9tX7VRUVPLxT3wMq/XGef1C7fIS1Bgui6bYjhJRYBbbBfB7RWEmdpL5oF7ZgJC1AprtYjqX/K2PgCa03hPBhlaJWghdT7GbEs0Teu+F5/HhOatGd9m1rtPhFO992TtQ2UDcnsdc62viE2WuLyS25BmVVCOK99guPiL2lI0/IdtupEZSSbadegP1vHciAneMZBOHJ7uHkjBYQmRkt0OSq4vS4krpsJwriw0Z8BL2VF1dvaMkp5cbbKckm8xlui76cDrkBRNyckaTlpQ0E/FJUulPi9cdYGbCxcpiiGRTzpIKpOUaUjOvV/gg1CKtHmZbXmTKVEJpXg4W484UOdfrgBqdn8nzzzGfeJjKcOjprV92T/r8zyxcthfPYQnm9Qi20AtGpyRO3E3hA0mUGa6qdq08VHLdzs5O5bydFj7YEzBu9SJCstlG6Wl9CW/xz1OdHkeE9uZ29a/VlCvtdTNN3guS7a33vYyM3p6Q30zb3o3f2alNd0OyDdpDhQ9c2znZQrhew+mE1gfKcl12UKW6aGaUaVdVYt+pdruRbcKT2Ov5yt2RbKH3ms8bwLW8iX9pAbPBizHaqBAmQY8L7dwE+tHuEOFfewJK6sBkDll4hwrSd6q9lNf99mL2ej40/Lf9UrKFi2Jc2Qa5nySIFsJ9p9VF38m2uvzZLl8Q3ko/3inJFnZwkrNqZnmBrz7z7/z4/KtKtejLD22EHn1cJDpJQRAUcs5LaXqYZCu8Nsl2mwyn0YivGOfiiy/w0hu9rElhEHMKRUce5kMP1JFpuTJvpAZt0MXK3Bi9I26yy4rJSo68uSR6lz3jlb7w8n/faEzKZW6GZFPUbJvr/KjjFfqmhvhI9fsoK6ump7cHu2eVl3pP8eDBkzxUeFTZ1FGPW0fgVkk2GdtCprW0dDA7t4TVEkVEpFlJlyJvP4fDiV3SBOg0HDxQR35h3pub2bfe/HfUFXYyrq73wLdKsknKE1GN/+Ef/uFbqlS+o4BWH+YdicAdI9kETZkACtEmORZEhSFHmGC7fAIknwljLjmGJIfGzUyOdkqyya740myA6fEArq3t+PZtlVmYULsU+bMdBy8p0WSTPytfizkqpGa40aE8g7Irsn3mjb9yg0uG1BjKLshVdppu1J679e+7JdnkfCFjZcdTCLbrhaJKfL8oEOTnRjlY7h58JInqKgszA/gTa0mPDVULvduO/SHZ7ranfOe1Z6ckm4gRphxuulc2sLu9IdLhhn4v5OysZhN1iRaSTIZ3HoB36IluhmRT3kFuJ5rRHoL9bQTmZ5QKm7LjboyMQpOWg7+0AXKKIcL8Zi42lWTbMyvLuNlNTjYJr5INp7W1NSUv27VUBIr6z+9X1JFhld2eNVq90I6qi14Ok1QrnrUv8bXXv89znacw6q/wfds7teHpoCg0qzKL+Px7PkVFxp0n2ULPElYbKuXJL6lAFWXiVQ5N0IdjY4WFZT/WlCTitqv93snuczMkm9LeIKxs2nij7TxzUzZOPPIRIvwuXnr5GSpKc6kvriE2MoZAOJfMnXzId8C9b5Zku/LRpWc6t5w4NtaVZZnDbgN9hOIbo6ItxFnjMEuF02273cza8h0A974+wq2QbNIPbDabEhV1o1DwfX0I9eIqAjeJwB0l2aTN4ZCmnTi3UNjAdkK0XT7wTkk2Iahk0rBuCyok26XQye0X7aXbXkZsGPQQE6fFdKkwzV3IeuwSr7vl9N2SbNJuWYhIOMj6+vp1w4pFoi55kCQZ/E76392CSSg8TcLjRMF2RRjoXdJIlWS7Swyxy2bslGSTy3oCQZadXjZld/jS4uI6vk8h4iDGZCQ+woBxl1Vid/ko76rTd0OyXQ6MQtJ43LCyAMtzBETCLXmRYq1okjPAYt0Ok31XwXnbHna3JJucLwoNWXhIQvFrzYfE/8bGxipV/CQHknrsLQI7VrJt31Y2IBweJz0zI4wvzVxjvvEmWSX/l2SxUptdSnxU7NuTvNmemmzvJ++tAW7yajdNsoUoRuU9Z3e68GgNJEZGsGazk2SNU8LWr0413mRD3+Vf2yuSTYFxuwO6XS68HrdS+Mtg0GMymW96PfkuN8+uHv9WSLaQ+bYDZS8pUnZ1e/VkFYE7isAdJ9lu19PLy/XFF1/kkUceuaFqKZS2SXKAXJohXb+Z2yHvO1Gw3a7nfafcJ6xME3WahBKbTKYb5gC43DHfCIcb5RO40ffv/N/vTpJNyBpRaEj+Pcm5IcUv3v5Y33lr73cLwiSbqEAlfD+ci+Na990W827HzN9AxHvZKuRuJYf3G9/9ur6QbBL+Lv6yqKjohlUtw+24ZBIl5+NleaKUCW3oxaZuGe2X1UJKeUkmLQsJKZJwoyMcurPTTSHV594I0Zv7+25JtvBdJBdbKB/bjSkZGYKSi3An597cU7z7vhWuzivk9E6qi14NoZBi+81cnOoY2/t+tKck22XN285asfcNVq94TQRulWRToVUReDsj8K4h2WRSJLm6JJ/b2yc08O3ctfam7bKYkF17UaZJQuLrVUbcmzuqV9kLBGSMSTJiqQomCaZVNcVeoLr/1xC7CaEt40xUnup423/M9+IO4icl4b7YT0IEr1fcYi/up15jbxCQxaQUJZFDCiWox9sDAVk4SvJveb9JIn6VaHl72E2iHMRuYi/JBX2zkTFvj6d9+7Zyv0i2ty8ib9+WqyTb29d2astvHYF3DckmTltesLLY3+ku8K3Dq15hLxAIhwmHq1zuxTXVa+w/AuEKwJeqo+7/LdU77AECqt32AMQ7cAnZSApVEtyuvnkH2qDecvcIhMebSozuHrs79Q2ZT4arkqobEXfKCru/b9hu8k11vO0ev9v1jWuRbKKul/ecerx9EFBJtrePrdSW7j0C7xqSbe+hU694uxC41eo2t6ud6n2ujoBqv7dnz1Dt9va0m9pqFQEVARUBFYG3IqC+094evSJMhgpBIyG+8lsiWUQ1Gt6UeHs8idpKsVd7e7uSOkaK9cimhGwEqhFlat94NyCgkmzvBiurz6gioCKgIqAioCKgIqAioCKgIqAioCJwlyIQVrHJb1GtCTkjhIxUl5RKySrJdpca7hrNEntJfmZJ+SMkm+T5DUclqVFlby9bqq3dPQK3TLI9+Ynfpbq4kkDAv/u738ZvqDtYtxHsPb6Vars9BvQ2XU61220Ceg9vo9psD8G8jZdS7XYbwVZvpSIgqe+lKMil6lgqJG8XBFS73d2WCuc3FHJGfmSMJSQkKCq2iIiIu7vxauvegoDYU/Jqj46OKqrEK5Vsqg9VO807GQEh2fpHh/jCV/8MXVYcGknnotOg0WmVyscarQZN7uceUEohBQNBCAQI+oNKSXHv2Cp//et/zIGqOsUZqklE38ldRX02FQEVARUBFQEVARUBFQEVARUBFQEVgf1DQMgZUbCJ+slqtaoE2/5Bve9XFm5gY2OD1dXVS0pElVzbd9jVG9xhBKSPRxiNdA308ut/9T/QZ++SZHOPLPPtJ7/C8cYjyqOoFZbusEXV218XgXD/VPup2lFUBFQEVARUBFQEVARUBFQEVATubgTUOfvdbZ+dtO5WSTX5/q1eYyftVM9REdhLBES52dzRyqOf/yTG3PjdKdmEZHvqyX/gRONRVcW2l1ZRr7WnCFxJrqlk257Cq15MRUBFaGxULgAAIABJREFUQEVARUBFQEVARUBFQEVARUBFYM8QCBNrl5NsKtm2Z/CqF9pnBIwGIxfbm3ns9z51cyTbt578e042HlNJtn02lHr5m0fg8kSqIlu+/N83f1X1myoCKgIqAioCKgIqAioCKgIqAioCKgIqAnuJwOUEW7giqapo20uE1WvtNwIqybbfCKvXv6MIXEmwiaM2GAxKrgd1N+SOmka9uYqAioCKgIqAioCKgIqAioCKgIqAisBbEJA1nNfrvZTLLbx2U9dvamd5OyCgkmxvByupbbxpBMRBi3pNfqRstFQnEietHioCKgIqAioCKgIqAioCKgIqAioCKgIqAncvAkK0eTwepYGyllNJtrvXVmrL3kQgTLI9+nufJCI3Yfc52dRwUbU73a0IXKliM5lMSvlo1TnfrRZT26UioCKgIqAioCKgIqAioCKgIqAioCIQKqooPy6XS1G0hUk2dS139/YOsZdGmqdR/vuuPYRka+ls48Nf+BV8aWa0QhDrNGh0WgUbjVaDJvdzDwQFoWAgCJLTyh8kEAwghQ9Uku1d23fu+gcPO+awki0qKkoNE73rraY2UEVARUBFQEVARUBFQEVARUBFQEVARUCoh4BCsvl8vktiCZVku3t6htjH7/PhD/iV8F75t9jHYNCj0xnQ63QKwfRuOwx6PQODg3z2yd9j2LCKwWBUSbZ3Wyd4pz5vmGSTnQ/5fyHZZAdEPVQEVARUBFQEVARUBFQEVARUBFQEVARUBO5uBMIkmxA4EpGk5tW+O+wldvF43HhcTuX3ltOpkGyINEuDQq6ZzWYiIiKJMJuIMEYoIZPvlkNywDe3t/DY738afXbc3alkkwEl7LV67BwBcUBXC40UHIV0kkOMrwyGO3gI6SU/Cgu+TYbtVXMuz8cm14+OjlZJtr0CV72OioCKgIqAioCKgIqAioCKgIqAioCKwD4icLtINqPRqKxH7ybOQRRh4bWyQBxe297pNnq9HrYcmzi3hFhzK9aXdfzlCkNpq1YrIaNajBEGzOYoIiOjMRiN+9hb7p5LS7johbYmHvu9TxGRd5flZBOiyO12MzExQWFh4d2D2hUtkY4uHUkGp/y+04e0Y2VlhVdffZX29nZmZ2eRfGSlpaU8/PDDCpbS5q9+9at8/OMfJyYm5rY3Oew0zp07xw9/+EOOHz/OAw88oBQmEAe3F8ftINkcDgcdHR2Mj48rJN6BAwdISUlRyby9MKB6DRUBFQEVARUBFQEVARUBFQEVARWBHSMga7z5+XmmpqYoLy8nNjZ2x9+9lRNl/baxscHCwoKyFtqr+94Okk3CUc+fP09SUhK1tbV3VIQia+SwUEbEMH19fTQ1NdHT06OY54Mf/CBHjx69Y2SgEGyOjXXW19fwb4eKSns9bg82u00pUiFCnri4OGVdr+TS0+vQanVER1uIiY1TQiff6cddW11UCLbl5WW+9KUvUVBQwGc/+9m71hYyMFdXVxWySoiWO3lIp/7ud7/LCy+8oHTukpISxcmtra0pZJs43IqKCj75yU/y0Y9+lG9+85ukpqbe1iaL85ABJ2187rnnFIc2MzPDgw8+yHvf+16lvXtBVu43yba1tcWpU6dYWlpSMLTb7QqOx44dU4m229qj1JupCKgIqAioCKgIqAioCKgIqAioCAgpJWvolpYWRAwghEx6evq+AiNrLiFXWltbFUKosbFRER4I+XKrx36TbEJkXbhwgT/5kz+hurqaP/7jPyYxMXHPRB+7ef6wwOj1119HfkTEER8fT3JyMtnZ2UxPTys/v/Vbv0VNTc1tJQPDaZjW7KsKyebxei8Vo5A18ODgIOvr60oOf1nrCyciwp6ExARlXS+fiRAoMspCfEICGs07O3T0riXZxFhf/OIXFWP8wR/8gdKx9oJ42U1H3+m5MviFxJKOlZCQcMeINnFkf/Znf6YQVh/60IcUzGRQSjy0OD5p39zcHP/wD/+gKK1eeeUVZQCnpaXt9FFv+TwZYLLD8r3vfU9RsH36059WHPHY2JjSLiEAf/EXf1EhqW712G+SbXFxke9///vce++95Obmsrm5yY9+9CMaGhqUnSPpu+qhIqAioCKgIqAioCKgIqAioCKgIqAisB8IOJ1OhoaGFEKrrKxMiQIT8YeQRxINJqTM/fffv6+iChFPyBpT1GDhCCkhrPZCyLHfJJvNZuNP//RPlTW8rB1FoPKpT31KWTvfzkMIttHRUf72b/8WEXJIlJesL4VkE+GMtE/4BlkvCwn4+7//+4qtb9sRDCrqtY11u4KN2EXwEvVie1u7sg7WoCGIVBfVKH+Pio6ivr6emNhQ1JzwABJdFxVtIc4awvudetx1JJt0sN7eXv76r/9aIYl+5Vd+5baSQDdraOlI0rmk88tAEPb2dlY+EQXbf/zHfyhS0p//+Z+nqKjoLRVYxAnLYBRC68tf/jKvvfYaZ86c2ffdjTCmYltpw7e+9S2F4PulX/olxYHIYBP8uru7+ad/+icyMzMVpV1GRsYtYbifJJsQhaIKFFLtwx/+sOIA5eX2b//2bxQXFytS48jISKX9N98PvEy88WP69KXUV+aRGGVACW0PH0E/Pr/sDIgEV+4DAcm5hxadToN2z0on+1ib7qF5SEdZdT6pCZHI3sNK92v0uJIoKCogNcaE7t1dqflmXceefm+u+UVGDIUUFeaRErX7HSL/yiDn2qbQpxdRXpBOTMSt70C+2V8DzLa/wpnOMTYi88k0uTAk5FBSVkK69a2EdMC9xWjHWUadCZRWlJGdaLoKVkFcm1N0nhtGm1FEcUkWMTeqbRJ0MNndw5hNR3ZZEVlJMezhU96aPYMuFkb76J90EF9QQlFWEqZ9GVdB3PPdnO9bx5JVQnVh4i4wcDE71E3z+Q6mVjfwxRZw+NAhGoqT0Gn8+AMaJSmxlk3GursYtxnIKislN9myi3vcJIwBB9MDrbSPbhFfWE9tYRKROvB5lhho7cVGEqUN5SQa5Pp+Vke6GJjZJDo9Hf/8AG1do2x6fVJEXTKfoItJprDmMAfL89DNd9HSdIHBRSe+oI6I2BxqDx2gpiSFCKVYvYPp/m6azncxu+4EnZWixoMcPFiClQCOpUl6my7QOTyNMy6P6gNHOFCUSqRhXwx8kwDu8GuBDSYHOjh3tpuFTQ8anQ5DdAYV9Y00Vqej31phoreZ852DLG6CDjPpxZUcPFlLRqQJjdvBdO8Fzje3MeM0ogtoiEkroO7YEcoy4tDaRmi5eJZzAzblXRb0Q6Q1nfLGQ1QVZWLZHuMB7zpT3S1cvNDBnMZCWlE9jXVV5Fhvw4j2uVieHqR3co2Y7Hpqc6OuDp7PydLUEH1Ta8Tl1FOdc43zdgJ90IdjcYiW8+doGt0kQh+EyHhyKo9wojqfOPPuff5Obru7c4K4N5YZbTtPU8cga6YkcquPc09tHjER+9/XvetLjPZ1MeaK50BDJYnR+9UXgqHcSP4AQZlz6bWKF9jN4VydZaDtHCsZD/BAadxuvqqeqyLwMwiIak3ECyKqEHJI1lqSLkhIr8OHDysEnJAisuaSInB7fYRVbJI+R8JUT548iaQDkrXRoUOHbvl2e02yhddm8luISGmrrIu/8pWvcPbsWb797W/zr//6r8o67vIURuGc5rf8QNe4gLRH7i1EmwhOhFQTmypzKq2s7XSKUOWpp55SVGNPPvmk8rm0a69SLV3v2QSrjTUbGxvrSjvknnJ/Wb+PjY4pIaKiYguTbBptCN+c3BxFdReuOirfscTEEmtNQCpwvlOPu4ZkC+foEmmryDUlbPAjH/kIVqv1FkiK22s2cTLCPIuzk5BHYfKlI+33IfeQkEVR/IkyTGTBV6qo5N/iPCSUVMJbhQy0WCw8/fTTitrtdhxCQv7VX/2VsqPyu7/7uwoZdXk7xUkIdsLgi+ruc5/7nCIzvVkM94tkGx4e5vTp00rOAZFhywsrXOlGnlGcjHwmzP3BgwcVJ31zh5ehF5+iTV/L8YOlpFqMP0uyrQ7y05YxzJl1VOYlYDHpmD33NBf9ZRyuLiI1RllJ3vIRcG/S8+qPGItp4HB1PknRejSeGd54sQVnWgl15XnEm69o2y3fVb3ArhHYHOLlH/dhqqilRiGbdjvlh6Dfg8vtQ6M3YDTo95CoBRbbef78ApZsIfBSMWuDoNUrPkB/lbYGgwG8bpdCaBiMBgy6q/nSAM71Ec6/3IMur4rqmgLibkiyrTPc3MrAko7C2koK0q37T/7s1JhBSbjrxesNoDUYMUgOi92bcQd3C+CaauGVtlVi82s4VJnKjr3Flo3FVTvrmLBE+ploOs+EN52agzXE2tvpmDeQVVhJWboJr8eNN6BBrzzL7hehO3iQnznFuTTJSPtpLkwFiSs8xL11uSRYDPjcc3ScbmVZk0bNiXpSFU7Xz1LvBdrH14gpPkB5WiRBr5P16V5aBu2Y08tpKE/BZNSyPtFLc9MopBVSU51HjC6AfaKbzqFZDPkNHKxKY32gg75JN8mFJeSlWtCtLWMjAnNKFomeRYZ62pn2WMguyMM70cfsuoG8+jpy4vRKJS6dMQL9/k8Xdgvp1c/32xlsa6d30kNOfSW5cZFoZSxHmNB57Aw1n6d3dpO0moOUZCZgcMwz1NNC71YiVQfvoybeyVjXRXqXfKSXHSLfOM9AexfTgRTq7zlMlmeMC80DLEYUcqI+E6N3g4WxLppH7ETnNHJPXT5xJlgeaqFjdJ6I3EZyDYuMDs2iSy6gsiqHSCmkpN/HfufdYn6si9bhVeIKj3G0+Bq5bb0O5ka7aB2xkVB0jMNFt5ADN+Bhfbaf5o5RNmPKOF4Zw9J4Dx2DNhIq7+FYaTKmG/m/vekB17yK37nOzFCnYv+U0gZiHeMM9i2SfPA4lRlRBD1etCYzhn3q68GAP+R3gjpMEUZ0++NAAR8O2xwDncNsRGRx8HAhu53pbS2O03HmJ8znf4AP1CTss2XUy79TEZA1neTsEpGFzKdkk1/WTrLOE/JDIsMqKyuVcEhZk0gKpls9wusrubeQLSLgkFzg/f391NXVKSIJIYGkXXJvSQskQgRZH4mwYrfrur0i2cLtlrWarNel/bJ+FmJLyEBJoyTt/sd//Eclj/n73ve+S0oxIbiysrL2JPz1evj/zd/8jUKISjRfmDiT9bGo7cJpiWTtKbiHc96JsEeUbXsRmnu9tjk2N9lYtymYhAsnSjtEvbhmX3tLPvIwiWmJsSiplMLtk99CHkZFxyhk2ztVzXbXkGxiJGHAv/a1rymGkHBHUYTtRAV0u6SSO2mLdE7ZQRCySDp9uKLlTr97M45PnKoowCRuW3LXSdz91e4ng1LaFj7EYcig3G9mXu4njvV//a//pai/Pv/5zysEm9z/aodgJ05GiLY/+qM/UqTGNzMA94tk++d//meqqqrIy8u7pkOTl9tLL73E448/rpCYN2d/L0MvPEWHqZLy9ETMeh9aYxQJKQmYNQHWhs7xQvMYEcllVFcVkmDwMfbGf9HizaGuooyi3GSMQS9ef5CA18HahhO/zkJyopUosx4tQVxrCyzZt3AHDETFJmA1B3A4vURERhMZYUA4YtfaAK88P0HOkQaKshOI0GpwjV/g1Jib9Px8orZMxKXFECOknmeD9ekltCmpikTYtzbBuldPwLGBzpJMrCS71PpYX5tgWZNMWnQMkYENJtadeNdWsFiSsMZbMeg0ONZGmQsmkW6JISq4xbR9k6AxhuRoExHbhIvfuUxX7wi29S0iYuLJKSok2RKFIg7ZGKFvZI6lNR8aQxYllZnER3hYHO1lbMmBOxBPZk4u2RkxmIxe7GOrBHRuxlZtBOIyKI7XszEzwsTSBp5gMrkFOWSkRmPU/yzr4bWvMjM8zMzGJm5NIvkFuWSkRaPXelgbX8WjcTK2tokxIYPC1Hj0S7OMT0yw5NSTVphNhFuPJdmCJdb0JtkTdDMzNcHE1AJub4DEvBLy0pOJ0olidpnFLTe++SW8xgTSc9KJi4pgs/cnnFqKpaS8nPxEMwGXncXlNZxePdFRJvRGmdxEYjYE2FhzoYuMJNJkRBf0KmSxhwiiIsC15SFoMBFlNqLzb7K4ZGPT6UVjMBNjTSAmKgLjNRZIAZ+b9eUV1hxOvOiJjonDGheN1rPBbM/rvDLgJjO/jKqyHKL0QQKEXrQRBi3ezTVsdjubHrFXDAkJFoxBN1s+HZHmSPR+B2s2G+tOL0GtmbgEK7GWCDwbNybZggEvG8vL2DacaA1eFkYmmd0yU1pXQX66Ff/aCqtr62z5wBCdQGJcNJFXfUgvDvsmfr0Oz+Ymmw4XWnM01vg4okwGfI4NnF4vTqcbt1dHbEKcQn677HL9Ddw6M5bYeKwWM0Zxf/4tVldt2NddoDMQbU0g2qjB5/aiM5kxm4z4N+0hXNx+0JmU546xRKIngHtrA9uqnS23D320lXhrLFFGXUhREfDhEvWy10/A68SxtYVbK221EhepxzPdwiutK0Rm5FCYZsbjMyhti4s2YcTFusOLBrmGg/UtH0ZzHPHWGKKM4JedStlZ1bgZO/9TOmwmcvNz0M210TanI6ekhtrSdIz48XuDGES95JExpyXgcSu5PLy6CGLi44mJigyNV98Wa3YbtnU3/qAGU2wCcbExRO2Y/XMxNzrMyPgiW04HXq2FrIoaSrOsaD1zdJzaJtlOXkGyja0RU3qI2rx4IjRe1ic6ONu9QlROLUeqUggsD9HS0suyLou6+jLSrCYU07nsTPS30btoIKcoE5ZGGFk1U9FQQ2FyNPh9+CUKQquHzQVGejqYCSZTWJ6Pf7Sd8RU9ObWl6Kb7mXeayKytJlHjYsvpxe/ewun2oo+KJz5ag1P6gMOPMcqKNS5GUb/5PS427avYN534MGKJi8MaG4Uu4MHhcOF0uvAH3GCOJz42kqB7U+krTrcPnVnCNKxEaZzYbausbfnRGc1YrFZio8xc4eLe+pr22xhs7WRgDkqON1AYH62omxHV1kgHLT2zGHPqOFSdTaRBhybgw20boql1BJupiBMNqSx3NzFo15Fbd5KyBBfjbW30jm+RdfgIJcZpmlqGscdW8dCRXCKEfPbaGOnqZmguQF5DPSWpFtaHmukcWyGq9ARFhhkGeibQpRSSbvGxMDmPqbCK/KQI3E4PHrcPv2sdlzaa+Lho9EEHK6sbePVRWK3xxJhFKR4k4HMq/XB1zQlaIyaLlYQ4CybZbA+42Vy3sbzqRDYBtlYnGVtxk5B/lCPFFrzOLewrK2zI+DXHEJeQQKzW+bMkW2Ekzq01VlbWFd+ujYgixppIQtQOdvMVkm2A1q5JPMl13F+fimd+gI6Oblbj6zhZW0gUMo6WWd3wotUbiYqzEmeJRONx4XK68AZ8ODYc+JDxbsVqjQr1Z4+LjdVQf9KZI5XNQa1GR2RMFEbxNZvr2FZWcGDEvI1JBNLPtthwBtC6HXgjLFgtelaHOuhb9JJRe4TEzX66OuZJamgk1T/PSO8s8UfuIVO7hSdoJCZWlPEBPC4nm5teTLHRGHxu1pYXWPNq0JssxMXHE2sM4Ha72HR4CHg2cAUNRFkTMfnXWVlaw6vRY5b3TWwkGvcWDp8Oi/gWHbi3NrEtLuMIgE5vJtZqJS7GiM/twulw4df42VzbxBeUd5aV+IRoBZNrHzKn2mRpvI8LzUM4IrM4cKyGLIsFA242VpdZ3fIoYz/SEkdCYmxoEyPgxb21xqptHYdXR9DpYH7wLMv5H+CJqjg8WxusLq/g8EslvmjiE61Em/QEvC4ctgWWNmQDzIQlNoGEONOulXM3s75Qv3P3IyDEi6T+kegvIWUkZdBjjz2m/L/87Y033lAiwmSdLWtAWWNLMvpbOYQEkqgzCUUVskXWa0KeCYEnKXNkfRdW042MjCjniLBD1oL5+flK3rPdHHtJsomYRwQm0mZJ+yOEn6Qq+s3f/E2FDBTiTYQUf//3f6+0O7x+E+GMfCbin5tZk+7keaUtokjs6upS2iN2E45D7Ptf//VfSiTa5UURwuGskmLpYx/7mBISfK219U7uf323F8Rut2G3rSjPL/0pTKKdP3deCRkNC07C15HzhGMQ4cnxE8eVNbN8Fq6WarHEkpCUvG94Xs53hP8/zHmECb/Lq7QKnyJ4S/v2Qhl4V5Bs8lDPPvvspYSDIm2VwbqTQxZo73//+5WBu59HONRyp/cQI8kAlkEpg3a3rP1O7yPnibMUZZjkNhPWXTC58ggnHJTPww5DnEdnZ6dCGO03fmLj++67jz//8z9XdlmkA1/uKMIDNtxOeUn82q/9miLfFad9Mw5tv0g2IQClsou80K5FnskglrZL6O61SM8b29jL8Ivf5azNQIRMQ/1uNlbsZJx4gqM5BiYvPMdPuxcImqwUHDxMln+NkY5zDDujSM8s5NCRCphpp2nUSVSUDr/Hy5rNT2pVPYdrCoj1L9H02inGN7x4/JGkFtVQHDnFma5VCmuPUlucqhB7C+0/5pXlfI4fKCYrXgKjNul/4yxTwWRqKo08/z+fxvzY4zx4Xxm+wWf40l/8gORf/AKffqCS9W9/mRZ/MtGbr9Gc+H4++vCDlJiW+K8//yI/Mn6Y//6r76XC9wJ/2zqLq6eZtfSH+Mj7HqEqwcsrf/HbfGPrUf7Hbz5OneEc/3i6BX3eR3isKp/kSFnSBVk49S3+7Puvszg3z6Y7mrJHf5fPfbCOHNMYL/706zz38hhLSzrYqOMTf/4J6mPHePZr/8a5iVXmRv3k3/sEv/zZR6nJ2eTl//Zl3tCbmCRA5tGH+VCuk7Yf/pBzo4vMDEH1hz7BZz79ECUplksT8MDGFG3f/zY/eK6NMY0f11oUqfc/xqc+cR81iXM8//mvcC7CzHSEmcr7HuETpVpm/vOH/OjCIBPBZKqrjAxesPLg5z/K+x8o4FL9p7k+vvOD7/Fs0xCepSlsaR/idz73MR4qMdD18j/xlVMLxG56SC2/j4cff4DyDB+dL51nI6mIqvICYr2LDHQ00zG7ji8YTax2kzl3JBW1h6nPcvDGC/1E1YriLROLc4mOlotMaYtpKAjS1zEOSUXUlWVjGD/LawMz2DY9eJ1uTHmNHK0tITfxKj4m4GB2uJOmplE2fLLg9qKNS6OysYGMwDzdF05xccKJJTGDspoqzI5plnxJVFSUkxW5xkB7B4OTiziDWtzBeGoOlhDlGKJ/xUp5ZQnRjhE6OwZZdbnYWHaTWH2AI40VxPmnOP+TbnS511KyuVme7FGUSMsON3qTj80VPxFJBRw+XkOmaZP+lnZG5m24ggE8uiTqGxsoz0u5Cpm4wMVnTzPmAL1Rh39zXSEn08oPUlOWjaf/NE1D86wHjBgj06iuL8Lqn2Owc5DZtS0cfh1xacUcrC8nMx6WBjpoHphgecuPXqMhsbSBTJOHpcklYgrKKUrTMtrUwuDkMl6djqDXR1RWBTV1VWSb1hjq6aRzeAmXz4U5rZyqylqKUkwoHLTLznDXeVpHbWj0RvTBLZY3DaTnV9FYW0jMWgcvnh1kxW8gTsjnFTeRqWUcbawhL2KK18/2Mr8ZxBwRZHPTg59o8qtrqS7NJtYoselOlkc6aeqZx5RTTpZhmf6W8/QsBonPKuXgsWoilieZWfCTWVWKYaqVjgk7AUMkOredDV+A6Iwq6msqyI71szjQSmv/KEsuLTqNF58xlaLyWupK0jB41lmem2XJvok3qFVC4+UwWJKUSagSEuZcZmSgl3GXlSyLn8XZGdyJFTRW5GAOzl9DyXaR9jH7W0i2cz0rRGYLyZaAbbCNzqElIgtqqSlKIzKsugx6WZ3qp71zlsjMfNLMdvr7JnDHFVBVWkR2ctQlFU3Qv8lkbxMXOmYUotUcFU16fjnVxbHMN7cw57VQcKAE70gTF3tm8GrM6LY28ZpiSM2MJbBpZ3lxma2IDCoPHOVgkYX1uTG627qZXtlga9ODOa2QgycayQ5Mc/F8Kz0LAVJSLCTmV1GcamJ5sJPu0RW8eCE6laKSWnKZpKO7j7ktPz4fWAsaaKyvItPkYHlxjpnFDXwBmTMECQY0GMwxJKelkhjrZbS1i6F5DaXH6smLj1JINt+WjbGuZobsBnIbjlOWqL9EBAQDdoYuNjG0aKT4SC3a8WYG1gzk1Z2gNHqJ/pZWBhcjqDh6iGzNBBdbhlmLreJBIdkUawewjXbR0T+BJucAB0vS0K0Ncu70BfpXTKSmRmE0pVBeV4F5cZiRiWXiKmvJ1EzT1NTBxLqZBL0Tm1ODNTWemGgt9ukpllwRpJQd5kR9PlbNFgujHTR1DjHvNhJBAI2M47paynOj2ZoZor2zm9E1MPsDeH0uPDHpVFYfpz7Tw/hAF53dc7iCHnzGaNLyGzhRk4R9rIu2ETvxxUeosa7Q095C14wTvU6LP2jEmlHO8cPlJBj9bK0tMjO3wJoruK0kFpmjmbjEdLLSItmalbDmKfzJ9dzfkMDKeA+tHcNo8hs5VpaOZ3aQjpZmxUcFPR4i0so50NhAjL2P1vPd2PWR6HDhWHNiSiig8aFj5JldzI/3094+yoojQFSMDr/LTzAyi2PvO0jc+hz97R0MT9twKaHB6dQ31JMfZWOg4zxnxrVkWQyYMgqpOlCCbqGXc290MO+PIylGjymphMN1mbin++ntWCT1RC3+wQ6mXAkcePAASe5Vpvo7aZvSU3Ygn+B0H1090zj1WvxaC7klNRyutLI01M7rTVMEjTosiSlk5OSgmWqjfdKNOVpHXFYZ1YXpeKfaaV2xcqyxmljNMr2tzXQOrBERrcPv1WLNKabuUCURy0M0n2plxWjBEHSxte5EF51F4/vvpTgKnOuLzMwusOYMKik5lENnIjYhlYwYJ0Otp/jJxSn8kckU1TVyqCQV/3wfF5sHceoNSNy5PiqRgoMnqMs047LNMtDVSv/sGj5M6Lw+PIENYus/wiMb+zhqAAAgAElEQVQlOqYG2mhuGcet1+B26sk7eoIj5Wm4Zwa58MZ5FoOR6PUxZBRUcuhALjtbJd14pqme8fZFQNZxQryISOWBBx5QFFCvvvqqEq4paw/5d1tbm0KAiApLCKZHH330Us60m31yUYGJkECuK6SdCDZknStryTCBFw4hDefuknOFPJL18RNPPLGrW+8VySZrMyGx/uVf/kWJ/JKCe7I+Fc5Bfi5fH8vms5wf/kx+i3JsP9fzcm0J8/3GN76hhIsKtkKUSnolIdHuuecehfyRkFwhA4WwFJJIVIqSI1xyte1XOLBsLK0uL2O3ryqYKOvy7XRq0sdERKPYXj67TIsg7czMylTI1ysPqTKalJx6k0KUnXchiUATsln4DuGYZNyI+k44ECGkwyT0iy++qOQyFIGM8Dc3wz1c3qq7gmQTo0iH+sIXvqDE7AoI4WR614NQHl5A+MM//MNbZuWvdx/pTKJMkgG3kyNcPVMciijZxHj7xixvk2ySF+wTn/gE73nPe3Z0L2mjMPiifPv617+uxH3v5yE2ljBWcQAiwRU8xPFK3PnlOyDh0ErBTmS7f/d3f6fInm+mo+8XySb5AqVt4Zxx4oTlhSMvF3HWYQcs590yyfbSd3h1zEzdA0coSDKz1PI8p6dSuO/9jaR5hnj5whim9HpqStKU8Jnp09/mrL+SIzUlZFt9TDS/zI8H9FQdaKQqJw7t7AV+3LxF2bFG8t2tfP+sn4Mn68lNikSrM+DfnKF/ykFyVj6ZybHofTOc+tF5qDhCXVE6sQYNwaVuXm+ZQJtRR21RAlNP/Tdejvl5Hr+nAV37l/n1bwwT1/irPPnxHJq/dxFnfAkPFrfzf58x8gvvvY/auEG+/BtfZdRTxq9+6ZfIHn6Ji7NQUBHga20RPHrvfZzImeEffvvv6ZzJ4jN/81lKVi9yoW2KjMc+SFVeJpEy4Q0GWejoxBMbi8EM3a+/xstnDHzkN9+Doenf+dZKJMfuu4falDgMi6sEc1OJ8K0wvRJBXKQR3cB/8i+da+Qf/Sjvq9Fz+rP/F8/n3ceHPnY/DekmfK5VljYMRMtLo/0bfGUkkqP3f5iHyjKIVEQHbkbPPsM3nuoh7+H3cLKhgGhnC//y910kHX2IR+7T88pv/Q3nax/hQx85QW1qkNanv0vTaJDGn7uPktw01i58nf/nL9c5/sVf4kPvLyaclWVzZhb72hqa6Gj0hkn+8YtnSH3svXzgPRkMP/u/+dvmaD78xPu5tyoHS5QZ7cxZXuz2klZWQ0WWBVvnS5yaiKCsupJcZYF9gZc71imqOUpjnoNTz/USVV+vEGkxW4u0Np1jUlNKY1GQnrZRgsklHKjIQTs/hcccSUS0gZWJDlr73OTU1lBZlM7P0mwBXCu9/PS1AbzJpdRVZGNlga6mXmz6DCqrColZucCLA0Fyi6upyTQw2n2Bwa00aqqz8U920rukJbu4hNzkaLzrGxjMOpZHW+hYTqCquogEsxeHW0+0yYhr8DRn5iIoraunMG6ZCz/puSbJFnAM8erL7TiTSqkuzyXGvUjX6YvMaJI5cLwc70AnIx4L+RXFZJphsa+J4WAWJeVl5Fmv1DPMc/Y/X2HAFk31iQMUpEWwPNhO97SPnNo64pY6uNC3SXpFPRWFKZh887Sf6WDdmkVpRTHx9jF6xpchpZgCwyxdvfNoM8upKkpC79/Co41ga26MkaEV4ouLiFyboHfSRXpFJaUZMXhtw7S2jmHIq6I4zslA5wjelFIqi1MwBYxEREQRFSUKsxDJNtj6KufGPKSXNVKbn0hgqo0Lw5vEF9dSFTXJq+cHcSTVcKwmF+Y6aRteJragnoY0B01nmhn2ZHL0YBV5cQFm+troXzJQVFNPWW4Mm+NdNHdNo0ktproilxiNk5m+czTPGskurqEm38hUeytD80FyassxTFykqX+VhLoj1Bam4F8apbt3AmNWOSVxDgbah3ElFFNZnkOMbovhlguMOeMpOXCEokg7k4P9jM2u4CQcdqrBlJxLSXExOfEGNuYn6O8fwZ+cQ2lRDBMtPcxuxVJ9oJLkiFU6rxEu2iZKtpJD1OW/qWR7k2SLZbarjb4xBylVQrQkIvxi6PCzvjBCR/MwgaQCKqsT2ZgYprdvhi2/jsTCCkoK8kiLCuK0zzLY38/o/CZBIa20JpKLSigtiGLi4iDr2iRqGzOwdb3BuSEbiaWHqE9w0HPmDD2+VGqPHqMkcpH2i4M4rcUcOVaM0bGGzSGbbGaY66JlZIWovAYOJK7SdLGFCUMRJ4/VkMoG08O9DC4GyCipJD/JgHPLD8EIDEE3LncQizXAzHAfQ3NBsirrqEoNMjM2SM/osqKEliMY1GKKTiS/pJjcNC3j7S00dcxgSE4mPsqE2ZpKRrIFx2gHE65YSg8fI+/yYutBJ1MdZ+me8pJWe5SYmTNc6J9Gk1hAWjR4MWFNzaNUyO31AS68hWSDrekeWnsGcSbXcqTYin2qj87BObb8GnRBLeaEdEoqctAszDI65SK3voJkzwhnzl1kIbqKk/W5uAfOc75vjojyExyvimGhq4uxlSgqThwiyz1GW3Mri7HVHK/Px7SxyEhfP5PBVGrlfkNtDHuzOXq4hEivTQkB7prWUXH4MJnacdq7F7AWV1OWYVH6wsj0Ggm1h0ha66FtdI2E7FISt7ppmw2SX3OAwgQzjpkBuvqm0BSe5MGyaNbmx+gfGmZ+XUi2UE8TZW9qTgmVJYn45no5f76VEWc8xdmx4A1iFLuUSW5UA5ura6zbvcQmGbDNDNE7ZMOSV0W+aYlzp3vQZNVy9EAW3tl+2rom0Rcc5XCWJK0eYMtSQH1NHsbVabrONTGtyeT4+yrx9HbSvwgFxxrJci0yOTbGvCGT8nQ9y71nuWBP54EHD5Fq1qPxbzIz3EP32Ar+oE6xS3RGHhVVGbgnhunuDXDw/WW4B9vomHST1fgeCoOTdDc1s5pcSlG0g8HuWRKO30uF2YNteoThJS8JZdVYVy/wWvsKaXUnacyNYn2yl9bmESKPPkFjoh9/0ECEbPaMtNK6HM/JxgJcc+2cbnNScvIE5fF+1hZG6eudxZBeTWnSJhdeacWTWsvJI7kElkZob+nDnXMPjzcmsr4wRu/AMAtii231tsZgITmrhJryBJwLY3S0DrJpzOHIiQL882O0nuvDl1urkGNa9xKjvZ2MORI4dG8Zvt4WOmb15FbXUxDvY2Wyk9cvDmFp+DCPVURgs9lZ98eSqLUz2dtKrzuNEw35uEdO8UJ/PI9/oAFLwC+sN8a4uG3yeT9n7uq173YEZP0kOcREzCHrZ1lXCeEmnz/88MMKSSSkgRA1ss4TYkHysoULE9zs88l1Z2dnlXvLdU+cOPGWdbis4yXEUfLCSXhmOExUyD8h5XZz7BXJJvcUMkjWvRImKpFVUqhOiKrwOlN+Cykjarfwei6crP8zn/nMvpBYYSzkPsI1CK8hRKkQbYKh2ExsFxYgSb64yclJpdhhWNQj6//nn39eyYO310co/6Sf1ZUl1tbsly4vn2s1oZRVQrQJoaY3yOZaiIQTXGVdLJsyEtUVzskWvkC0JUYh2faTI5F7CpfwpS99iQ984AOK7WXNLkrBZ555RiEnhbyUMSMFL6Sdco4Il8IhsTeL511BskknFlZWpJDCNAq7LHHjNwJdMa5Wqyi3bi4cb+ew7ZTkkXaIk5PY9DDrfTk7vvM77vxMIbB++Zd/WXFy0oF2mgNMGFyJ+f7mN795qaLKzu+6uzPDJJtIbaXyjQw8KX4gOyFCRAqpJuyy7MSI8xWHfLeSbKJkk3yBYZJNwnRffvllRf4sL7mwE5Tz5BluRck29MK3adNVcLSxgrQYPZvjZ3n2lTUaHjtBgWZKUaJE5x6mriiF2Egdk69+kzd8FdxzsIKMSAeDTWdos6dxtLGcjEQzGv80P3mqFfPBOirjnfQ3dTDs0JCQmkt1TRnJ0REE/CLl1SsqDNfU6zzbHcWBhnJykqPQagLMd1ygZ9FDdm0tOYkx0P51fvONVD55fyUxzc/RrrGwuRrHicZ1zs5ukFLyKPcXrPG933uV9A8/QHniRZ7visSyPEr8iXuxdc+wpc/nkQeN/OQvXiP2oXtoyGrimX4r1qkOjMcfRjs5z5Q9mcceqSEvPSq0SRIM4t4c4rmvfJuzk9PMjC6iiz7G7/zPY7z+TC+Ggjo+/L5KMuKMEPATkFLRrinaXvkG3399ibXpYc6ZS/iFT/4Gnzli5txv/Cu2B3+OBz7USIYJ/BuDnH/lOzx7ZgHbRD+n44/w+V/5VT5Wl0u0xLe5ljj9k+/w7bkCPv7QcY7mWNAGNzj7F0/Sk3iU4+/No/v//CH+DzzKfY/Wk7LZw9eefZ2ZyHo+fk8dxYkm/Pbz/N2vt5P5qQd56H2Fl0i2gG+T/ldf5McvnWHMscjoa05OfOEP+OQTxUyc+Tr/bKvml+87yfEMwcLLyGuvMm5MoriyjDSTi95XnmPcUkdDTSnpFg3++XZeaJ4lNruWWlGyPd9LVF0dtQrJtkSbkGzaEg4KydY6CiklNJTnEKtfpae5h8lFO+vrEgYVS9U9RyhPCDLd38fY0ibegImM0gqSfSM0j2korKyjOt+KDjcTTW/Qvaglp7aWTFc7L/cGKKqspzYd+tvP0r+VQXWeienRUVzmfOqqCkiMlsSpfvA7Ge88RdtyPFXVVeSbbQwP9DGysMmWfZZJXxb3njxCWYqdCz8Re1eSl6pjtrufWdsm3ogkiirKyQz28dMuF3nl9dQVJSo2GmpuYXDFSHm5hamODnrn3Vji44jWgtO+wGpECccPFhHlGGVoahmHx0ByQTllxZEM/+QCa9ZCag5WkGrW4Jjuo6N3An1eJXGr/YzYDGRXNVCSFo1v+gLPvtTOQjCS5OQ4TG47MysBEktKSfctsxaMo7C+gUIZm5IqNuhlcaSbrgE7SVlWNpeW2dCnUFsfysnod67Sf+ENJnUZlBZn4ZnoYmBsEU9MLmXlFRRlxCjhzIrSy7VKf2cT/fZYSitrKE4zg2OE0+fGCcTlUpm4zMVOGzF5oZxs/rk+mnuG8SaXU5Pmpq1lHH+8KFDylFCtlSkJS1sgtqCEivJYxk43Mb5poOhADbmJFvR+N9O9Z2iaMVBQLgnetYw2NzEwHyRXSLbJJvrXo8lvOExpopHgxiy93d0sm5OJda+zYvOSXFFLaVaCEuZuGz7P+cEtYvIaOFIWT8Aroe9+gsHt5xPyQRvK8aLHyWzfBV4/182qNo7UZBPrQlRrMmi87z4ast10v9HGyltysrXSO71OXGk9ZZlWjNvhom+SbPEs97bSPWojtrSOyvwU3swt78M+M0h76wS69CJq6/Mx+7141peYmx2gY9iOKamChvJkNodaGFjWk1FWQ1FykNWJHjrGnBIhjFZjIC6njvocHZN9zXQt6Mkta6AqeY32C93MeBIU1U1qxCodp1pYkmc4WU+yZ4WZkT76p5ZYt68y54ykqOYYJzI3ae0cZT0mpALzL47Q09WLLTqfGvHxZk0oMbHkPHTMKeTfyJQNx9oGHl0i1ScOU5OXiMbrxeOTymHbSjbBfVupoNdsMCwkW+csxpQUEqIiMFnTyEiOwznWxsimmaKDJym6PJd7cIPR5gv0z2rIO3SQiPEzXByYRR+XhMG9iS+2mMaDVWRajfiW+69Ksm2Md9HWO4Ivs46yyBX6+ybxZ9TTWGrFb59mcHCcuY0gEUYD5vgcKsoLiLR1c7ZzDF/qId5TE8fyeC/tvSvE5FVxoMLCVFsrfeMeMg81kLTeT+fAPLEHH+FQhgGNb42J/m46x5wkpJhwLy1A/n2cKLH+/+zdCXRc533f/e/sG4DBvhEgSJAgFgIEQRAAF1GiNkvWZsWOG8tO4iRu2jhukibNm5M4TdO079v6xG/TvCdtncZ1nDqx3TjeJVmyZW0UF4EAsRAkQJAESCwESayDZfbtPf8LDgVSpESKGIqi/3MOj0RwcOe5n+feO3N/83+exwjFZU627qEFcipqKQz28mrHCGQWkOexE12aZS7qoLxxL02Z5+gZmiMzv4zMpSEmHBvZ3lRDvtNEzDdKb+dRRuPreOhD9WTIMRSNGUOylz/XGmOOsVht2KwJliYGaH+zmzMRL6XZCeYX7VQ1tdC4scgIgOPBKc6c6uf40DQh/xJLYRebmpup9Pjp7xsle+sOtlbmkZw5TVf3IJP2jWxbs8ixkz5yN7bSsikbIjMMdvVwYsJG4+5iLrbv5+CZGKXri3BH/Mz5/MSya9mzNY/gxAD90Xo+el8V9qSfyaE+egcm8VTvYluFHf/0MMf7zzJNHiUOH4tZbTzQnENgcpi+o6OYczeyvnCB7t451lWvwzbdxY8Onidn/Rq8xAnLNAKJHGq2NVNpH+HwiQT1O1uoLnTgnx2jv7OL0zOQXbaBTdWbWe+ZY6i/i565PHZvLmRuuIveYC0fe7AapyVJQKrJunu4aC5i/foMxjpO4GncTXNVPknfKH1d3QzRwNMPbMD2tr4wIk/MVhsOO/inR+nrHGDeXcmenSVMD/Zy+EScLfe2sqnAY8zxeP5kL0eHJvDWNeMe6+OCpZxtuxoptCbxT56h9+CrXJThovWZ+CdHGDjWx4gvSnBhjsXMzTx1/1Yy/Cdp7+hnypZDRdl66rfVkm1O/xyXN/cpX599uwUkPJCg6wc/+IERcMm9k9xbSaAmIdgnP/lJ4/4qVXAg7ZN/k6mYbnXurtQwwJWrico9aOr+U9oh90YSwkmolXpduW+S+3sZnnkzj9UM2eR1ZW5wqWaT7OFf/at/ZQRtqUcqZPve9753RQ4h93ZSUZaOSrGVFvL6cv8ofSSFMPJ3MZPwVHwlY5ApomQY7l/+5V8avyoB0c6dO437ahnOutqP1DE0NzNlVLKtLFWTf5M/Fy9cZGh4yLifT1W4uT1uNlRWsqaszAjjZEEE4yp6qRJO5mOTkC2d1YHStsOHDxsZU2o6MgkDU5mT9L+MmBNXCeMkf/iN3/gNZAjurQ4ZvSNCthS47PR3v/td/vEf/9GY9P7hhx++oQqmGw3AVvugu3p7qYBNKsTk5JALmSS46Q4A5eIqCwpIMispu1xob+Q15QIjY+pl2WK5EKfzsTJkk4urfLMiE0uKkyxyISu7SCr/zDPPGCGcJPkflJBN3mSk/VJxJyl4qlR61UI2myx8UE1xpgX/2Td59uU5tq0M2Sp20LTpUsj2yt/zRnwzey+FbIOdBzm6UMY9rdUU57owJcb4ydc7cW5vZuuGIiyBi4yMXuDi+Dn8zjIattWxxuu5NCePj54fvsB4cSs76teR57ZgCk3QfrAbn7WS5q2V5GU5YKmDP//syxQ/XsXcYh4PNVoZG+ll6MI8row8tn3oKWpK8uj7r7/BK4UPU3VhjrwP7cQyc5KjfT7mMpIU1X+YJ+tLOP9VqYrbReW5WbyP3k924Dj7DwdJZi9h3vAYH9u6nvJLy0cm/YP84P89zGR2HFdRkukjx7l4voyf/8NW9n9jEGd1Ez/3VC1FOZcGG4Wm6Tv4P3h91IPHWoprqptvTDq5/9FP8cutDt787P9m4eEPc/9HWyiMjdJz+BscHrNht6zBef4gf7tQyqeefoZfaKxYDtnCM+x/+Tt8fbySX/7QDnauk3MoybEv/yd6vY1s372Go3/4LHzsCe57YhuFsx381Xde4kLufXz6we1synfAhdf515/ro/4zj/Lzl0O2BU682El7xwjRQgtOr49j/7OPNZ/+NT76kSrOHPpbvupr5Nfu28PuNW4SvgFeemOEzPIaGmrKcJtm6XzhRc7lttC2rZo1GWZCIx282DFOXlULTeV+9v3oBBnbmmiqLTeGi/Z0HmKElSFbLc2bnIx2DTBlcpDldRKeGWP8XJL1rS3Ul7lZvHCeqYUwsaSNnJIS3HN97D9tYlNDEw2V2bJ4Nxd7DtE/FaekfgtF/m5e6o+zyQjZTG+FbJVOxofOEHKvZ1v9BvIzLw39j/oZ7n2dntl8I9xIzA5zbgk8WdmYZgfpmc5ke2srtYXLIZu1sp6a9V6Wzp3HFwgTt2ZQtGYNOUu9/Lg3SMXmJiNks8QkqGqn35fBloYcJgZGmArZKS7NwWWRDwFm7BkFlBZ4iC1cYHJ2iXDcQmbBGkqLYxx7sZ2l/Goat9dS6JCQ7Tjdx85grdxCztwJhnxOKhq2sanYTfR8Fz/ZP0YiM4+KNZmYYgkSJhd5JVn4T/cwEsimqrmFjfkyIFweES6c7qNvYI6Cinz8F6dYshfS2FxDUYaDZGiR4e7XOZMoYePmrZQwx9TkJGNnz3Ix7GZTfQPVFblYpQTGCNk6ObmYTe3mLVQVO2HpNK8eOEM8Zx2NBbMc7vNdXvggNnGCI8dOES2oNUK2ru5RKKihbWsFmdY4s6Mn6O69QFZlDfWbi4lNLxBOWMjIzsQh88DFQoz1H6DznJUNdc3XDNkG/RIqtlGdZyU+P0F/Xw+TrmJyowtM++IU1jVRU56LgxiLY10cOunHU9JAc2mU033dnBiZxJ98azEIV0k1jY1bWOda4FT3mwxMJckqqaDAmYToHMPDPhwl1bRtz+d852HGY/nU7dxJhTFDecSotBs8F6RkaxObSrOxsTwn21shWyHRieN0HBshkltHS/06vKnlXmMBJk530zMUpLiqia2b8pb7UFZ9joUYObKfY9Mm1tRUYR87yoSlhLrt21nrkunagowc7+FI12mcG7bQ0rqFIrOfMwNHOD5pZX1tM/Ulfo52DzEV8rKlaQO59hljXrkpUzFbWjYQPdvP0OQStsx8nKEJBiZCFG3czu41frpkBV9jqGUF8YvDHDt2nDlPJVsbN1NolKAmic2fY3DgJGcXbRTk2wmcO8/FJRsbWrazpdTE6ImjdA5cIBKTsCdJImHG7S0xhnpvWmvjrMzJdi7BxrYtrMuRxX+kainM5OkeekeCFFS3sX3DW5P8JwOjHDncx3isjN071jE/0MHgrJnyhjbyfP10nxjHua6JnQ0V2H3XCNliPob7++gfj7OusZ6sqWMcG1miaMcjbCuyGnPg+S6M0N1+hAvRDBp276SmNIfIxFEO9Y2QkJBtq5ep8TP0n5wnu2wjDdUuzhohW5iy1hYKF0/Qe2ICb8uT7FwjC1L4GRs6xcBpP9m5JvzTF0iuv497q/OwxPycG+w2FjQoqN5KQXSQjsElCovXkCfDEmWUp8NLfn6uMay1Z3ierPxyMpdOc865gZatdciCybHABfp7BhhbKuTe+9cTGT9B99F+xnyJ5fNYbkpsOZRvaqS1sZjo+UG6jsrx2MA9lXFO9vYxFM6neXcz6xwLnB3s59jFJAWFGcRnJ5m4GKGotoH1GX4G+sbJbdpBY2UOyekhurtPcN5WSUORj+ODPoo330NrlRdC5zne0cnRqUza7ilnpvcoA7MZ1NXmY44mSJpsuLMLKXIvMnKijxOJBn7+vo2YIj5jVdmBc1E27H2U2kwTiUSYqdFTdLzRyWLWOnY+tIeKDAuRhRlGBvoZnw/jyrKySAENmwrxDx/h9WMxaraswSU3b5ixunMoLvAQutjPYZm6YZeEbC4S8RgB3wwTIyOMTfoImjOpq60kOdlL51Qu99YX4TvTRVegho99qAanKUl4fpozfb1cxEtxmYRsJ8nYKiFbLsyNcqyrm5MSst1bSuDcIEd6j6/oC6kq9FK6oZEdLWtISMjWMcC8p5I9u0qZOXGUjoEIDffvoCrfA7Ew02f6OD48hr2ylYzxLiYsa2na2UiRzI16fojO117HV/MRHl4TYOBoNzO2Eoo9CabODTMSX8sj97WxJiuKb2ac4bOTzM/OEvFW0dZWR+4NTOOXzs/1uu33V0Du+aR6SO45JbxKzXclYYH8TOazXrmyZyoMkfvDG7lHfLe9SwVtEvS99tprRqGHzFUtwYTMrS1VVanFGKSIQoIOaVtFRYUxXFQKEG70sdohm+y/zCcn1U0SYEkgefVCfCvnY0u183bc00vg9MILLxhVVn/4h39oVFZt377d8Py93/s9o58lYJP+l8IO+aLxj//4j43RbC+++GJaQjbjU0MyyfzcLLOzU0bIljqeUgVPUhglAdXM9LRR0Sb3wjky725W1uXRiSuH3sq7mwwXzSsoutHD4D0/T44fyRUkKE1NjyX9K1WAUqglbZf9kJ/J9GCpBSXe8wte+sUbCtkqfutBI3qUbz+Nte1lIvVkgvDQNN/4s//Ova27bzntk+3LgSUIr7zyirHSh4yTlWGQq3ExuFWoG/l96RgJj+QkTH1TcDvaLgeHnHBSXipDbmVll3dLheUCKAn5Zz/7WWOutFv9VuPdfK4O2aS0VEI2CaVk7LNUMMpFWvpbVqKRi8cHJWRLTSZ69XDRVQ3ZtldTnCUh2yGefdm3HLIxxosHT5K5/q1KtpFXvsb+eP1yyOYJcurQc7w04qH53vtoLPMy1/0irwzbadzZTHF4BJ93LQWZTuYGD9NzKk7pWg+z8zEqNtVT6Rri+wcW2NzcRHWZLFhgYmG0j+5j58iqa6a6LB+3zJCdDNL+l5/mB2NOMu77I35pTw4Tvd/my18bo771YT7+8R2U5HkI9XyJT3//FG528Ue/+gBe/0m+/f99lfHKTTzyiV+krbwI28Df8Znv9xL1b+ePf/1RSk2j/NMXv8JwYSH3/eKvsWe9if1/+QKLVa3sqRjmD768yDO/fB/31Dvo/Mev8/evm/n0//UxPPu/zF+NZ/MLn/wkD24qJj44wDnnPD3f/isCzZ/j/qYm7N1/y5+8NsLmB36FX9yRQftnv8r8Q4/xwMdayLp4gJ/84BuEGn6BXU0tsO+/8AedUR598lfYGf4nvjm1iSd27KXo7I/5ylc6KPvoL/ORBxspmn6F//urHRS0fIin2mwc+O3vkPjok9wnlWxM8Nxf/1deGwpdglAAACAASURBVM3niU9/ih11RZz55uf5N1+M8MR//Jd8eMMsB344Ts0D6+nrPclopIynH2lgo+c4f/Jb3yPniU/wq09t5OwVIZuTyZ79HJ2xsnbzZtYVZmFLBBja/yz7xzNoum8XdeV2Rttf5rkjS9S33suOemj//qv41rSxq7kS10w3z7/UR2LNTh5sNHPsyBAU1dFcNMkrB2ZYI0P4KzOZHdjP68cCrG1uo3lTKa5kwqi2MK7dFgvRhUFe/UkvwYJGdrXWUJw8R+ehHqZta9iytZas6Td5YeDKkG1gqYTG+nKCQ4fpnrBR17yd+opcFi+cI2k3MTvSy3FfDhtzTMxOTWFas5m6DaUEen/KT08ladzZSm3R/OXhog0N68gkQULKb6TiQOZ+9PXzwktHCJa2smd7LdmB0xz80auM2deyc28TnOrm+IKbTY0NbJBh0/IBVJZKN0vFjyyLvvzdm0lCBMsUb/7gpxxbWsOe+1upzY9ysvtN+qed1GxtxD1xmL5ZFxVbZGJ2D/jH6XitkxnPOuqb6ljjkY8V0i4z/jOHeL19FEdNKzu2VuAMTjMXtuK/OMaZ4RlyqzaRMT9M92k/FU0tNG/KJ3rhOAcPn8KybjPry3KJ++Jk52ThWOzllaMzZFdUsyZxkbGQl4oNpURPv0HHaILKlnto2pjFZNd+pNimfMt2am2n2Ncjq4tuNSrZrgjZSqN0HTzIqL2O+3a1UOGY40RHO0OBHGqbmthYbGKiv5fTM1ZKq2qpLPJgjV8K2cZtbNh8jUq2kcMcOhFi/c49tNZ4mT/VzeGBSbzVjdRl+ug5NIC/qJaW7ZspsPmMoZKnlvKpad1JtTfMwuz0pUn+36rgsLizycv1YvYN0909RDy/ki2NG8k0JTER5OyRdk767KxvbiZrop2OgVnyGu6htb4U8/QwnR19zFrL2N7SQFG2HVPy6pCtCEt8kdFjXXQOSlVuEy2bS3GYY8ye6aWzZ4h4eQPb6/KJLy7gt+RRlJNDhm2BE/tfNUKKmpatuM8d5tiklcrGNhrWZhKfH6X34Mu80jmCu+5+PvTgHqpcSwxfK2QLXwrZbJdCNnMxtZtzmTp2jBlXObUNdThGj7CvZ5ysjS3sLvfTffQMC94GHtxZgS1wkZM97Ry9YGZD8262VNhYmF5kdvgMZ6dmSBZvZ2+1lZG+To6OhCjbvoumdVkEfTNM+4JGWGREPUmZh9C9PAm9J8SQhGwXoGZ3MxtSCx8kEwRnJzh2pJuxYAYNba1UyXkQOM+J7nZ6Jl1Ut+ymPjfOiCx8MG9h/dZ72ZTt42RPB8dHTWxs2U2Nc5zOLpmTrd6oxrOHfIwNHKbz9ByZVW201pXDuW7e7DkLa3dxf3Mp9sgSE4Pt/PTl/YyaK9j9yGPsqCokMdHLob6zl0K2bKbGhxk4NY93TdUVIVt52w42mEY50n6Yc5lNPHxfIxmL5+jv7WUsXsyWSg8X+9oZttTw4CPNZPsn6D50gM4xJ63376HMNMyRoxNkVW1nW1UBDpN8W2/GnAgzKRV4wwvkVtSQFzjKkbNJqtrupbHchW+4j86eMWyb7uX+uiwifh8zM3Msybz5qaHJZruxMFFhrt2Yk00WPojKwgdNhcyPnKCze4BIcSO7KpKcONbPBfc2Ht+ezfTpoxw5do6M6u1sypBKtitDtq7uE1x0VNNWscSRjgHCRdvYu6Ma64UTvPmTfYx7NnH/E1uI9vfSfy7Jhl17qM65dA0zm4n7ztDf18uJpIRsVVgSASZPH6Xz+ARZmx9gT20OycAMZ3pf4/lXewjmbeGhn/sozYUWkpElpsaPcaj7BDMLuTTubKJ2Uz4Lw8c4fHiU7LaH2FG+PCmByWTBHJ9n/NRRDg+ZaJCQrQCmpqa5eMFJ7UY754dlSO4chRsaKYj003kxh3tbNxI+f4TX3lxg00OPsmuNhZkxCTFHsK9tpDrHT+/h02Q1XSNku38d+H1Mz8zhjxgjNJcf0hdZuRQWuAhNjyyHbO4N7Ll3I+HRQd58o5dQRSsf3rEBqxz3XYc5ESgwhngv9Ryi+7yVunvvp7Egwvjx1/je/vOU7nqKezLH6OwdIW/P0zTYZhns2E+Xr4CH79tCRnAMX+4mSq1LnB3oou+kmbaPP0yFsUqyPn4WBVJB1oEDB4yF5Kqqqi4zSFAg94SDg4PGnOU3OrrpvThKMCGVS88//7wxJZAEaKn5vp999lmjwkoqv37pl36Jb37zm8bfZQEEGQopk/Tf6CMdIZsEQl/4wheM+1CZ2icVoEkVoFTg/emf/unl+cNlPyV4kQoyGY6ZzuIeyQ3EVApgJCyVIaEyj96+ffvo6Ogw7telCkuq8H7nd37HCIokbJPCJBlVlY5KtlQ/LS0uMD8/SywauzyUUvIGuQ+W/GNmesYI2uTvkk14PG5y8/Iury6bGi4q/ya5gNsjizCl1zPV9lQek+q7q/++8nmr1b83FLJt+t1HjdntZC4R4gkjaJMbj8DpSf7+T/+KPa27ViVkW34zXR5uKRP//fmf/7kxTlbK9tIdAt3oiX6950koJMGVXEzkREwNdb0dIVsqoJQ5wCSZ//3f//3LQxlXHiiptsgF5M/+7M+M8l1ZvfNGK99uxSgVsn3pS18yQjS5cMj/y8VNhrjKyikyWadc6GROPglbJXD7IMzJdvXJmHJejZDt9E++RY+tkV3Nm5Yr2Ubaef41H1sfv4cNuXFOHNzHwfZTOOv3sndHA0XBXp59sYeZWA5t92/HMdlP+8AcVtMCS8EwC+Yy7rlnp7GogWnkVb594DSzCyGsmfnUtN1PbeIM+/qm2bhtN8Uzr3OEzbQ2VFGSaTMWPDhztJfBKTcNTZsokcmul8dtsnD4y/yL/zTD43/wKZ7eUcTkC1/mf35tgOpf+RxP760hV8ZYhfv4m1/7Y+bu/30+9fO7KfS389df+gtOFz3D5z7+KJuKPJhjJ/m7X/8Dxrb/Jr/0zF7WcIp/+NK/44Dt5/jtX3yK+tKL/N1v/h1zWx/mY0+Vc+BL/5Z/ePUkU1n5ePOraE1W8ZE/+jh1ZUkO/5//wle/f4ihmQS2uk/x//zBYziOfp0//uufcGHWS/N6D+M1W3jqqWf45FYrh3/rH1h48FH2Pt1MUfI8r3/7r/nC137K+FQeu2sdDGzayT//6C/QMPKn/Ofxbfz6hz/JA2viDD7/T/zDl77Dgckp5ou38cQzn+ZXH29hrWeU5z/3HeJPP8G9j2+l0BIneO4I/+tvvso/vtzFUnAtT32khol9Xh76/cdpyhvku399goZfeYq1iQ7+4W/+jv2Dc0R2t1HdBff9y8/wxJMbOPvm3/E1XwO/fO897Cr0c+RAP35XMXV164xhW1JBFpo7T+/rL9I9PkfAWkSZF3wJDzVbWti2qYjkyBs8e/AkFxYt5HhzcDojOEu3s2Mj9PeegYJNbKv2MPz6q3QPXyRgsxmBVYalgLrdrdRVlRlDK996yPtDmOlzA7z5Wg8j0/NELR6KK+tp2S5DjbMID8u8MnE2bW4yKmUGew4x6C+iob6WsiwffYc6Odo/yqK8x+TW8sDOOtzzffTO5lG3IZfg2BEOHT9PIOIkV+bqcVayd3crNQU+Dr/aj7minoaGSrKvmkYtGQ8xN9bHvgN9jEwGyMzNxGmxY8suZ+v2zZRnL9H7+mH6Tp4nmExgdmZQuX0v2+sqKXjbzNIXePMH+xib97OQiLE0G8KVs4bG3a1srixivvs1emddrGvYSlVxBlYizJ7vp3N/L6fP+YhbkrhLNrG1rY26YjcLpw9zqLufkdkoDmcONTt3GJPOj5+awrtxM1UVLs51ttN97DTT4QQWSzYbmrfTtHUjtpkz9Bw4xOC5WULWXKNSr23bGhaPHqBvIZfaxmpsF4/QOTBJNBglFp1n0SXVqjvZXlOKY7qHV3vm8K7fQsvmImJy895/mlhBDQ3FYbo6TjI+6cOcXDImi3fmVdHWso3N6/OwWQKcat9H73kblU2tNJRnYTPFWZwe5MBPD3Jm0UP93h3kLJ7n/FSc8oYarGcPc3RkhrmohYhvhqQji8qmNpoaqihwJJg/00t7dw+nLwaRjxrZ65polPnfSj3YzHJ8pcLTFYedyYwpHmK0702OjkVZ27CDxg3eS1WBSZbOHuFAzziWimbaqtxcPP4m7cdOMynTq1oyKamsZ+e2WsoKMpYXKZCQbfQo7f2zuMu30FZfhFWqviIhLgz2GJ9LRn1R4liwuoqoaWxka0MFWdYAIwM9vHn4BFNLUSyWOK7iarY076KhLJPk/DmOdx6g9/Q5lhI2ko5cKqvqaFgDZwZPcGI8QEm1VJlFWQiaWVu9jc3Ffo71DDMd9rJ5ayW5tlmOHuhmimIaWioInWznjSOnuLhkN1aFDjoKqNnSxq7SJXr6zrLoref+trU4knGivnEG+jp5s3+CQCROVlkt9Q1VmEaOcLhrHFOWHVPChttbTuOuZurWFWBNLn/Ou+JhMhlDPkzJeU739HHyAmzaKfNLLS98YLwbJOJG0Hb6WCfdJ8fwhUyYE1by1laxdfc2KvNzjIUszh4/wilZXXTrPdTkmYjODtPdcYQz8TVsq/YycfQgB075yXRbSZhd5JRspLmxjsryPByyZGQ0yPjxw7R3dHM+bCVpdpBVtIHGmmKsS2N09w4Ry91I7fpcAtOTULydhxq9TJ87w8DpebylG6nf5GKkRyokI5S1tlGXb2J+7BjtHV0cOx/G6XCRt66BlqZG1udbWTo3wJHOQ/RdiOOwe8nKcODIymJt9U62rYlwZqCbQx2nmZMVXK1OSjZuoW1nA9bzx+gZluGYbTTlzzPY18GB4xOEIkns2cVs3LKLnbWlxsrCxrCc5PIw3bceEvybMEuF5/mT9BwbI1rQyN5tpZhiC4wMHKGjz0f+5hoKgkMcfOM0cY8Vk9mG3VFE3bYGyt1+Thw/R05jG1vWZ5OcGaa3+wQXnJt5uDmLC4NH2N95gokFK0X5WbjsdhL2EnY90Uqe/zxH29vp7rtAzAF2bxGbWvawrTDIaH8fJ+L1/Ny9G7Gak0QXZzlztJ32nuPMJlyYbS5yy+rYUZ3N/MQAbx6dJLuyhubdeyiNnaHzUAejoXL2PtRmzK0YD88wfKyDN14/TUCGU9tdlNRuo7VpPYmxPjqHoH7HdqryzUwO97H/hf2cS9iwugvZtKWZ1uoMpk710i0LH7Q1kufwcfJoB4f2nyZot2KTRQoattGytYTI+SF6Os6StXUX2zYuV7Id7+nhNJt5cu8G7O/UF2YTMf88I72HeKNrkOT6e3iwpQq77zQdb7Qz5o+RNLkorKhh+wMtVLhthKbH6e/YT+/wefzWHDK8RRSbLhLf/BQPFs/S9cZLvHEWsh1WbA4LyYItPN62nsS51/numxeMc8yVX05964doXn9pVeZb+WCuv/uBFZBgRUI0WSRO5o5aOa+23OPJPVZXV5exQJvcU6XrYVQ3zc8bAdqv//qvX55vWwonpPJKRirJ6CUJpqRN0l4ZsSYL4En12I0+0hGyyVxnMlRQ/khAKO2ThSHES4JACSpX3sNLDiH3rLcrj5BRUgMDA8Y9syzQIP0pgZb075e//GWjfXKfKYGWBJuyDz/96U/TGrJFImEW5+dYXFgwpu+wmM1G/586ecoI2Vau1JnqW8lDJPir2lRlHAfSfvlZRkYmWdly/+FKa2h5o8dYOp6XCtme/je/imt9nvEFu/wxyepk8pnTbMJ0+FhX0igLjckwiJjxR5B++uOX+PmPfJSG+vpVB5LtSxnsF7/4ReMklXHQd+pDyiKlMku+LZAKtquXsL1d7ZagT4JJmbBRVhuVbzdkGKik8+IpF2Up6/3KV75i/FfKUGVlkneb+2412i8hmwSm0i65gInXN77xDWMyR6lYlG9jZPy7TNwow0XlZP385z9vLJd8p60uKsNs5UIrw0OvdbGVi7LsnwSHUqUnpb7vLWxNEg34CZvsOB02ZFG7ZDxMIJjA7nYaS9PHQkECgTDYXbhdDqzE8PuDxGSSanuYka436Z7Lp7lx/fJcV2Y7bpcLh81MMhZkKRAmFk9islhxuj3YkxGCkQS26DivvHAcT1MLTVVryLCaiUyf5fChDkLlrWyvLifb9VZFSUK+lZ6N48n24HZaSPgXWFiKYsvy4nYut11uYJcmZ4i7s/F4HMbQooXFeaLmTLwe2R9jfTr8k9PEnF48HicWoiwtzRKSFTIz3NgtMRaml0g4XHg8NqILU8wuhoiarFjtTjJMdlzZHux2s/Fhf27eT0iWx3NmUyTVFlE/U7PzRKJmXA4bSZfTCMZl+Gd4ZomEy4XTbcdqShD0yzxRi0SiJtwuG3GHiyyPB3tsFl/MQaY7A7fNRCzgZ37Wx1IkStzmwZvtxSv7R4zAjJ+k24XL7Vg2iEdYXBSbIPGEFdvIy/zhDyM88c8+xGNbcojOR7BlerCbwiz4fCwFYyTcbjwxM66sLFweK7HQEksJOxlOBxEJEQanyatqYrPMl2OT6UaXb3QjoQBhmdsHK/7hDg6PBiira6F+XSEuUxh/IGQMBbNYbFisYLI4cFiTRCMxZLIou81MPBQgGJZQYbm6y2qyYDfKra1vVVlcvkDIxKhRQv4g4VicJBZsDgdOp91YRU/mpwlGwWqz47CaiEZCRBIW4/pksySIBEMEw5HluYisTtwuO5ZExBiSaLfJypry71Hjex6LxWQcyy6nw/jdcDBirKBpt9ve3i65UUpECQaCRKJxzDLfoLzJma3G860WiASDhGTbSRkaZ8bmdON02LFeESTKjkrIdgBf1nqq6yXQSxrz8zhdTqON8VCQSMKM1dgnWQXzkkkgZPSFMbuS1b78fHnhmJzP0g8Jo1rD4XZhM8vCrHFjuzbpg3CIUChM1JijyYpDjlGHDI+LEgou71NCfi6rYzksJMLiasZGgOH+TgZn3VRurGZtrpWEZXkVLQkpTPHlc13aI8M9k7GIMRdUUvp+8SSvvjlCNLuCxtpinFKRY3Xgdsp+CkqCSChEJG4y+th+eV9jhIIBIjETdinBJy7TIWK1Jxhvf5ljC5mU1TWyLjO57C/XIvvy9SERCxtDDMLR5XnXrA4XTqN/l4/p6z1kbrGY7LO8jsOJY0WnGdsMx6QBOO0WEpEQQbE0yrPk+HTikn6+vGKo9FeEcCRhHE/GMFgjOUoSj0r7gsY5I3VyJott2dJuQQYZRyNhY9sxOUAlw7PLamUu7MaFO0YklDrGjIMAh8OJ02YiKv0biWOxO4x2GBVjNjt2S5JIJEY8acZul/NNzMNGwOeQa5ecD8a+yCiA5fbY7Q4cci5FYiSM8+PS6p6JGBFj3+X8SWKxOXA4HcYQ31AwQkLKdEzL8345HQ5scny80xu/zOcWiRivbTP8rpwfSq4/0UiQYEjOZ9mQGZvdgdPtwCozyCcSxKJyTEvXOJeNEjHCckwlzYZpXNobji+3Qtpmcxjnu8w5mBqqEo9K+4NG3y+3X55jwyTnezBEwixzZ1mXR2BYHLjscoMSJRpdfs+z203EwhGisSRW2W/xj0eM41D6RGa7t9nlGJF2y2aihINyHVs+X60WC2aLCYvNidMK0WiYoLynyuuZTFhtTuPab45HjePaLM+ziF2IwKW+kPPc7nTjEvN3RF8+DuUaGzau0fK5QPo3QSwix3kck1x3knIOhoxrtmzQIgYOOxYJwCIxzHbH8jkcl2MiSsxkx+0wXzq+pU+TmAMXGOwfZDixjocfqCdXjsWQHD8RIwAXO4fTxfJlKEIkaccjx5rMs5OIG6F0MBQillg+rqSP3Q6rcY4HLl2rnW43NmLG59JY0opLPr9I9bCcz+Ljl31YrgaU33e5bBCLEI6asDvtRmV9PBYm6A8QScjxbzXONzmn5NiKxC04nHYspuWQfHl7y+eJXCtdcq2U4UKRqHGuGiZynsjxgB2PS75YfOeHBP/L+xomYXXicTkwJ+U9MEDEuMaYl48Bj8NYPTop2zeuA7JaswWLvGeZ48aKyy45b0MBAtKPEmYbN2JO3E4ryWiApWDUuO4sv994cBrngT5+VgWkEEFW6pQRNFePXpL7dRlZdeLECaNybO/evWljSi2AIMMUP/rRjxqhkAQ+MgRPhjtK++S+WIompPpKgi0ppJHho0888cQNt2u1QzZ5YZkrTuYll2mWxOtrX/uaUREoI7zKysqM++aVj5VDHW+44bfwxNTwRfGSobhSySZFMeL79a9/3ZjzTqrd5CHzwMuoNJnnPJ2VbNImn2+OpQWfsRDC5NQUx44dY2lx6R3vc+X35JjY0rjFmOvMarXgdGWQX1C46vnRLZCv+q9KRtB/YoC//d9fZe+DDxj5kNx32Ozyucli3FeZRkdHl0O2+HLIJh0s///sc8/x6COPGCn1apXWrdxDOalkni6ZoFAOsHS8xmqIygkgLqmVU1Zjm+91GxLuyFBbORllFU8J2uRiIQGcOMrPZey+lO5KmHW7EnkJ8mQFWbkAyEVWvCSdl5Vd5JsWuUBIeCUlutJWORCllPgzn/mMcYF+L4/URI1yHMkfCRxXI1A8deqU8W3HxYsXr1jeOdVGeV0JFeWbGnnzu6WFOYw5SYxPmpc/8F1Z6ioTTr6lk5pM0vhJdI7B9n10LZRx747NrMlNleWkJg6/8neNl7k0zXJ4/DD7J1xUbdxIWa4LiymB7/wQ/cfnKGmoYU1hFvar7ghS7Vieqzk1veVyderlx5VPWt635R186wbjiucYNbQrnrOizWKy4nWueje8/r9dfTCl2rfidZd34aoqDuP3jDVzUlN3Lrf5Wm241F+Xt2H8PUFo+iLnRs8xE4qRtE1z7G+/zcl1T/LJX3qULaXuy5OFXu6Ia7X1crvCjB8bYMJvo7x6PUXZnuUgTypvgvPM+JYISb4QnOLk8eNMeSrZ1tzIutzlOffe+Xp6qT+usW/GS7zD3eDbtnv52E313dXH3/Lf394e+fmK37nsfsXHnit+953C7Ovt7xXnzJUH0TV28zwHv7sfX14d21rrKFpR6Wa89jXOV6NHrnEspSY1v/qfVrbnim2uaNs7/e7lC0JojoHedk7MZ7N5i1TWXWrs9fpjZdtn+/jx/rMkimqNIcVZqRBqxXl65bG98hR/+3ljMoUYeuPH9C3msallJ7X5b5UbvtVnb78erbzuvdN7wPXaYlw9LjXnemZvf42rj9NLr3zNa81b161rHl9vs75yL97t2LvqUnj5OLrecbF8Hb12+695Xl7r/H7XpGd5H64ecnF1/1z/mL/K8xrvbe90/bsiWrjOtfeqMrBLL7iyr5Z/tPK6807H4Tseo6n3hetdU439W9kn7/04vyR/afeufM+8NJ30ivent3ok9b6+vM8pwbfaIeHX0sI8i0shkuYosxNDDAwFKWrcxT21BUagde3+XB5GfMX794pz7oor9aWJrle26tr+17teXuO13tb/1z7+r/3ecq1j+Drn/jtcfK7Y9nU+k7zzNS71ueLd3gOveAN41wDwna6X+m8ffAG5p5F7z+Wb9rePG04FNHKvLvcg6XrIvdzw8LAxF5iscCojuWQeOAkBJVSTf5N7Lxm2Ks+Rn0vhgczJJvenN/pIR8gmlYB/8id/Ytwfyn2ohIQy7FIKZlbjXvFG9+3dnidfRMjQVQnPZHFAaa+EgtK3UnEnDylUkQIbKbRJ9/DgeCzG/PwcF85P0NnZyeL8ovGlgBxz8mfl5/DU3+VniXgCl9tF645WSkvW4M3OMb5QvJsfkrFI2C1rDTz66KOXz1c5Z+XfjKKssbExI2RLVbGlQrbnnnvOWCI4XSFb6oOcHEi3Kwx6L539bh8238s2b+V3UmXEMhm/TDopYZBc5KTySi5+EvzIhfDd5m27lTZc63fluJELbOrbATnIpIpI2iGGxrfHodDlJX7lQiFh1XurAlv+wJIK2FYzZJPzQNp5rbLY1H5LmyV0vR2TZF63n2KLjJ88zpA/j801a8nLlKGEN/ZIxEKE42bjWyiLMUmqVLJKwJ7AKpUnV1Uu3NhWf9afFeXCgR/z7b//Hocm5wiaElTseYZPfORDbF2bjeNykHGjTvItulS6SMWEZflibVw04wQn+nij6xQXfSH5K1ml69ncuJm1+d7lqqMbfQl93lUCcwwc6ieQWU7lpnJyZDm/O/URWWTszEnGAx7WVqxnTe7yAiA39FgcoWvgIsnscmo3FOO+6WPz6leJcOF4F2dDmazZWEO596oxvTfUKH2SCqjA6gskCC5OcfpoLwOnzhOSyjxPLmXV29i2sYgMqea8gy9zq++hW1QBFbhRAbnPkmo5udeUhRbkj9z7SAAolXZvvPGGMZWS3C/JfbwMa5VJ/GVoY2oC+ht5rXSEbKm55CSElDni3o/74hvdd1mkUIbZSmAjj6vnE5MRYhJkSvFKOu/tU1/8SbVw15EjdHYcviJYu17IltpPuf/f1txM285dWK2293x/fyNud8JzUiHbt771rTszZLsTkD6IbUh9i5GqspOTLjUx//ud0F99cbja993+/Ub7I10h242+/vv+PBl2EYsSk6FjMrxPhhS97436WW5AklgogH/RTyieMKrhbO4sMj2udx0Sd1NqxpCiyPLwx9TCBDL0TYYcp4K4m9qgPvktgQTRcJSkDBWTYPNOvvs0zv/lENZisb41JPJGulOGNRnjEK1YreZV2E8ZbhkxhrFbrNZLqybeSEP0OSqgAukVkC8jZYhnhEgkTtIY4WnBKkOPrRqwpddet64CH2yBVPWSFFHIvWWqIEZ+LgUfMgebDGuUebtklcny8nLWrVtnFFDczCMdIVuqeEjuj1Mrs95Mm27nc2X/xVP+XOshnhJuvteilPeyL7Ky/dHeHkZGzhLw+40VxmW4/9vv6c3Ge4yEmeVrK2jc2kRxSckdOzrxvVhc73c0ZFtNzTtwW1efCxrM3QAAIABJREFUcO88ROwO3IFbaFLq4i/Jufy/VM293wHjLeyO/qoKqIAKqIAKqIAKqIAKqIAK3NECct+VmmZKQqJUmPVeRqalI2S7o/Gu0bj3Mh1KuvdxaWmRsdExxkbOMjU9xbzPRzQaMV5Wqt5sNjtZ3izy8wpYu66CtRXrLg9xTXfb7oTta8h2J/SCtiEtAqmQLTVkVEO2tDDrRlVABVRABVRABVRABVRABVRg1QVSIVtq2KkETrezamvVd+gu2qCsQr64MG8MG5ZVRxeXFo0FiRx2OxmZmWRmeY2huFleWRjyZ2s8lYZsd9GBrrtypUAqZEsNG5VSValk0wuzHikqoAIqoAIqoAIqoAIqoAIqcGcLpEI2qYxL3cfpvdyd12fST6kFMmX1TFlF83avynonqWjIdif1hrZlVQVSQ2NTlWxyYb4TVoBd1Z3UjamACqiACqiACqiACqiACqjAXSaQmjstNR9ZatofDdnu7I6+ehGEO7u16WmdhmzpcdWt3iECK4eMyv/LxVlW/DRWYryTJy2/Q/y0GSqgAiqgAiqgAiqgAiqgAipwOwVWVkbJ68p9m96/3c4e0Ne6FQEN2W5FT3/3jhdIVbOlhoyu/Ls0/mdpIYg7vrO0gSqgAiqgAiqgAiqgAiqgAj/TAiuHGabmYJOALRW2/Uzj6M5/IAQ0ZPtAdJM28lYEUtVsqVDt6qDtVratv6sCKqACKqACKqACKqACKqACKrB6AtcK2nQU0ur56pbSK3DLIdtjjz3G5s2btSIovf2kW18FAa1iWwVE3YQKqIAKqIAKqIAKqIAKqIAKpElgZZimq4mmCVk3m1aBVMj2zW9+k0cffdQY6ixTVskf+Tdj6PPY2FgyNfFgatUIWeHjueef556WbVRvrDRCtmRam6obV4FbFFh5gOrBeouY+usqoAIqoAIqoAIqoAIqoAIqkCYB06Xtpv6bppfRzarAtQTksPPHkkQTcLOHoMwDf/bsWfbt28cjjzxycyHbyy8+z6GseiKF6zElNbXQw1MFVEAFVEAFVEAFVEAFVEAFVEAFVEAFVOCDKxCMJ/ntKgebsyxEbzLqkpDtzJkzvPbaazcfsr3+4vP8ha2V8zkb0Tq2D+4BpC1XARVQARVQARVQARVQARVQARVQARVQARWAZDTJt+7L4NESO6H4zaVsMiR0cHCQ73//+zc/XHTfi8/zn21tTKRCtpt7be07FVABFVABFVABFVABFVABFVABFVABFVABFbhzBKJJvnd/Jo+X2JCqtpt5SMh28uRJvvvd765CyHYzr6zPVQEVUAEVUAEVUAEVUAEVUAEVUAEVUAEVUIE7SUBCtr0ast1JXaJtUQEVUAEVUAEVUAEVUAEVUAEVUAEVUAEV+KAJvG8h24+f5z+bWpjw6pxsH7RjRturAiqgAiqgAiqgAiqgAiqgAiqgAiqgAipwlUAkyfceyuLxNfZrDheVxQ3kEY/H30Z3S8NFX37heQ6X3UtsTTXo6qJ6XKqACqiACqiACqiACqiACqiACqiACqiACnyABUJx+KNqK1uzzUQTV+6I3W7n3LlzRsBWUVFBOBy+4gm3FLI9/9xz3Pvo42ysrsVsNn+ACbXpKqACKqACKqACKqACKqACKqACKqACKqACP+sCstSBLRbCFI9hMpkuc9hsNnw+H//tv/03otEov/3bv01+fj6RSOTyc24pZHvuued48sknqa2tJVUu97PeGbr/KqACKqACKqACKqACKqACKqACKqACKqACH1yBQCBgBGmpkE0yr6WlJSNg6+rqMn7e0NDA5z73OfLy8oznykNDtg9un2vLVUAFVEAFVEAFVEAFVEAFVEAFVEAFVEAFVllgZcgmgdrCwgJ/8Rd/wfHjxy8XmcmQ0erqan7v937PCNoSiYSGbKvcD7o5FVABFVABFVABFVABFVABFVABFVABFVCBD7DA1ZVsMiT09OnTxh6lpkuTUE0eGzZswOl0kkwmNWT7APe5Nl0FVEAFVEAFVEAFVEAFVEAFVEAFVEAFVGCVBa4O2SRAe6dHalipDhdd5Y7QzamACqiACqiACqiACqiACqiACqiACqiACnxwBa4O2W50TzRku1EpfZ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K3LWSLx+PGvsh/f/CDH/D4449TU1ODxWJJ9z7q9lVABVRABVRABVRABVRABVRABVRABVRABVQgrQK3JWRLJpOMj4/T1dVFLBbjyJEj/O7v/i6NjY0asqW1e3XjKqACKqACKqACKqACKqACKqACKqACKqACt0PgtoRsJpPJCNj27dtHQ0MDr7/+Or/5m79JU1OThmy3o5f1NVRABVRABVRABVRABVRABVRABVRABVRABdIqcNtCtvb2diNoe+yxx/jRj37Exz/+cSNw0+Giae1f3bgKqIAKqIAKqIAKqIAKqIAKqIAKqIAKqMBtELhtIdvhw4fp7OzkkUce4Yc//CHPPPOMVrLdhg7Wl1ABFVABFVABFVABFVABFVABFVABFVABFUi/wG0L2WQetueee46SkhL6+vr4/Oc/z7Zt27SSLf19rK+gAiqgAiqgAiqgAiqgAiqgAiqgAiqgAiqQZoHbFrJJJZsMGd2zZw8HDx7kE5/4BJs3b9aQLc0drJtXARVQARVQARVQARVQARVQARVQARVQARVIv8BtC9kOHTpkzMn2kY98hNdee40nnniC2tpaDdnS38d35SvElqYYvTiPI6+MoiwHVrMpTfuZIDQzRHfvMNN42ViznqyQn7A9i6KiHNw2C+/4yoklRk9NkMwppjgvA7vF/M7PB8JzIwyFMlmX7zW2f0OPeJipyVmWTB5K8zJw2Mw39Gt30pMS4UUuXLxIxFFAcW4mzg/gPtyIZyIWwjc7QcCaR15WFi5ruo7dd29N3D/JyEICb1YOOW47ZtP715Z3b60+QwVuUSAeZPrCImGTk7ySTJwf4OM9EV1icmKakDWDwpJ83Ne95CeJR/zMXpwmaPKQW1RAhu1Kx2R8kakL0yyEXRSXF5FhW+3rQILw4gILcwHMmV68OR6sN9OVyeTys1ehv5KxIHOTiwQSDgrKvDhuph238NxkIszizBSzC0m8a8rJcV61sWSQuakppnwmCteWku28wff+m2hTPBJgyTdDKOkkK68A1810wir2AcQIzvvwTYVxl5fgdbzz55VEZIm5yQtMRb1UrC/AdRP7fK2nJhMRAnNzzM8n8VYU41l96lts4Wr8epzw4jwzE34868vw2lf7nL5OG2NhFn1zTASdVJZnc9WlZjV2TLehAiqgAh8IgdsSsiWTSYaGhjh79qyx2MFLL73Ek08+qSHbHXiISNAxeuIgs/n3sLnYjcOyem/MwelhOg51MTIfwWKzYQ4FCFgKqN97D1tLMrHfxGuFzh7km68dp7D5aR6oycOVpkAmOn+Wl7/7EwYWQiSyymlr20Cgp4/JrGruv6+ekkwn7/jxMH6Gb3/pRRLbHuTBbZXkOq3vGrJNHf5b/stoPZ99cAsVb/skfp2DJnyel18+xCDVfPyeKgqy7Hfg0fXOTYrNnOKlV19jrnAPD27bSFHGzdwBfHB2N754niP7v83ZrPvYuaWB8szVO8duViE6/BP+R3eMpi0t7KjMv6lz8GZfS5+vAu+7QGScN753lElrKXue3kKh5b1+GRFjfmKIoz3HGJ0JYbZZScTiWLNLqGlspLosF2eaT+vY4jCv/7idKXcl936ojdLrXi6ThBfGOPLyfs5b19L84D2sc7/VE4nAJIP9/Rw/EyRvXTVbt6wnx7HajY9y8fgxjnaM4qrbQlPrejw3cTAkwrOMnBhnIZHNxqa11/jdBItjpxmbCeBeX8867/XfOxKBcdpfOMpYqJgHPrWN/Jtox608NRGb41T7froGI9Q+/TG25q7YWmSBiZFBOvouYs1dz/aWaoo8q//+F5oZYeDIfs4li9ly74OsvZm0Kr7IxOkRJmYcbNyxkey3fbGZJDg5zvi5CyTLNrMh3831P9ItMd7dw+GXJ9jwqz9HY971o5iYf4aRgS46z4YorNpKS2M5GbfSEUA84mO4/TC93RGaPvsEG1Y7CYosMTk5ztCiBE3lFGWsSPGSMfyL05w5N0vcXUZjRdYt7s31fj3IxYFe9v3TaTb+1jM05dymJDEwSX/XAb51toJ/84vbyLylvUsS9l3kZFcHY/YmHrinjKuzaUgSWZpl6GgHXScnwenEHI+RNLkortlK85b1rLwcJONB5saPsb97isq9j1GfvbKBSaKBBc507ePIOT8gX6InScTjJC1Oyhq2s72mHM8VbxtJEtEAk2d7aR8Msvn+B9l4Mxe3W/LRX1YBFbiTBW5LyBaLxQiFQsYfq9XKs88+y1NPPaUh2x14ZMQWxnnt//xHTtf/GZ9sLiJrVT5sx5gcaOdHP2lnyuqlKM+L22HHHF5ixrfIYiyfD33iw1TnubnRL9BjvhGODk/iKa2jssCN7SYCuhtnT7I49Bz//jthPvbwFsqKc8jKsjAzNI7fkc/6dYVkON4lNEvOcfzwKZKllVSW5OKyvnsl24VXvsi/PtHKf/h4K5sKbvBTcHiE73zvBXqTzfzGhxsozX77R5Eb3+/355mJwAxDZ4YJeNazoSSXjHf5dvv9aeWtv2rMN8r+5/6awbyneHhnG5XZq31De+NtjA58m3+7L849O+/j4boinO9jVd2Nt/qD/cyof55zp86QKCymuKQY9/vX/e8NMhljcW6E7otmCvJKqS28XbVA7625V/xWeJgf/a8DnLeu48Of2U2p9T2EbIl5zhzrYv+BfqZiNvLyc8hw2kmEl5ibXyKZuYG2tu00bMgmnbe1Ejydlfciaw7rNpaT+Q6VbLHwPBNDIyyavZRuWEdOKlRIQmzpAqeGzzOf9FK5voScTCe2Va8MjzDecYSDr54io6WNPfdX39TNdyI0Te9PX+DIBSuNH/1ntOReJRudpv3l/Ry94GDPzz1Ejff6qUnCP8wr3zjIkL+Mp//1XopW4bC6kU0kEyFmxs5ybipG4eZ6Sla8tSdCPibGRhn12Slft4aiXKl6X/0LQ+DiSbre+BFDpnJ2ffhjVK0IW991HxJLnD74U147cp51P/8rPLTmqs8miQX6Ow5zoGeOxiceZXtpJtc/jBYYeuNNXvrOGbZ8/lfZVXidLwWTUgE5zeiZs0zFC6jZVII3w3nL51UsPMPxn77Owf0B7v0Pv8jm1Q7Z/Oc52nOAH456eXzvfTSVrNi/RIiLY8d48eAg4aI9/IsH1r4r/Xt7QoCxrjf54ZeOseULn2NPXjqvRita6D/HkYM/4r/31/Bff2cP3vfW+OXfivsZ6T/EV/7mRyTWVvH4r/1LduatvNBFmb84zP4fvcLxecjOzSYn0405Fsbv8zEfcVHTuptdLZWXgvkk4blxOr7zBb42UELdjk/x2Y+vX1HNmsQ/eYbXvvYF9tl3sa0sF5spQSIeJbg4x+yihfL6nTywt47sVDOSCQJTp3nj//w53xqr456HfoFffmTNLR+jt8Kmv6sCKnBnCNy2kE2CttQfDdnujM6/VivivhF+/L8/z+DWL/JrO6SM/1of9JLEY4tMn/cRSFhwZ2WT53VhMV87QApd6OG5r3+b0zm7eeTeLazJdi0P70zGiYQXmTjjo6ixjmKPA0ssgG8xhMmZSabTivnSpzT5gOqbXMSam4tHhlCGF5hZCGLLyCPLZbk0zC3A7AUfi+EYFmcWeXmZOK3vPJwzHg3hm55iIWImwytv0C6sRnVDAv/URUZ7/pE/PVLO7z7aQHlRNt7cLGKLS8StLryXnitCyUSU+alJ5kMJbB4vedkZ2CVQSwaZuriENTOTLJdjeX8SMZbmppmV/XRkkpOTjcch+7DcI8shWxv/4eMt7xCyhZmfmmE+GMfiyaXQPcUPn32R3riEbFsozb504xtbZHJynmAMnFkF5GXasV7nw3si6mfOF8Od5caSDDA7PU/Y5CA7O4cMlw2L0cAk0aU5fDEnWS4r0aV5QiYnWVlu7FYLJALMzsyzFIxiceeRn+3GcXVwI0OXfPMsBqPYMwvJy3Jit5pIRoPMLywQs3vxuh0rgtMQc5NzLAZjmN1ZFGTLcNiVHxjDLMz4mPeHSVhc5ORnk+GwXb/CML7E9NQ8/kgSR2Y+uZkO4/VTj1hg3gh/g9EEzswCci+17+rzJRaQD3FWXC4XyeAci3E73kwPLrsFoiEWfHP4AjFsmdlkZ3lwXgpYJSA+8Nz/5MRVIVsisMDM/CKBKLhz88j2OLElIiz5A0RMDjJc0s63PmDKObEwG8Dk8uB2W0mElpibXSAQs5CRnU12htM4lt/aswRRCQKm5wkmHHjzs3GffZZ/ty/G7hUhWyIWZdE3zbw/gtmRSXZOFm679Zo3TIloCL8/SNLuwW2KsLAwz2LIhCcvB6+0/6rhXbGQn/l5H0vBJK6cHLyZbuxmEyYSREIB/MEELpcNGdYUjFtxezzYokssRq04XS4SgVl8SyHj/M7xenDarRAJ4JtfYCEYx+HNJjvTjWPF3V0iEmRhfp6FQBizy0uuNwuX3bw88iwRJej3E8ZhDJ0K++fx+aNGn+VkeXBcHYpHQywuzONbCmPJ8JLtzcB16Rojw4CXjGuXAysRFucWCMRteHOyyXI7jPMnGVlkfHiAQy+1E69soK6uhlKvB2+W51LfXjqWlyLgzCDHm0mG81JFSzLK0mKAGDY8LggsLLDgj2HPyMablYE8LSq+Ph/+mJlMb7bRB8vnbeoRJxxcxDe3aBwDWcZz7BiXPLmh9S8SiFtxOGzEA3P4FiNYPJlkezNxGUPj4wTnphg69hrfHjSxaWMDe2vycWV6yXQ7kNMoIobzCwRjVjJk3zNd1x0yJIHjUtSM3eXCEl5gbt5PzOY2jjnPVedwUq6bck4thTA7PeRKmxypu+MYgfklImY5TsxEFgNEcZKRlYHjikvFpZDNso7H/vluSqxmkvEogaUFfAtLxM0usrKzyXRdMnnbm2SUqf7DvPJKF1OZVbTsqGd9nryfmY33gMDiHHOLFnKKSigt8mCRYXFLC8z7/IRNdrxyXnpSoWScUDBIKAwOl4VExI/PFwA557Kz8dhNxGMRY5/nA1EcGV7jmExdA2TY4/x8gLjFidfrwWqS8zvAonFtTWDP9JKdnYHz/2fvvaPrOs577eccAAe990Z0EB0EiN47AfYiiuqS5ZJr+1qR7Ztq56bcOLHl7sRVlq1KiZIoir2g916J3gGi93J6vWsfghQoyXayEn+f71rca/E/Yp+935nZM/PM+/u9JsI7qpBubqMVm2Ntb8u9ad2gkrGxtsLytgYzOyfc3Zzuy04NWhVyuRKNSIK5qR7F9gbbSrAQ7uto8/tllgbDR31RGAP21mwP9tFYMYR1UjJZO5DNYFAj39pkfUOBwdwaB3s7bC0/STwEqeXi7UquVoxgGl7Co8XBD0gGt8dquV7dw7Z3AY/mhWBlULC1vmmcjyXWNjja2d79LgtD3gjZ6hmT+nL8q9m4aNTG9zSYSrCytrwvY9Wr5EgVauO3zd7q7jPpNSqk2xtsCYGQ2BjHto25yYMqVp3WOI7Wt7ZRC3OjgyN2VmaI0KLc3kamNGDl7ITVvX5pBAKrLK5L0VnY4+7hiq3Zzndbr0WtVBjnBInEHJFyk1Xht4VYOTtg8wcgsUH4Pm9usCrXYWFri7l6kb66q4zeg2w7nMz43VhfQ6YxwdLWzti+n8BeBh3bky3cuFrPjFM+zz8R9wBAUcz3UFtdy5BJAqdK9uNpbYLOeF9hbjTFxsHe+L2/G8ltRmuaKPtAgGxPsc9SzuqqHCyscLC3/6gPGLQoZVusbyixcHLFwRhHAb5oUcu3WdvcRo0Fdo53YyzGgFatQCZXgqUD9hY786VBh0qYX+QGrISxotukv6ya+loZWf/nI8hm0KpRbm+wuq0CiRX2Lo7Y7p5zdTvPs7ltHBc29i44Wpsh/jjgls7S0VbF+5OOnCgsINH7Qci2MNXFxeo+VJ75vHDA37jeFMbu5toGMrXw07Y4uNrf7+PCnCzf3mBjW4ZebIWds5Nx/bX7Zw163d2YbGyhwRIHN0s2e9u49LMeYr7zEWTT67TItzZY35IjMrfBxdkei/vrKQPCd1Yp22RtTYbWxBxbJ0fjeuzTEZ0B4dlkW3fnCmF95mYhpbv5Gj8TINsL9yCbsGdQsr0urNO0mFrb4+Zkg9kfyCRWrY7TWf0+pUv+hFrOMm13jBdPBO70IQOqtRm6yt6nbNqW/Tm5xPo5YC7c0yCsJ6SsrW5hYuOKX6DH3Qw4nYLF0XbOvlGHa0Iga/2zpHz5qyTdJ4EGthdGqXrtX5lI+jqPxnhhVNka9Gjk60x01XNr3IT0oyfJD7hLqA0aGbP9jbz9bjsecb5szSnI+dxnifzPAOw/3S3hwyd7GIGHEfgvROD/U8im0WjQ6XTGKqMP5aL/hVb7I/6pbnOaW69/g+HY7/Bc8qdBNg0zTW/zWtkK9p5u2IoVzE2t4RCZw7FDcXgIvk67n0+3TW/lOV5tMufUkweJ2+OIuQDjdvZ9BoMOjVKDyFyCqUiMaK2fd+sGkARkUxTuhNWODFSrGufyv9Tg+YVTxHnaYpiupbRzHJf4k8T72KIev8kbl/tQWjriYGWCfHkRqVkwBx/LJ8zN7u5E+cClZ2O0nvc/bGDLzh1nCwPLc6tYh6RSkh+Pr70Jsy2V1NRc59UpZw5HeeHpG0hiyl7my7vYsvcjOT0YRxtzNAudvHv2FrNiJ9wczZCuriC328uBIzlEuK5w46fdOGUlEh/hgenWMFfOX6VfYY+nkwXalVkWDL7kHyxmf5ATlmYiFiq/y4sDvxuyaZc6ee/tm9wxccLZ1hyNSgFiC7aUW2w7p/Glkmg8HcyRT1bw6oVe9Na22EgMbK0uIw7O42RuDB525p+AUKrlbi69OYZ1qJbpyXVMLK0x064wvQqh6QfI3x+Mi5UJy90f8tqwCT7r48yPSjisAAAgAElEQVTo3YiITyMz2gcraS/nLzcxrzTFztoc9cYsW86JHC1OIcTVBhP0bAw3ceV6GwtY4OBgjmp9jg27JE4dSibAZJ62llrkvoUkhNz1rFHMtXLlUjPzOgtsrCUottdQWAZTWJxBuJcDku1hbl5pYHxDi7mNBWK9gq0VEbGHDrE/1JOPK07l07W8fakbmakVthYittdXEPulcyQnDl8nM+abblLeNYnM1Ma4KVNLF5G6p3MqJ5Y9zpYPSH3XO9+lfFaLYnaddY0Ep0hB5hqIvWKY6vIaBtZMsbO3RLkwh957P0V5yQR72MLmDmRzOUphipDJpmepq4yrTaNsY4WNhYHNhTWcYgsoSAtCO9JF77iWoNRYAn2d7m9+FDN1vNNmIC7KF9PZJsraFxFZO2JvJmd2Wo5vci4F6ZF42EkQaxVMtN3iSt0EOmsHHC1URn8bf8ksNza8OJaXR1GEK6qFLq5drmVGbYGTgwXK5Vm27YLJyc8j1s/FCHJ2X+qFPlp721ncEiNbl6MwSDAz1bE2s4R1ZC4l2fvY42SBCA1Lw+1U13UwrzLDxsqUrcUtbPcmk5+5D38nEYuD/bTUjbBiWDfCS9/wBNISwzAZvkDNjBrpihaNzoDIVM/m6hoSnyjifS2ZnZxkQSrC2lTJ/MI69tG5HMraT6CjiOWRdkqr25hRmOFkb4l6aZYtmygKizLZF+CAiXKN271NNI2uot/YRisyw1xiYGVuEZOgVA7npxLmZm1sd+XSEPVV1fQs6LG2t0a7sojWJYLs3DQifexRr0/SeqmFGY2cdZ0GsYkEE+0qcxsSorMLyNsfgq18gsqqKipKOzF4BOATFE5UeASxYb44aScou17PwJIaS1tLNPINFObeJGSkkbjXE0uWab/Zx/T8HdZNlShVppgLPk5rcuxC9hHqJmZ+YIw1nQlmhg3mN80IS82lICUcZ4E0aaSM9dRR0TSCXGyLvamURYU5QfGZ5OwPwdlUw0znJRonN9hcF6PTajExN2VzaRWRdwy5+elEe5mzOtBKdfkNLk/o8fbyIyE8kJCYWEK9bVnoqKambQSpiQ1WJlq2NvV4xqSQmRKF127J1E4nWuq8QMOcHLXUgGJzG6XEBjZX2MKJmIwcUqP3YCcRoV4doeZWJd0LGmydbNFtbaA09yQhK539oV5YiTfo+qCRidUVlg0KlFoLIjLSiA8Lxmk3LVCNc/2VeuZNhEy2NBw2JmmsqaFtchtrJ0fMZSusqByISsslJ94Pm49PHNtT1FRX0bpgRVJGNonBrsZDhLvTy11ZkVarR2Riili1wO3Gepp6F9Bb22EuUrAuN8M/No28lHCczGVMdg3S1zHCsliKAjFmej3y1RW0zqHERnmhGB1gfEWLpZWGlRU5jiEJFOYmE+hkiW57iqZbQyht/Ugu9EM6fJv6um7mlSJs7c1Rr68hdgkhOSebEJsNbpffZsvGk9i8GFzEGlZGOqiqbWNCKowNczTbm2is9pCYm09KgC2a1XEG+pvomdpCvmlAY2KGuVjL2qoMq+AkDhzIIMTuUw7htFuMd9Rwq26ATUs33CR61Do9BrkW3ZYFQVmppOeEYr09TXttLfX9G1i52KJXSFGauRCdnE5atPeDvlsGA8qNKRpvXqNf6kLGyUeJvSe31K3SXl5B86iO/Yfz8dkcoLKygzm9HW6OBtZXNzFxDSU3L5NIb3vYyWQbl/ly7MUMLGYm6W0eRevmz77MvffBkWK2m/LeGVTuyZyKtWf1Tj91lQ0ML+twcLVDt76IVOJBVFYRBRHumIoNqLcXGWipprp9Cq2DO/YGGRsyU/Yk5FOc5MJiezeD43qiHsvB30xvzJppq6umZVJmBNJmqk2kOnvCs0soiHLBRLXJ5Phtam6Psb2uNsrgRObmqDeX2bLwIfvgETL9P01uqGV98jbV5ZX0blkb1xoGtRIdGgw6GVYeIaQeOEmIpZK5oQ6qK5pZEDlgL9Ejk2qw9Y0mOz+VALsH6ZGQUdhTdY3qfhlxj32BLK8d9GLYZqS9gcqGGfxyD5Ib7sDaiACjW7gjdsdNomRrW4tLaCI5WfvxtpEZM9muv9qESa4/8vktbFysUG+tIhW7kpJfTKYQU4OC2dt9dNQtEPRkMRH2wpy8zHBrNeUtY2gdPXEUKdjYNOCRUMTxND9Us5103u6B6GfIC9gBtgYp0/19tDVIiT6RSoCt8i5kq5OR/U9PESG0xcoUHTXlNEwosXeyx1S1hVRjRWjuUYqjnNBuLTPcVk1Dz4yxba0NcrbVOmz35vFIRjDWuw8TpXN0tFfzwaQDxwryPwnZpru5XN2P0iOXrxS4MTvaY5wTNs0ssLE0QS2XYWLtRULJQfx1YzSUVdE9o8bJ3RET5brR1y+o6HGOxbphIhLkkssMtpRzs3kaExdvnMRqpHIN1k62bFaukvCdL5HhBLLVadqrymgYk+Ho6YpYvs66yo7kw0fJCLJHL1thsLmWW00z2O9xwVQtRy7V4JmQT35SKHa753+9hq3FURpKS2mbM+Dm5YRILUOutsTJbpuKtVh+JEA2vZrtpTEaK6rpngMnN0ujV5zCai8Hj+QS5iL5dAsVvYw7A21cvjxC2CMH8FzppKx+iZTnP0eiI6DdZnqoiXNXh/BOO8DhxEBsBeC98y026A3GxA4DYkyFQ0Iwrkm7b/6aUv1xPptpSmvZJUZcH+fFQ/73/04qQLY3v8tc5v/m2SSfjw4ktDLmxxp45fwg7mkn+VyOtxHqKtemab38axrtnubJuHWqS+tR7X2cz2R5/hF3ag9v/TACDyPw/0IE/qiQraury+hWuzuLTYBst27d4syZM0RERDwsfPAn1kv+IGQz6FgZaWNUZoOToy2WJgakY0281bLJvoIjHIx2vw/GhFfTb89w68K/0WD/LF8pDMXF6uPySuEkTIdBfDcbTbTQzPcvtWARcYpnkjyw3ZEMahS9/OqpDwh46X+SG+CEfuACb1T34JP7AvkhjugXehlc1mJhe/dkWbc2RWVtM6u+RTybF4a77YOn48qlDt78ZS2SffuJDfPGQSJGvTlB9bVuzGMzKcyKwFa1znT7e/z9bX9eKAjHz80RJyclFT++ybJrBAeP78PNbIq3//0m8oBo9kXswcXGDN3WLGPLalyDE4jwnua1F6twP11IXkoAlvp5evvWEAnZITYSUC/RfOkGq27JFJekssfRipWq3wPZNGNc+LfLzDkEE5e4Fw9bM0Tabe50VvHby4O45j3NV0/E4am5zavvdyPyCSc+zMtoLKxaGaelZxSNby5Hk/1w+pjni3Kukpf+8l0WQ5M5VLSfEA87JAYNqyP1XOw1kJKfT2a4Jxs1P+Evz90hNruI7Lgw/LzccBHNcOtmC3N4EBsZgLu9OfrtJfpvtzNhkcSxzHBctrq4VNHOps1e9kX44WJjika2xMiElJCkOHy0E5Tf+IDNvU9TFLcXd1U377zbyLZdALFRgbjYSjDIluhp72BGH0RJSTJm3VepHNfhG7+PAHc7TAwq5Ns6HHx8cbG34gGrvtVO3r7Yjco5iH3hPjgJi9nVSdp6x1B5ZlEcoeRqaRtq2wBSI3xxsDRBq9xCIXHD38MJ64/56S1X/4DvnRvEMqqInNQY/H08cWGN7oYy+lXuhO0NY4+TOTrFCgP1taz6pJCdvA9v/fzdTDaXYxSmJOG6XM+N5iE0znuJCvLBwVKEdHGC3q5+JHH5xFku0dQ6gCQsn8yYQFwshSxQBT0Xfk2r2X6ykiOx3ZpgXm6KlY0dVqZ61geqeG/InLTcHLLDXZCPVfLO9TFsA2OIj/DBzlSPbH2C5ivvc3Y1nC8+8wiHYt3Rb95hcHoDsbkN9jZCvCepudiNwT+e3EIBRFo+AGfVMy28/9rPqdsOJjW3kP1BrliZGpAuDNFUcxtJ4iEKkiOwWeqgob6NFasA9oaH4mYtNso2uqqHkMQkk5oShOb2DX7z21pk/vEU5CUQ7uuOi6MNq9Xf5ycXxrCKOUxRegQetiZI79ymquwWPVJHolNyyYj0w8lCx9pEFxW124QV5ZCT6oN2ZY6pWSkiiRV2NmboZVPUX61HF5RJXn4Ke0xXqL/8Km80rROSlEfeviAcLEQoZju5cmuePVl5HMgOw1Y2T2d9GT1btgSGRhHgYolBtcZwcz2LTlGkpSbhoRzg7W+/SbfEj9yjWUR7C6bPMobrLtOm9iMn/wBJXmbMj/fReLMRbVA0UdEReDnYYW+5ScvlGgY3rQiJD7sLdJWrjIyMMCFzIjkxnhh/FdWvv8OHLWv4Z+eQHSvI/jQsj7Rx42oHCyJv0g6ksW+vIEFVMdl2g3aZM4nZh8jws2JltJWypinErkL/98JGrGF9qpvGKRF+USlkh9szfuOHvFY+g8P+ExSlBONsIUYx08X15kXsw1M5mhOGnXqVkZ5K3h6E0JBYCsNdsbazQzHSQF3nGHhGEhnsg42plvWZcQb6lnGKjTf6TDl9LONjuvxHvHypC03wQUoyovF1tEKkXmekrYURhQMx2TkkeCppuljFkNSasMQofB0tEKlWGWy7zazKkficVKIDRTT85De817lNyMF8cmL24OHuhpOdDZLdv/kAZEvFSbXG9LSQyWyGo6MlJto1+uobuKN0IamkmBgf2wcyOGRTzVQ3NLLqlEB2Wip7bH+HBEu1TE9zA00DW7iFRBDu74LEoGRpso/OYSleAmhLc2e2+gbvnG9HExRPUV4cvrYmKBeHqLpeS+e0GdG5GaQlCu1gYHmokZapDdz3HaBoXzCWsgGuvdaGzDGMwqPOTDSW0rflSGBkMgGOIjQyOToza1w8PLBU3qH2bB1rjgFkPp6JzUQn9Y3NzEt8iYwIM44p9fYSo7c7mTF4EJ93kBjRIJUX3uD6kJiI3OOkhXtgLVazNNpJbd8WbvuKeCzP72MZTxrmuquoaOhB6ZNC6l5vrAVwszpB681yuqYtSX3yCQ6n2DFW00hTvxz/lDhCPaxAuc7Y6CgTWzbsS0gkIUjYSX906bUypnoqudayiEt0MY+k35VkyWdaKKvvYNkhjRNZYbA2x9zcGmJ7J2wsRWxP99E0MIHeL5UjaftwY9IoF70H2UxG+mm41oVmTzjZJxLue7RJx2o52zCCfE8JL2a6IN1YYnpuFSUCRLDAILtDZ3UvM0pvSj5TRIBkmzEBwvTOYROZyT5fO0z1chbmV5GLXNm3z4npsjrau7Wk/dWjBErv0NNQQeeSGP+YJEJcBRC2yZ3+DgaXRYQWnCbPU0l/01Vev9qKISCHE9kxuFmZoFkbp0WQK1vG8uTzWbh/rBvKZ/tpqKqgW+VDckIk3vZmaOVrjLdXUN7Sh3XiCZ45fRiHuS4aaxtYcogmMTIAW4mOrYU7jPTNGNcOaflxuO0aPwaDlvXxZq6Wt7PueZA/OxJszGhUrw7T3FRDjyKYkrxUHLd6qa9vYsEunvRIH6xNhG/BKMMTM0hCUsiI92GjqZzffP8KioJjnMkJxcXGHNXaJN0dLSxYR3OwpJi9DnLG6hoovzBFzN88S4K1lInOWmo7J7GOyiF+jxBjBUuLK2xonElKDkQzVk1lfQ2GjL/nsYgdwm7YYLCpidKL62R85RDRLtoHIFvg1iy9DaW0LogJiksmxMUCvXqTmaFuBubUBBU+QpRomOu1vagdojiwzxMTvQqFWoPY1hN/d7sHJdb/Ccj2+Xg1nQ1X6VCEkhIfjauFAY1KhV5kjpO3N5bqFaZnFpHqLXGxt0SkFtqxleYBe45//STBZsK4qKa8oQ+rmIOkBDoYn219boim69dpnw7guR9/lQSTRbprqmka0rHvQAp+dmYYlBtM9fXQPWZC5jNH8JP1UlN2ldXAz1AUJgGNGpWgOHD2xMvVfte3VIdiY5YOAW6PmRBXkoq/nRl61SYzfa13D1LDHuPfv5aB2cYcnVX1dM1IiC+Kw1vov1uLDAwOMKIO45mTCTg/8JG+O+ZVq1N0VVykTpvC08f3IVkforKsgjHnI/yvQ4HopHMMtF7mg2kXjhQfYZ/774B19z4hQj+ZaObca91EfOZ5sjy0jLaVUtG8ReaffY4Yo3mcsHb5dMiGVs7CWBO/ujSMd+pxns/wQKSTsTBUy9m3Rkl98c+It1jlds0NWmdsKHzmEYL/g24vf2LbwIeP8zACDyPw3xSB/wpkGxoa4uzZs+Tk5BhZmZmZmfGfYLsmFpKVent7H4BsQiabXq/n5s2bPPLIIw8h239TI/533uYPQzYhHV+JWq1ErlCi1ouRKEZ4/ectWCYW8Nih8I9S+gXAuj7O9bf/lZHof+SzSZ/MjBOqmg3XliELLSTS3QbzpSa++2ELllGPGCGb3S7I9osn3ifwey+QF+CEyeQt3qgbwC3xOQpC7JHoVWgFaYRCiUprQKzboP1GBU3zATzzuUwCPIRMqvuzLaM3/plfTSXyzNEswtwtMRFS6/RK5uvf4ufDdhwsKCTexw7FwFu80LqXvzsSQ5CLkJEzx+WXrrHsGsmhE3GIbv+U73b58cSxQqK87YwyWJFQuUqpxmBqhaVkmnN/fgv7U7lkpgZiI9GjUmpQyeUo1VowNWW67Odc3/Ch5PBJYr0cWK/53ZBto+NXfK/GlIKiQyQFuxo9tIwSrplmfvb6Rdb8TvKVI3Goan/Im9MepKRnEOpqbVwAikVS+qpqaB+yo+QLhez1tH9AxqWYLef737iEzbGnOV0Ui+cOENXLFyl77bdMe6VTlJ2IqO0XfPOGOWeeOUFepDsWJiKWms/yXtsy7jG5xAe67UhhtCwONXPrupTsz+RiMthE44SIxMPZxAa4Ymxagw65VI6JlRWmG0OUVd9kxfsERTGBaBt/xrlRe5JyC4gPdDHKnkQGDStDtVyr68Qx7RT+I5U0zEJQSgYRfi7YWlljaW6KiVEmKXpAxjN940e8M25LdFIGEZ52RpmiGBkDdfV0jtpReNiF8sZBcAklb38oXg42WBllq6ZGA2fRx6SPy5Uv8c8VCpKKn+BwQqBxg7J0u4FLF/pwSE0hPtIba5EBxAakg1f5eZc9JSV5ZLrLaL4P2fayfOMKbfNiwrP2Eyy0iXAUq9lgsLWU0q0ITmf6sd7dyrjGm6yceII8bGC+nl++O4Z/ejZZ+3yx0KlQqRQolGrUehGijdu8/psRfPKzKcpwY+Liz6k3JJOXl0Wku7nxfQwaKUPXf8K3u+w5cfQkJdGemIk0qNQqFMI4UukQmSjou3CWfnEwmSVFRHo7PuCbqL7TyJtvvcWEYwGPHCog0kuQyAngXMpE/XleG/LkaFE0ZpONVPTICd4fT2ywKxL0CBXeZhovcV3mT15OOn6LtZx7rw+33BJK8mNw3Vl4z5Z9hx80GkgqeoJjCb7G/qZTTHPrjQ+pm7cn/+QB0iPdjf1Jsz1B+Svn2QhOJ6MgFS+JFrVKhVKuRKXRokfL8M1f0iKKJa/wCAkOG9RceZdLYw4UHjxAbpSbEcwa1EvU/PZlxpyTySrKxmG+jWsXujCN3EdCfCB2YqFdQT5axm87xSRm5ZHpOsfFH73HakguR07nEWIvHCgYUIzd5Ac3VwiMz+JYoi+sTdFyowZtRDxxcVEIFjOykSu8VTWFxCeBtEghe0vI9tWxOtFDa8cIjjGZpKd40P3GeZpnbUl/pISUUBckIsFsfIAb779NjyiSoiPHSfK1NH7rlGOl/KxqAdeIbE7GmDNQeo7mdWfCE7OJcDUFgyDRnqPmvVZkzhEUHI1ls+6nnO01Ib7oGY7FuRs3VQb1PJWvlTKp9yDjZCYhLiYsjlTzeq+I8PAkjoTbgWqW0ivV9C6bE58aS7D7XTilky7R01rPgFkQWRlZJHo+6BU5VfZDflG1TFDOczyWFYS1kYrrkN9p5VzlCHrPeDIcB6jo3cA94gAH432MxXgE6d32WCOX2kbQe6dQtN+NgZd/SdWyGznPnSEjyBZTYbwKBze7J8gHIFs67mI9GrV6p7+r0YtgseMKdZNb7Ml4nOJIzwcg3fpQDXUtLagDsshMSuJ3WUlJp1qprm1mxSGWrIxk9tibIRIkR1vztFdfpl/jxf6cPMx7bnGjcgavzAIO5IbjYCpMQ2u0Xf4NV4ZF7DvyPEeiBV8g0C518V5VD4tWUZzOjsFddIeqV1vZtgkg84gDQ7VX6ZO5E52QR7iHNRYWFkjMTIwWBarNGdov1bBs70vCwSgW6xpoHFYTlZZKarg7gpJSGI/Lo52UVY4j9k3k8H4FNdc+oEHqz6Gjp0naI4xtPYr1MWo+qGNO50/x5/O4l8xkDLNsmvLrtXSsOHLodC5hjubGb7BOvUZ3WSm36pYIKj5Inv8i1dXNTJsncTAl6KP+PtlLR9cwViEp5GQl8oAfvkGPdHGI2rIapkQB5B0tItRmnd4qAWzJ2FtygLRAZ0SClFCpMH4PlVoDbE1T29zFgD6Y0yVphFnPPQjZhvuov9qFdk8E2ad2Q7Ya3qofRrbnIF/L9kSv16A2fhtVKFVaDAY543U36B6TEfbEl0g0m6S8tIUZ0V7OPJqMq7mQ5yLIANWoNQYk5iomquvoGpQT/fmj2E92UVo1giQggaO5YcaKrwaDHtnCIFW32pk2iebJ037MNJbyXt0ce9JP8mS2n/E7ZxDmh+qr1N9eI+rpF0h13d3JtxluqKeyaoY9Rw6SE+5xt4CVTsXiYCO3Lt1g2T2VE2fS2Wit5VbbNvF5qUR52RkPUARv1JHbrXRsWhGXe5TcPbvHrGAXMUd7xS2apy1Je/wMic5yprpbqa4ewz4ph4J9DoxWVFDZtEHUY0VEOEgQicQYZHN0dbfTLt3D4aL92I3W8O6va3H7wl/ydIqbcbwaVMv0dtZz5baWhOwDHAgzY0bwebs1gt//eJoIzQTVpQ2MaEJ46vE0XC3ExphpNWqUKgOWlqasDVZQUV8Nmf/I45G7IFtjI7c+XCfjzw8Tsxuy/eMp7Cd7uFk6gCQkmeO5exHOHwWVhXRxlPqyFkY0oRRnQ1l5DxrPJE6n+2MtMcfCwhwzYbNjtDzYdRkhWxXnJx04bsxk2+VbqVeyMN3NpZp+VB65fC5GRmv1B7RrY8lPTTEeZAlj11wYlMZ1qRa15t6crEGnV7M60kr1tVb8v/hP5NrMUHerio6tQJ5/Ngt3Y0wM6OTzdFy/yJvXVDz60hcJ32rnRlU10qBneTbTCwuxIA3VIZvvo7L8Brc9jvMZ/wUqb3yINOZFTkXbYWZhafRPNq6ndr2jIFVfGmvienUT2rDneDLdA0GZa5T0z/Vw5fzb3DIc5sdfSUI52sS1inrkfqc4meAEeuF31SyOtVNX1U/4s39Bgd/HfD0NMuZGO7jx/gj+xw+TtdcVg1I41KqiulNO6vNPE2WYoq/+HKXyMI4fOEKI/e/3MFRvLdBX8RY31Nl8/mg8zmZaNmZ7qbhVzaLfSb5U6PcRZHv9O0wkfJ0z8d6YiwxGOwuVdIH26hvULDhx+PHHSfOUoNqYpfPGq1RZnuaFI6FY6OQsj7dytbIfq/gTPJbk8d+5PXt4r4cReBiB/8ci8F+FbG+//Tb5+fmfDtkGBwcfgGxqtdr48b927RqnTp16CNn+BDvLH4Rs6Nma6aatZ5zZuVmWpCJMRSu0l26y78xTPHcqFsd7vhnClCWb4eb5n9Jg8zwvFgfidN+I5O7L6zVL3Pj+X7Fc/G1ORbpjs9LESx+2YBX1CM8+kMnWx6+eeJ+A733FmMlmPlvL2w0j2MeeJj/YFvHWKD29I8YKtnMbGvQGJTP9M2htMvnS14sJ9tqVkWDQ0Pnbz1Pj9xc8lhKO+65SQfr5m3ztnWVy8/IpCHdHO/wWL7Ts5ZtHYownzTDLJQGyuURx+MQ+Vi59jQ9tnuCZgmR87ITF5McbdYHzf34d6xMZpKUGYK3bZKirg5GpOe4sbaEWmSIbqWLSLZvnn3qchD2OvxeyjV/4Bu/KEjlaVECoiw337UIU47x7/gq9Jmn8j5IwZt/4F86OqbB288RWYoLAekRiA1tL65jYhXLi+SOEezg8IKNVzFbx03+8TdQXjpERvweb+yfYeiYu/SPnZTEU5xRiM/Aa/9wfzBePZRDva2uUAg5f/DVvV/Qic/TBUfCBEsIgMqCSSZHJnDj2TA6rHb2Mq3w4fCQOfw/rT8hVDevDVNVXM+d6gIIoLxY/+AU9VmGk5aTi52R9v1KZbrWPD8tvMetWwuEALYPVFbROKbB192CP+x48vX0ICfXF2dZiV3UzBe2/eolzAxuYOnthZ35XPiDEZHt5A7FNCMeezMZ8oYfyqh7WzRzw9vXBx8MVL78Qgrwcsdrx9LnXwksV3+HXEy5kZB8lNdAFM5GS8cYr/OLVFvQujrg6WyHSC4EXjvqXGJGFcfqJYjK8lbQKkM31GIVJPvSdP095xxy2nk53vWiMf6JlW7qFwiGNp04k47nRxNWuZTxj80iN8GD++q+oVYeTnp1KmAuszQzR2zfM5OwS6zI96JfoqNKR+fwZjubZ0fXL11mPOUx2VgJeu05X5T1v8r/rDGSlF1IU6Y5Ischgbx+DE9PMr0rRGQys9DagCi3g0UdPEi/IVXf1cdVUPR+U3kQaeJySxH343HNfN+jZGqvmZ6+tkHp0L9qZKt6rnsfSzhEvezPB4sQYF41snnnnZM6UZLBnpYvrN5YIKcokNcX/fkGAmdJv886MJynZJ8gI3JFGGVZoOFfJ7XkrUo+kEBHsbPRS0qmWaDj7U8Zc00nPKcBLNcfYYB9DYzMsrstR6WFrrJ71oMM8fuokqc6bVFdeo2ozkJLMFBL33JMEy+l46yXazBNIy8vHbryUV16rZ8vSBg8PW0S6nXbVrDAuDaDkxAFSPdeo+FUtpqkZZBXuw+0e1V+q5Vvnp/COTOFkWiCm69M7kC2OfXHRuIhhoe4VXi1rZ0Hnibutzd1+K79NYJsAACAASURBVAatbAOl3pSovMPkJLvR82YlU0o3Mk+lEexhY+zDgsdfS/k79IqjSMk4SIzrTgMtNfDDy2NYByRzOt6E5tdeoXRUjoVPAA4megzGb4KOtelNPONyOHgwAVXby1SseRCX9SgZe+7pLDdpfuUqAzI7Ek7nEO5uxtJozV3IFpbE0Qg7WO/j7PnrlPeu4+HiiIOFgFpBpFOzoZAhDkrnWG4mCT4PGtVMVfyY9yckRGY+wYFQ+482quopLp1tZl7sS7h9IxNaV0KTT5Pq89GG37A9yLvlncyKQjia4cPMmx8yarKHjCeKCHP6HZUZPwbZXITModEBBobGmFneMvo0Kub7WDTzJP34ZzkubLJ2ZfLIp5qoaGxk1SWFvJRUfD+1zKGB5d5m2toHMAtPJiHhI5Nswb9nvPMqVyZEBMZlE3Cng+a2LULz00lO8DZmhRm0SsZqfkv5HTFBWZ+hIGCnHYT3LetgQhvAo4Xx+JqvUPdqK1sWXqQ/FYFiqIXy6lYmNiV4+vrh4+WBj58//j7uWKiX6SmrYcnGndiMAAZa2ulec6UgZT+xXvf6vAH58iT15xtZMfEm67A9I/WlDJlGk5dTRMiO07daNkvzu5WMbTmR9eWDBO4O9XI371Z0MSLZx5cPRRszxO9eKqaaW6mtHMUhOY0YpyFuXL5AuzwAf8edAzABJMo3UOlN2ZtZQkFGAh+vqaFXrTPYVk15zxYBiYUUeS1RWd3KlHk0Bwv2420rGJdPMzjQz+D0ImvrcnTqTcYXpYj9s/j86TwibOYfgGzi4T4aPgWyycYFyDaC1LeEr+W4o9haYXxogL6RSRbWpKg1WjbvDCCTuJL7ub8iRdzHxboBpJ4FvFDo+4n5TcjEm2iqp2d0ndDTxZhOtnOtZwu/yGxOxDje7/s65RIdl2roGjGj4KvpSLvquDKgIjLlEEcjdzqcQcFE0yVq2sbwPvW3FHjtWndoFmmubKa625Tip7KJ9rwrdxcmFtn8IK0V1xg38yerIJ7p6sv8pnQOXy8XHC0E0ir8NzVSpQKtRySFBQfJDXywVKJQnXFhqInrVQMYgg7wdJIp3Q01tKy6kFGQS7T9ItUXPuSNa1P4xfnel/2KULIh1SJ2S+SRE/uxGevk1ntDRPz1F8j22oEsAjzsb+Z80wYxqQUcibFjvqeDlppePB57giBpL5drulhxP8DXD+z55BpCp2apv5yK+hrEWf/EmYh7ctENhoRMtg/XSXvh0IOQ7R+OYDbezocdG4TE5HEs2uF+vLTyFW7fqqOlQ0fO11LZbKiivGUcg7MX/n4+eHt64esXwB5XG6Mf5f1LPk9nexXvjVhxpKCI1N1lXHUK5qe6uNQwgtangC+mWnNnqIlb5W3cUdqwx88Pb09PfHx98fPzQKJeY2p4gN6hcWZXt1GrtSjX51ha3iD1qz+m2HqYq+UNjDuW8M0j/h/FRC9lsq2BD14eIvFbzxOyUEV1axN2B/6BEp9dR87SGVobr/HyWAzfftSbicbrXGtdROLsQ6CfD14envgFBeDlJPg+3n1DnWqLmdtlVLT04HHk7yjx3XW/7Wlaai/yq9FYfvBncWx0XuWtc+eYtMsh3E6P1jj3G9DKt9BoDOx/+q85HPpgypdmY4a28nd4s9ucwpwkfB3MMOjUbN4ZpLF7Eqv0z/FimpihtqucG3fj1MGDRHv8nuoVBiUrk4288e2LKLIPkbvXGTMBgCvWGGltYUwawONff5IwKyGTbYyyl/+eKpMsEoKEdZ0OjWydyfFRFs33cvT4IVLDPLERy1kcquLlf72B5aNnyDYeIAnS3QW6q1vZcEnhyc+VcH8a/RPc7z18pIcReBiBP24E/quQ7dy5cxQUFBghm0QieTCT7SFk++M23h/j7n8IshmU01z49iusZRwhU/A0QsgYWuLazxsxi83g9MlYnKx3pW3rZPRWvMsbDRJOff4YcR42D0j49Jplrn7rz5g98lOeiPHEbrWZlz5oNspFn0v1vJ/Jpt7u4IfPXCLyey+QH+CE5VwdZxtGsYs5RX6wjvaXf8ttpwiSY/2xkwigQs5wfRPt/U6c+UoBQd52H2WyGXQMvPMVzpo+zxeK9uG7q763fuBd/rJMQ1FBEZnBzqiHfhdki+TwiTiUlX/LjzZK+J9HMwkUJF6fgGxLfPDn17A+mU5aih+bHa/yRqsdmdn78BDkosLhf8erXFzyouDgo8TvcWLj92SyLZX9Mz8YC+HRgyVEewsShZ1esD7Aa2++x4hTMV86FM3GxZe4oAwlNSEWb8F/bee59DoDEktbXD2csTJ70MxeMVvBj/++Fr/nnqI4JQjH+5snNZ2v/As1lkkUF2Rj3vcbvjUWyZdKUojzFjbNeqZvvcqHg3J84lIJdXe4vzEVfDHEppa4uZvRdf4m3ZvO5J9KJ9TL/r7B9P1+vD5KdUM1sy6F5Ef5sHnzx9xShJKTl8Ved9v776qa7eJSWSnbISc4KGRxSZdZ2ZQilyvYmp2kp3sQUeJxjqeE4nnfB0rH4Nvf49KmF7HxcfgJ0rB7voA6A6aWNri6O2OhlbK0tIZUrkAh22R8qIWeKU8OP1lITIDzA9IoAbK9NeNFauYh9vsJ2SYqpjsqOX95gj0psYQFu+/6/3r0IlvcBNmpZp7Ge5AtOZCxS1fp37QgOikCb+d78NGA3iDC1MIBD1d7LPR3uPJBDRu2YWTHqqm6OoVbXBrpCX6Il/opv1iDPDCGiGBvY5VBA9N8+G+9eOZlUpDjwsBb/86g11EKc1IJ2lXua6n6F/xTswmFRYcpDrdhsvYs12c9iI0Ox1dIqzHAbMUbdIkCSCs6RIyP8wPQQT1dz9sfXmbD5wjHcpLxvwc3DDrWej/gJzdMKSqORDfTRMWAmH2xkUT47fYQ0mOwcMDd2ZL1nkZKb60RVphGUorvfWN1AbJ9sOBLUtYxUvzuUY1Vmt6tom/ekuRDyYQHO9/NnFIt0fjOvzHsmkFGUjSbneV0L9gQGhaGt5O5cQ+50vgrajTRZOWfIEWAbMLptCyY4rREEr3vQRwFHWe/Q6t5Aum5BTjONnDx0hCOUZFER3rvMn0X2tUaFzcnTLZGuPlyIxYZqaTnR+Ny71uwLEC2ybuQLTXoPmTTR8QRGxdtzGTbaHuN11tXsQtIJSHA7SOzfr0ekakZds4uONhuUv3bWmY1AmRLJtD17uZZqFbbVvkO/eIoEtMPEu2yM6KWG/nhpRGs/JM5k2BF78VzdGk8CElIZfe+2aADKwcnnGzNmKr+BTWbvsRmPkKK972NkwDZrhkh2/7T2UQYIVs1r/eJ70I2IZNNPsy7F+oZ2bInPTEM73uFVwwG9CIREhtHXBztjZ45u6+p8h/xWqee2LynORa/Kx1n6zbvXepi1SqSJNtWWhbNCUo8QeHeXZ13sZN3a7pZttnHoVQvJl+7yqSFANlyCP6dMs57nmwBlHwmHu1ANVWdC1j5xBIryBP1BuRD12mYluGW9ASHYoXMuY+eWC+doraqnNZFW1Jz8kkKcvqUog4GNoaaqG3pRuOfSkZS7H1YpFdtMdRwkaolK8LS8nAdbqGtQ0ZofiqJ8Z7GewmbyYna31J5R0RA5mfI89/ZPEqHeLe0bQey7cfXYpV6AbKZe5L+mURsBaPvlVWjoblCscH8YCc9a7ZEZB0gP1DEQHk1S9ZuxGSHMlbXRPuMFVmZKewPuAc3dWwvDFBxsZNtyzBKCkzpa6pg3DyWrMwC7vFttWxuB7I5fhKybQ1y4Woz/cpgPvtECh73gydluL6Gsoop3DPzSXcfpby2hUWXIoqj3D+ax3b6u62jC472H5P6GjmRjrXJXqrLW9l2CSDI1cBk3zweKblGWaKp/A4NVXXcXrEgPj0OdxM9es08DT2DjMh9OX0gnSi7xQcgm+lIH003WlH5RpJ1POW+XHRrqJS3aodQBJ/kxSRThjpqaBhX4RqaRJSbCXqDgcW2W/RNL+F18mukmQ1zpayLNbsUvvhI5CcKQ+h1AmRr4PbYGiGnD2Ix2c71hgU8wzM5kSb4O929tLIpGq7U0XPHg9NfjmWpu55rI1qikko4tHcHUhuUTDRdpKZ9FK+T36BwN2TTr9NdWU91wzZJzx0k0dd+Z+2jY2O6m+rrV5myEDLxE5lprOZap4jCgjj8do1Zg0iEiZUdLk5O2AvwbfdlELIZp2kuq6J/04aYJH9W2rrRBSSRnxmFg36BpuvlVHRqyHgiC8/7fy7MaWIkVg64uZiw0NJKmVBd9BvPkuq6A5IFyDYgQLZ1YlIEyGbPQm8XLbU9uJ95khD5IDdutTJjlcqLj0V9ojiDMHaWhqooa6hDl/pNnrmXyaZfpbe+liuXpRT8+VH2PSAXPYbFeAeXq2fxicnhRIrXTlsIwGSWtlvVtAy48vhf52K3vX53faBUIV2bMR5sbYijefTZXHx3HyBr1+nvbuJi9TqJBwrJi3S9374G1TZTfTVc7ZjCIeU5noy0QK2Ssra0zNq2CpVsjZnxfoYWxfilF5Eo7qa8ewmH0EzivEzR6w1sTfXTUXUdm6e/T4ndBLeuVzMgSuOvno39qN9p1hhuuMlrbyxR/C+fZ+9KHbfq6hGn/S1PRH2UOaYVpMdVH/C28gDffTQMnXSdxaU1ZCo10uUJBnqHWHLN4PFDyfjZ3W1Mg1rG3EAVV+tascn+a56I+ujwQ7M6Ru3Vt3hjLZsffWk/0r4KLlbWoYv+PCUBQnbnzmXQY2Iqwd7dB+fdsTMoWJzq4J1fX6BrBTwEKa6QeS/M72oFmxsK7CKzeOrZA9jdaeG9Dwfwyj7MsZQ9WP6OCsva7WUGbrzKL26OIXb1xOF+5RehGMkGmxoP8h79DGcyPZAtjFLxm2/R4f04xVEeSERa5KtTtLR0GoH7lx9LxVnwCd1YoPv8v/HT+i2cvF2xvtfPDRrkG6tsicN59LNPUhh1zzzyj7Fje3jPhxF4GIE/5Qg8hGx/yq3z/8Oz6TamKX3z7xiOf4ln97t9orqofruT7z93joBvfY2DIa5YmYhQztfxo29exzz7OM+c+hhkE+Ql8/1cfOccvYYoSg7nsz/Q6X7VPtVqK7/863/A7HO/5ql4T2x147zx6wuMmSfx2ceS8LYxR2zYoOPCz3npl2uc+fnfUPwJyLbGB199FVnJMY7lROJmZYZePsW1X75FzVwIn33xACG7IRsG1m6f47vn50koPkVRnI/R+02/MUXpe2/RYRnP8QOZhDhbIuv/3ZBNkIs6rJXyr6/3EZh9gmOpwThYmhp9wwYn59DbBxHkruDa/7oH2fZw5+o3+cXiQV44nUqQswUi/SYd7/wLb834c+L0GRL9nH5vJptmroofvVqPVVQxj+RG42YjQSSckNe+zfffacM6/TlePB6H7exlfnpjgeCUEgri/bAT/MQ0MpYWZ5FKfPB2svxE1U/lXAUv/cU5thMKePTMAWI87DAX61kbq+L1V1twziihOCMcRcsv+T+jUXzpYPIOZAPVnRrOXusA3wwOpEXhYW+B2KBlc2mCJb0bXi5WSDtvcL5sBIfUYgqSQ3C1NsOgWmGoewoL/2C8TJdpahQgWwH5UXuwmb/Gyx/2Yx9TxKG0cFwFjzD1Cl3lV6gdFpF8uBg/CxCZWuAoZLqhQ7m5QvP5H3HT9gSfLUpkr8tHp5vSoYu8cvMOHvsKKEwIuptxqZGxvDSPVOKJh0TOplKLua0zthIxQuXM5alyfvOjSZK+eJKMWN+dMvB3B6YA2c7OeJFyD7KJ9UavsLKLVax5J5KTHY+fk5DVp2FtYhqppSMuLg5IpHd2ebLFI7l9lesdK7gn55ARG4CjUGlQeK6peXRObjg72GEh1jBbc5lrU3JES3fYdI0nPz+NKC8r1gcb+OD1LjyPHiArOQQHsYHNsTJ+8u02vA6VcORAKFttZ3m3VU9M9iGyY7yxNRMhXxqg4s1f8vM7gXz26Uc5FG5Gx3svUScp5lB+FuGuJogU85T/9gfUacMpOnaM/XucH8hkU880ce7Vl2nWJHD4kRNkhrkZJX/K5WHK3n+PHqdMTuTHYzPdxM2acawikshLi7gLmPUKZieWMdjY4+IqYaG1ltJb64QXppH4H4JslfTNW30qZBtxzSA91o/x+usMi+IoyEwj3EOCSD5L1dkfUKaK4/Dhk6S47EA2aTDF6Z8C2ST7Sc8rIVA1RPWVKubsIkjPSybE1cpYOXJjeoYtU2ucXJ3QL/Vz/T8A2czWx6m/fIXNoFSSU5LxMQftSifvX6ln2SKSA7lJBLtZIzao2d5cZllmgr29M862S5S+UsOMxp2s/yRkeyLDk/mOa5T2KvCLKyAn1tcoT9NJF5jZ0CCxccXNUsdwxc+p2fTZgWz3KPvHIJuHhOWhKl5tkBIek8axBA/BfJPb5eVU9W8SmJ5JpnDYYSZCrZCytLCJiY0tLq4PytOFMTRV9gN+eXkY87gnePpIAv7OVog1UkYbr3Oldx2vxHxyPVa4fr2RNbs4jhWmEOBsjkG5zkD9LSpHt/FLzicr0oaOn11h0nIPGY//ByCbaSAlT0ex2XKBGyMi9qac4ECUHWLNJgMVb3CxZ4vAXEEy+yBkQ5BUDrdSVtbArKk/GfnZxAa6YmmU4ylZmZ1gfFGHnR3MDzXStWhLUna+sUCCRKRmabyditI2NN77ySuMZKO+kdYO+X8CsrUzofXn0cIHIVvKY1GYrEsxWFhia29lrG4sHSzjtbo5zMKLeCbRlpGKahat3IjJS0bf1citmiEkEYkUZt21BtDJFuhrqKR8UEdwRjEF7ndoaaxg3CKW7IwCAnf45u+FbLoNbleUc6ttmcADBynatwdrkRbpyhCl5y9QeVtE2pkzHIrW0lxRRce6N8XFeUT7WCPSq9jeXmN124CNnSsudp+emaKTL3C7pYbKpiGWdNZ4hu2nJDuFYBcJ6pUBLl2s5444jGeeycDFxIB8vocLV6u4rQ7myZN5RNou7IJsWdjOD9FUWs6w3pf0Q8VEu0rQSudpu/Emr7RsEXbwi7ywT01HzWXaN5yJLzhDipcJOtk8zZdep2JASswzf0OR8wrNZeU0T5mR/shhUv0dEOvlLM3OM7cqwifYhc3u5ruQ7dFTeC8NUX2jjkkTXwqP5xLhbAnqTaa6arjaMIt13CGeSLJksGsHsiX/ByEbGlb6Wym/3sCqfxZHi/fjYy1GK1ulv/Yy71+vx2T/EZ55tAD6mrhVMYxdci4HU/dibyZ0HTmryxtoxJa4e39UaGf3clSv2Wa6r4Gb5c2Myaxx9w8kNaOQlEAb4zvf6ailsmoI8wwhw3kPdiYCsNpifXXDWHjH2UXMTG2TEbJF/+1zpN3TXX8aZLvdRUudANmeIVa8SHtFObXDkP7YcdL97Y3FjlYX5piaM+AX6Yt4uZubpWVM2h/my6disBVp2V7o5+ob5ykd9uQL//QU+53UuzzZHsNrcYSaq1XGTNiSk/mEGwtFCNladVypHkcSe5gzyTbIhcrT9u7Ym2pRKeboqK6mskrM0W88Rozjrv5q0LI63kf5pXJmnGI5cjSTYEdhzlOzMdtP1c0yRvHn0GMn/y977wFl53Ufdv5e773Mmz7ADGYGvREA0QsL2CmJoiSrxCXxSXazSbwnTk42yZ712l6nbHw2jr1eO87asWQpKjalSCTBho5B70SbhunllXm91z33ezPAAARJ0aIIinvfOTwk533v++79/cu93//+7/3Tpc6TmEugtovK2HqlImto6BxvHr/MdGAvn3dd4PBQjXXP/F12tmioFuIMnfwR3/3RKZb9wz/kC40xrh55i7cu5dn6tZfZ0+lEXckTm7rEj77zNxy5EeDv/V//hLWlQQ69dYCr+VV840uPs8Qpqr8mGLt4mJ/09dOw/9d4vl1HIprF0daIsVZWzsi7fPJNvjfeyq9++SnWNdSDc6KScmLmBu+8+SY3axv4xhf30uHQUMklGD//Ot/664MMtX+DP/yNrdRmbnDwnUPc1mzml17cTotNhciGTMVmmcw4WNbquuc8u3JihpsnDvDqmJVNW9bRtri4SrVIIjjApWsTWFd+ni+sqXLp4Ku81V9j3Z6n2L15KU6x8lwVZ8aFGBmYoGRroMke5kd/dRTzI9vY2CECnndCfZSySYYvnmWo1MhzX3+RpuQwR7717xjf+i/4+sYW5UiGcjbG8OU+Dl1Jsvqpz/N4j4Hg8Bm+/c3zLHn+SVa67s3QLiTnuH7iFKGmjXzxxR34ahmiwTzWJg+WD6kI/BBe++QjJQFJ4OdEQAbZfk5gf1FvKw4+/8kf/Arfju1hXZNNOatF+VTLVAObeXl/O+Pf/z6nKwbMNhcWnQWPMcaJ794k8MzL/MqX19+bySZ+W8kzO3iBQ8cvE87VlAGwVKmCxoDFpCaXrLLt5a+zoVWck1Vg/MwhXj10iTmtHoM47M/qwFAZ59R/S/D5v/jXPL3Ug2nyKN88MYhj3Zd5YpmG0R//gIPjESpWN3aDCYtJQ+jCRUaya/n1f/4M3S2LMtlEk7IhLhw+wLmxlHI2WrUKOq2KsrmFzdu3saFTBAtUJN79r/z90yv47c+vo0fZLjrBD/+PVwn6VvPCyxsJWIrcOPY6fUNR0rmSsgVLnFuj8XawcftjbGjL8+o//gmWl3exY9sSSiNv8P8euI1aZ8JtM2Fxucld/xGnKmv42le/xpYON9FDv8f/eHMr//Yrj9Ljv+/k1HKaobNvcfTCNHHRbpUKndFBgyHGmYEwmuUv8E8/t55GU5pLh49wdTxMKl+on1On1mAPtLFm615WN9sw3bO/AXJTR/mDf3UM9SY/LpuWbDRNuaqhWi6gb1nDY7s30R2wMXP4D/hfB9fwT57fysaW+a0k5RSD509z/sYIcxlxLl5VRL+wOt10bn6MTZ1+rOUZLved5uLAFKlSRSSNoDaIgxwb2fX0bnrNc/T1HWbSu58n17TToE9w7cRBzg3OEs8KGdVQqbXoLDY6Vm1n29pm8qOXuXj+GmOxjLIVEI0JdSVDy47P8djqDjyLljZrxShXjx/nyu0ZEvmCck6OSqPB5m9l1dZdrHGkGLh0jgsDQRLZEuIkDrW+Atq1PPPCZmXL8eKdUbNv/y7fGm9m+94X2NThUbIxqsUk4zfOc/LSbSLJHOVKmZpanK/iZs3u7awTlRDT4xz78R9x0/sF9m/bSod2kotnLnBteJZUrkBZ9FNjxuFpZdOeTXQ3ezGKd/jUAD/+wXf5cV+ZPV/+Es/t6sVt1FCIjHDqJwe4lCiis7uwGFx4NJMc/sEsK776OT737BpsuQnlpfbd8RR5ZQurFqvdhjlxjb+OdfPLLz3Pc6uchC7/iP9+OkiuZsdtNeDy6Jm58BoT7q28+PmXeOS+IFth/BSv/uS7XMl3ErDZqYlCEaWacjZhTdfExsd2sGGZH0MuyM0rF7lwa4JEukhFZKwYjBitokrvRlZ22pg5dYQDB6KsfHoHj25rv7MiP/HG7/D9mVYe3fMS25copxOLfDT6vnOQd6fNbH1hGyu7F7aLBjnxrd+n37ebXbu2Uh04zttnxyiJw8ptJmxOG3OX/zsDjt289Pkvst2b4NDhVzmSXsazO7aypXVhRT7L+W/+Lmf0m9j5xAussueYGrjE6QsDzMayilyraj16vYeVW7ewYWUbqtA1XvvjExh272D3k2vvZrKFjvJb379Ny6rtfGl7F5ZShHcP/TVvXAlT1AXoXrGGLZu60ISuc/7KENPxvLIVrVZTY3C4aV2xiU0rOmlyzPLGnxxhotTAni9vo1ME4pRzL8c4885fcU29hkd3Pc/ahYSw0An+/Q8HMHds5Zcf70YdH+fK6XNcHw2SKVcpV2pK6rm7ay2bNq5nmbPGrbf+kMPxVtbv+QrbW+4G2U7+yY+5nrWz+SuPsarRrGypfPUnB7k+lcXVtoQV6x5hVUDF6I0r3LgdJJsvU65WlQIa7oZuNm9aRXe7+z3Zq+OH/iPfOzNJwbGWRnWWZDanvP5UKyYCvWvZunU1HQ4Yv3qSU5cHmE1XqFUqqNRqagYHbb3reXRdD03OJEd+/0eMmDrY9Xceo/t9M9mG+cmfHGNas5Tn//6jaCcu8NbRi4xGNTS4LIpNFKfOcyOuZ93Tv8YXNrbek8mmDIX5JOM3L3Puyk1mEnmqlSrlmkrxJVqjCVfzCjat68FTHOX8uYsMzWYoVUUmhgatXoejuYf1GzeyqrXKjbf7OHM+Q++T23n0keb5TLYCt4/8GW+Pq+nc/es8sXQhk+0m33njHMOlJXz1qc20myIc+7PTJI3NbPtKD7Er5zl/vZ+g8JU1FbpqiWpDNxu272SLt8DVtw8za25g3ZN7aRQBtUsXOH9jjEROVOBDqYiqN7joWL6WTZt7cUUvc+LE29w2rWff7v13MmCLmUlOfucggwkXe3/jBbru2ZlbIRca4dyZU1wYDFGraahpdFicBvLBMJFpAxs+9yxP7Gone/tdzp27zEi0SFmc11tTobd7aO3dwCOru2lZlGF+z3xKnMs5dJ5X/vI79EXdPPWrv8oL69uVc7REkZl3j53g+Nlhqg1urFYbdlVK2S4+Z1/Hr7z8OKvtM7z9zWMMpdt56Z/tw1+IM3rjNIf6rjCR1GAx6DBYDFTT41yYM7P68V/ln+20Mn7jBAdP3SRYcOG3m7DZ1SRGzjIa17HpV/43XlyiZm78JmdOX+DWdLp+vpk4M1XvpHnpBvbuaCd16SRXBqN0f/WXWEGKyYErnDx/jalYUTm/EaFDOhuBjhVs2bWeDm2cKxeP8ZOBMqsffY4Xl8+Pt7Uct0++wuFzA7S8/L+zv3kxoZrCYfDyOY6fHSJOFVVFjc5oRV9JEgsOY1y9m+df+ALthRluXD7HmVszFIoliqIyrs6Ew9/JhnVrWN3jf0CmZj2jMB0e4uD3/opXzkRZ/9W/x9cfSqRTjwAAIABJREFUW4dXyRCqUkxMc/3iWc5cD1IUZ9mVqqg1ZjxNS9mwdQM9rVrGjpzkze/fZt1v/T123Amyxbhx/RTf74uydvt+Pr/OyczVC5w+cpmGr/1dHnWIytX9nDl5lhvTGaWyZk2tBqOdhtYN7H9sJY5KlBtnjvLmsX7KFjMGvQG9QUNyeJLpuVZ+5Xe/ygZvkWtvHuL40Qx7/+0vs7ySYmrwCn1nrzGVmJeFWtirlYbWFTy6ezWe9CiXzp7h0lhKmb+KoyaqGjPewBaefWEN/sX7yhGBGaFX5zh89hbRXPVO5nwVNXpnM6u3bGPHigC1RJShS6c53z9CNFe3XVEEzOhtpXv7DlaUrvLOkQuMZzw0OI2YTRrIj/LuxVus/J/+M1/vqhGbGeTM8eNcncgoZ8ii1WN16cmGQ0yf1/LsH/1TdlizTA9c5Pipi0xlNaiqdT+qM9pwLd3Ak9uXY0xMcv7QIa7HchSLYkJVQ6M1YFu9k+e3rVTOe6tH2WqUC0mmbp3n2InLTGd1qLU1tHoLbkOemeA0lw1P8Ke/uQeL2Fraf5GTZ68RzKmolkuoVDqs3gZa1uziidXiHNSFrRY5giNXeO21c2h79/GFfSvvrRBfE9WXxzn/zmucj3rY/9Uv0JIZ5typk9yazCrzCjFzEx+1Vo/F3kzvshasc2d5c7KBF19+lhU+wz3n51VLaaZvHeevX+unYceXeK4zy+H/+jtM7v5dfm1rqzL3Us6um5vgzLFDnE75eXLPKtSnvsdPMpv49V/aRfM9RcRqVERV4Etv8J13kmz5/POsNfbzvb8aYNM/+FW2NnzAttZf1BdH2W5JQBJ4IAEZZJOKce/8tZjm9rnXOD0BapU4fHshyFal5u5l79ZlWDLjXL0+TKSoRasx429wUQ3nMDW1smyZD6NuoYz23VtXSznikWkmR0cYnUmQFW8daj12byudXc20NHgxi9+JYEI2xkj/NW6MBskWq2hsDXT1+MldiRLYt5E2hxFteoqb0zH0vm7axHkNqSluXb/BWFJMZnSYHV5cmgq5vI2e9W04REbcPfPQKoVkiNGhfm6Nh8kWahicDSzt7qVTrDYZ1MoWy0LkJodnXWzp9OEyibeJNMPnbpM1eVna5cds1FDORJka6ee6CJLkK2iNDlo7e+ha0oTTXOL2kdvoupppanSgqSS5ffMaA5NJ5aXM6GrEp4uRULtYurQbv81IYfI8h6MNbO9uxGV+79lClVyM6aFBro9MKS9IGoufrq5GKsUMeX0ja5d4lQqrhWSMqZFbDIwFlevUegtNS3vp7WpVilMsbJdcwCKCbH/82/2s/PomvPo4UxMRclU9dn8rXT1LafXZETtH0pOXOR3zsnZpI36RDjP/ESuCofFh+kcmmEsVqGoM+Jo76eldSoPdiFZdJZeKMjncz+B4iFSugsbqpnVpNz0dAeyqNNPTk6RN7bR6bVh0UEzHmR4d4JYIjIk+mFy0di2js61ROd+vmJxhpH+A4ekYmVIFldaGv72T5cva8NnqB/zf/dQopOr3GxybIZ4tgc5CY0e3wsRtEudTDXNzcIyQCJDVVBhcDXT3rGBpowujTmyNvvvJjp/lZspKU0u9f/V5YpVSPkVwYoSh4UnCySwVtQVP8xJW9HbQ4DChLqaYGrlKzNhJe1MAh6FCNjXHxNAwtyeCJPNl1AYXzUuX0dPZiMukn793gelrF7kW0bG0t5t2v9hCK1aFC8Rnhrk5NM5cTmzPddAUsJKbLuHqaqOj3YNRLSr8TTM8MMTIbJRcRYu7aSmd3jIjWTNLxfkvHhPVbITh/gFGZtMiVIzd78NejVGy+GltX4rPenebrehtfrSPA0cPkgrsptuuJxGeJZ6rYnYG6OjqoqPFg9WgRVWrkM/GmBq9zfDoDPF0AUx2Gtu66e1sxmPVkJ6dYnQsj6e9kUDj3aB4auwsQxkbgZZOGu0L54TlmO6fYC6jo3FpALezXvW0Wskq2+SipmZaWlox5UIMDQwxGU5REYFFbzMuQmRNjbS3ddJoKjA5Ocpk0UlHU4CAbcHeygRvnmVW00Bzq6joCqVCmvDUKMND4wTjGcpqE67GJfT2dCjn1dSyEUbenUHT1Ehzmw9RBFb5ZCc5M5TE6m5kWZMTPWWSonrs9SGmY2VcLV2sWL4Er6lCfHqUgeExZsRZUuhx+Fvo7O6q2542zdi7U6SqZpqXNd4pMCOCPsGJfiIqL4HmJfgW4vLZaS4Mx9HaAyxvc6GrlsnEQozdHmJ0OkKqUMVg89GxrJvOtgZsoirt+BUmC1Z8LWKr9d3ztGbeHWGurKdhWatSFVjZLjR8kxtDkyRVdtqW9dLT5kVbnGNsaJiRyTCpQgWd1UPrkm662xtwLDqrc8GKxg/9Aa+N62np3UEgP814MKlUxPQ3tdPZ2U6D26Is9JRzSUKTt+kfniCUKKA22Who7aRrSSs+uzh8PMfExdsktXaaeltxLT44cLELqMQZeXeajNpOx6omjMIWR4cYGguSK6swOfy4TEXKai2u5l6W+mzv8ZPixVNk+yQiM4yPjjIZjJMt15TghKuhhSUd7TR77RhUIutikqHhEeW8t6LKgCvQRueyJTR7xCJHkcjYNLOhEu62JgIN9TP2xAtdcuo64ylwNK+izTEvh2KU/vEgiaqDHkVeOaauz1LUWGnqdZGbHWdwcJhJcW5TRYXJ5qd9WTdd7T7MFAiPT5DVmfG1tirZPflMjInbwwyPiEWHChqLi+b2TnqWNOK0iiBTiJmZcRIaH63N7Tjmd5hVSmlm+ieIFw20rFvK/FFtdyiLQ80zsRlGBgYZmYqTQ48r0ETAbkWVrWBpFudNudEUsySCEwqfiXCKMjrs3mY6u5fR1uBQivq836ecDnO7v5+pnJmlK1bQ5hZFieoHr2ejMwz3DzEey4LRittuQaPVUNG7WbakCa8+w/itaRIlG50bWrHUKhSzUSZuD9KvLMDUMLoaaPJZKKs0GD2dbGwxUUjPMTp8m5GpGGW02NxiQa+obDF2dG1iiUNLtZwjFppkqP+2IvOy1ogz0Mqyrk5aPUaywRnC8Tyunh68GlEUIUVoaoyhwTGCiTwYbPhblirjkagkqa3kiISmuB2v4g0sYal74YyxMonZYUX3rF1buLOLfgFYrUIhG1f87eDopHJOp9Huo7HRh0OdomJyKWeNujRCD+aYGJn3y2L+YnbS2N5FzxLhl9+/YmO1kGLmdj+DMzl83evoXVSJV8ghl44wcfs2t8fqTHVmN81LuujubMRpqpGcnGZsKIlv80qaFrYLVvNE52YZnMnjbWyn02cgEwkxMxXG0rOCRoOaSjlHPDzFUP8wE6EEZY0Rh8K4SxkTtaJwSjzEsKheORGhqDbi8AZosJsop3Us2dip+Nq5sUmmpkq0bluBRymAIvz7GAP9o4SSedBb8bYsZYWYS4hq6YLnyAC3hqeVjHeEbBvbWN7TTZPbfO+ZbEIOQq/ySWYmRxganCCSLlJT6zA7G+joXMaSJnd9B0UpR2xmjFuDw8xEs5RrGow2Lx1dvXSJIyoKcSZGhhkcm6OEBrPVhttrRpUIY1q+lx6nmkolTyI8wdCtQSZCWSpaEz5xLqPTQGo0TcPOdTQZxXq36ONtbin6VkBttNLQ3k1PZyt+m6hAm2Rq6Loy907ly6i0JtyBJfQu76TRZbqnj6LgRCWXJDh2m1tD44SzZXQWD20dLdj1GUYzXvasb0E/f114coT+4XGCyQIqrRlv81K6l3fRZF+Y34gBvEgyNkP/eBpXYwedgYXzBBe9SxSzRKeHGYuXaVi2liZjXd4z42PcHpslVqiAWoPJ7qVtSRdtbh352REiugBdnW1KMP7el54K+XSYwRvT1NztdDdpmLl5jlTTo6xoFAV0FGFSLReJR8a4NVvAEwhgnh0g5uqht9V7bwVr5fISmcQsN96N4FjaQUAX5vyFIO3bttHpeJ+K1O/r7eQXkoAk8ItKQAbZflEl9/Nqt6iAls+QLdYzje7OnGvKpMJqNijBknw2S7Eizi5Xo9PrRQFFVBo1WiVQdl+lpUUTv6Ko+FUoIxLZRERNqzNiMunR3FOdqV7BVFTxUhKiNDpMFgOI4INRj1ZUc6qV66uuGl29oqeqQjEnqomJlAEVaq0OvVZNraJCKw65v7/6kzIQVpXniEqgoj1i5ctkMqITlZTunNdVJFdRY9BqlDbWgyglamKV805fa1SUaqsL7dViNJrQ60SgrkYxV0KlEwHJepCmXMyRE9XJBAKtvl7ZTaVWyvJqRBWucp5cVasEK+vPfO+nqrS7QKkisp50GE0iiFitn3kiKsopHRCrjXml4qSSHaXWoDeaMOoXvr/3vvUg2xCb/of9rOtxUSuUxBo4Wr0Rk1GvVGBVqeqTjbxgotO+p32VUoG80q4qNaEbBiMmg24R/2q9TYWSkkkjsieMJhN6rTjdr0K5XKGqqrNa6Lpgm1vUV4OovKX0sf5SJapHilV4cRY9qrt9VCrGvudT1628YCJ+IJiIjCq90BGoiCpld9pf1wmzyXhHdotvVy3nKVXVaObldvdxNSqCUU5wqCgZLIKD0aCr86pWqZQLVFT1Usz1QKB44cqTF1yErFRa9PMVxhb3o1LIUxBZKqKMs7CDhQlgpURhnlFNMNDrlKILStu0gqVKeXlfeEZlQa46FSVh2hqtYkcLOqNkd6JCo9Wh0yjG/YB+iiDbCV4/eoRi5wvsWNmFQ1OXq0Y3X3lNuygwqVSBE/qxiL0iS6FHIlm2TKl8t8134vulPKWa4Fy39fpH2G591V+8QKvnbUuZ+JeKVFQatFodGvGiUxT6Ubc3tdaAXhz6r/RHh1ZsBSmXKdeE/WkW3V/oSYGKyD4SDOfZVMp1zsWykKsa7bx+1+VaoVQsKzqtEfq5oCzVMnklk0Mz71tUVCtlCvlcPcNDYaVXdKxWLlLI1zNBRSaldtF3osJZSfEbKjTiPMV5n6b0uVyst1UjdGwBUZmCspihUexL6IqiA4JHQfgEwUOHwSCqUKqV9gq9FCzuZS38SN0X3HmuqF5Xnrd14XP0IltT6HK1bo/i/op5ieyouowf5MpEkO31aTu9W1/i0YCKvBhUFJs0YNDP24viq+t+R/iBut+v2+1dHyT8imijGo3SjvcJ0NRE/+dlJ/wgtbrNF4VO1nmIjGYxhqmVsWXRQtN9vuS9vkeMhQaMeiHL+vOFnItCnkpl2/nvlTGsbmuVUplKpYZa2MC8Dit9rSzIZ+Ha+Zd24R/nfbzIfKqIvojzs3QaapWSwr64kCWs1SvVD4Xshb1UykJ36v6q/vi79lgfR7QI3yp8Yf3rivKbqjI26e7Ir25j87YnZPQA1IKN0LN8voTia3QGRVaiwqqSrSX0UemSsCfBp1Ifa3R6jAYD2sV+40FevCrGCuEr1XVfeKcR9YqJig6WBJv5cVUxCjU64StUwneI54nxqV4A534Wwu8bxOKA+E6tVY63qFXrvOpjjfA72ro9C4vUiirUdZkuyFz4UOFndIZ6n8TX4ruK8Ms6MZ7W9bpSETYv5Fa31Ttj5ryMKpUKJfEbjfDFC7CFPQhfKzLPjPecc3t3zlalvDAOibNRNcLW9YrPW/Dt9TbU+3V3niBsdt7+3j/OqfxO+EOhO4pfvS8oWq/6WVDGQcXXLPgCMdaqhP8oUy5V0Yg2LTgHcU/ho+bHAdHfakXoYQWV7q7dKIyV8VIwVqPVGzAZxdy0LgMhK6F/wl8IOQu9EvonzogV2aTi+WK8KSuxssWyKFHI5RUfc0cWRp3iJ+ryF/OD+nxKTBiEvS/MjR44URP9qZTm5wJ1ny7OIVMq/y7wUnSgbgfiuco4palfY9DVq6cqPqog5qnCL2nQCR9Xq1DTGtErpcJrVIXNKXOrut7X/aOaarEyP2+ev05pT07Z3XB3TliXieBTLtXnjMocXemjmMOJOfoDZlPzfjmvtL0+FzUoFVerFCtqpdJ7fYoyP2+cH9tUil0YMRqF/1ikZIKFmNOVa4rPuavvi19FqorfWNA7cU2dkdC1omIrYrATY5jwZ3q16JOYs2vRCR/0gDlhXV/ErgON4v8rxQJVwfae+UudsRibxa4QdaWkZAwu+LJ7byuuFe8KZWXurxGLGvkKOjHXfZDDfKDyyD9KApLALzoBGWT7RZegbL8k8DERyE0d5z//myE2/Pp+HlnbdKcq2Md0e3mbzyCB/PhJ3jx6jELn8+xau5LAvYXoPoM9ll36OAlMHPkj3pi20bvtS+zsuG9r/Mf5IHkvSUASkAQkAUlAEpAEJAFJ4BMi8IkG2QqFgpI18MYbb/Dyyy+zYsUKpSyp/EgCksDDJ1DJzzE2nMPV6sUhtj8+/CbJFnzKCVRzMcLRKBWTH7fdhvG9u5s/5T2QzXuYBPJzo4TyOiyuwL0V5h5mo+SzJQFJQBKQBCQBSUASkAQkgZ+BwM8aZPvOd77D448/rmTsGwyGeua+2I0gdlncunVL2XCobMcpl0kkEqTTaY4ePcpXv/pVVq1aJYNsP4Pw5E8lgY+TgEi5FwUglG1o77fd6uN8oLzXLz4BsQ1EVPugrjNSbX7xRfpJ9kD4nLr63N0e/kk+Xz5LEpAEJAFJQBKQBCQBSUAS+LgJ/CxBtlu3bvGtb32LrVu3YrFYcLlcSoDtgUE2ca5EOBxWonCnTp3i2WefZfny5TLI9nFLVN5PEpAEJAFJQBKQBCQBSUASkAQkAUlAEpAEJAFJ4BMn8LME2QYGBvjxj3/Mxo0bKZVK+P3+Dw+ymc1mJci2f/9+ent7ZZDtExe5fKAkIAlIApKAJCAJSAKSgCQgCUgCkoAkIAlIApLAx03gZwmyDQ4O8tprr/HII48g7vNTB9lOnjzJU089JYNsH7c05f0kAUlAEpAEJAFJQBKQBCQBSUASkAQkAUlAEpAEHgoBGWR7KNjlQyUBSUASkAQkAUlAEpAEJAFJQBKQBCQBSUASkAQ+SwRkkO2zJE3ZF0lAEpAEJAFJQBKQBCQBSUASkAQkAUlAEpAEJIGHQkAG2R4KdvlQSUASkAQkAUlAEpAEJAFJQBKQBCQBSUASkAQkgc8SARlk+yxJU/ZFEpAEJAFJQBKQBCQBSUASkAQkAUlAEpAEJAFJ4KEQkEG2h4JdPlQSkAQkAUlAEpAEJAFJQBKQBCQBSUASkAQkAUngs0RABtk+S9KUfZEEJAFJQBKQBCQBSUASkAQkAUlAEpAEJAFJQBJ4KARkkO2hYJcPlQQkAUlAEpAEJAFJQBKQBCQBSUASkAQkAUlAEvgsEZBBts+SNGVfJAFJQBKQBCQBSUASkAQkAUlAEpAEJAFJQBKQBB4KARlkeyjY5UMlAUlAEpAEJAFJQBKQBCQBSUASkAQkAUlAEpAEPksEZJDtsyRN2RdJQBKQBCQBSUASkAQkAUlAEpAEJAFJQBKQBCSBh0JABtkeCnb5UElAEpAEJAFJQBKQBCQBSUASkAQkAUlAEpAEJIHPEgEZZPssSVP2RRKQBCQBSUASkAQkAUlAEpAEJAFJQBKQBCQBSeChEJBBtoeCXT5UEpAEJAFJQBKQBCQBSUASkAQkAUlAEpAEJAFJ4LNEQAbZPkvSlH2RBCQBSUASkAQkAUlAEpAEJAFJQBKQBCQBSUASeCgEZJDtoWCXD5UEJAFJQBKQBCQBSUASkAQkAUlAEpAEJAFJQBL4LBGQQbbPkjRlXyQBSUASkAQkAUlAEpAEJAFJQBKQBCQBSUASkAQeCgEZZHso2OVDJQFJQBKQBCQBSUASkAQkAUlAEpAEJAFJQBKQBD5LBB5KkO306dPs37+fnp4eNBrNZ4nnZ6IvtWqZSrVGrXZ/d1RotRpUKtVD6WetXKZcqynPF3rzybWjRHT0Gudv5ujaupZWhwXd+yLIM3XjCjdmNPRuWkmj3YR2Ma1ygYl3j3Ml28qWdUvwWvQ8HJoPRYSLHppg4O13KXYsY0mHD4tO/REblOH2xRHmajY6expxWvV81Dt8xAcql6fG32U0mMPW1k2j10l25BRnQ0a6u7tp91hQkyc8dJ433zrFQMbH1n172baqBYdR+rkP5l0lE5pgbCCCsb2dplYvxr+NgMRvKnmCw1e5HtKzZNkyOhosP18bq5UIDpzjWtxCZ2c3HV7T37bl8ncfG4Eq2bkZJodC4GmktSuAlMrHBvdvcaMyqZkppkaj6BpbaenwYviwu1TTjN+aZDahZ8n6NrxG7c/Xjj+sPfd8XyYenmQylMHoaaPDXiGTy1M0B/B9mhWtlCEYHGM4USPQvIylTv1H6vXDu7hGOZdkcnCSmZSN1dvbsP5UjamQiQSZvDUFjR10dPo+XO9+qvt+Ci6qVSmkwwyNDhKyrmbvEscHN6pSJBUe59rAJJrAOjZ3O3+GTlQpZKKM3rzFdMHN+m0rcP7/cyL7MzD8WX4q7CHO2LUzXCus4Jkdbeg+5HY1If/ICP1Ts9g7dtHj/ugCq1VLpGeHOXW6zIYvrML7s3Th0/TbSolsZJATk3m6Olf9AvnFTxNE2ZYHEfhEg2xzc3Pk83n6+vr40pe+xMqVK2WQ7VOml7V8nCsH/pRXB42Y9epFk9oq1eoynvjaTpb7rOjUH+Sgy+TzNfR6LeoPvO6n63xm+jIHfnSIG3ENVrOKSiFPXuXikSeeZOeqFiw6zc958l1k+toRXjse55EvPMkKvxPD+3Y/Q3/fO5wY0rLtuZ10eex3B79qjpFTr9EXMtLeu4H1nQ1Y9D/vtv90jD/5q2Y58FuvkNu5j13bluE1fdQgVIQTf3WUkUoju59eS4tfBLh+/p/Zc69woj9Kw6YnWdfZRu7S9/jBiIPtW7eypsVGavIWfa+fIWiwYPW30NvdRWebB7P+o/bv4+1LrVahVFWhUanRfBKgPnLzK4RvXaLvjSFc2zexflMn9o98j/kflDOMXHibY6MW1m/azOqljp+vf6iWGD39Cu8E3Wx8ZBvrWy1/25bL331sBCrMDV3n3MFbqLtWsOmxVbg+tnvLG310AiVmrlzhwsnbmNdsZPP2zg8PklRCnH39HDcnzez42jaW2g0/Xzv+CJ3KzU4yMXabUDlHLp0hEtPh8bewcsd6mj/NcatchOvXz3J4HNZs2Muujk9zRHCxQKoUEtNceucs16cb+Pw/2o77p5JXichgP2cPXEa9Zgs79iz7cL37qe77KbioViEVHOBw32FueL7Av9gT+OBGlfPMjV/j+OlbaDqf4PktDT9DJypk49NcOXWKwWwT+7+wg4aPHrN5n+fXqFarlMs1NBq18o/83E+gRjEV5MbRH3IovYt/9JWVHxpkqxYzhAeP886Fd/Ht/k2ebP/oAquVc4RuHObP/jjLN/7ki7R/VgRTyhEdPMQfnMmwb+8L7O74Wy/xflaIyH58TAQ+sSBbuVxGPKxQKPD222/z5S9/WQbZPiYhfpy3qSQneeu//CZHbb/MMyvd6NVQT2gTmW1ulq7uwGfRoVGy2cRgWAOVqj75FX8TF2ev893/nmLnM2sJ2A3z16qUr+v3qWfJiUy0D8tGm+77Ad88MYa1sYtlrX5sIhhTK5OcHGAoZ2PdrifY1GrHoKkPGLVqtd5epU0Lz5x/7jwo8XcxiNcvW9QGpV01avP9udu2Ktl4kOlwCU9rALtRjxIyqVaZv4vSt/r1ZZLhWUIpFb5mPzaD7k7wp1xMERoZJqoP0NrowWbQop7PCqzNUxZtu6cPC2w/UMgiALrw/Lv/vvcn75VVXRwL6YqiA/f/ov7dvHTrX9aqCJErf73T5/mv7u/DPTJYkPuCTGZ55Te+Te7Jp3hy33L8SpDtXt1YkM+Dux7i4J++wXC5hSe+sIn2Rts85zqL98j2zk3mOSzoyIfyXbi+3u7pU9/mnethmra/yObupRgSY4yn9fi8XpzmChPvnuLNw0lW7trAimVeTDotOl092FzX+3l7Wfzce2RwN4N0Qf/u+d0d3Z7v0KJ0U6FDC3a1IB/lqmqJ2OQFfjLmYHPPEnp88zkkd9rwITa5YBcPkHldJxa0d8Hu7tOjxf2bl/F77bPM7LvnOPjDW3j3bePRHT3cXZf/gPbVFvyT6PECuzKZ6CzhjA6Xx4PToq2zX9ysRfzrnH86v7QgiwXZKP+uVclExpnJG3B7fLjNd3NX75XdYn90r08SjRPXKvd7oE5+WPs+gu0sMFMpD6VWe68t37HoD/LV9+le3YGIe31YWx9s0XfHhQfo0YfpYF0R521MtKFKpP8qx1+9iqZ3DTufWz//Uv5R2nZXZxS/PN+G9x0zHiC3O/JXuNwvf6XFC6iV/3rPmPUB/N/Xn3zgWLHI5deVjtp72la3o7tj9INu+NNwXCyPMlPnL3Dy0ACWTVvYta8H28JtlTY8YE5QmaHvb/p4d8TMY39/H11OY32IWrDlB7b9zk0XZeK/l/uCrtT19b0vmx/GtphMkM5kqGpq5NNxImk1NpefphYPpntut8DyAX7/Q+RU7+r87OtDxo26Hi3Y8oP6O/+wbIjLl07w+m0VGx99iie7jHf8zvtxqFvW/Fzp/jbPy6Lezgfp+E+jJ4tuuvh+83OzOs4q+dgEZ189xpWxJr76rx/D87787tW70M0bHH/lLOpNO3hi//IP17s7Q+v72ce8yb7feL5oWqWMSfP/v9j+F+T6QF8/b/PKd2J4WaQD9/qeCsmZGxx4500u+b7Gv3lKBNnEGPLeoJRyj2qFYi5BOJJEZW2k2Wu4MyYu9m+id2r1/D0W25pavWghs0a5mCMWCZOumGls9d3JPFeetfA7lZq76+wP9qfKlEa9aEG/licSGuPi5SRLV/XS2WRT2nnnPvfbv/qeGer7DS7zclDuxEL37lx8n94tzMvvjIN33cr8lKc+Vt+xmTvj0319uUe15+d/dcB3Wb5n/le34zsJCov7e8cmalRLeRKhSYJlP93tjvn7zc8VfUmBAAAgAElEQVSB5n3j4iSHajFN8PrbvHbyAg1P/S7Pd76PAX0A31o5y+yVA/zH30vxD/76l+lY8Mf32Ord+97VhQ/2Dffo3LzDuftmsjA+KFqqsLvfYy88Z+G7D/Pfd3zr/PueupwjcuMAv3M0wzPPfIn9XQtBto/uvz/YZ999n76jW8r86wN89k8xTshLPr0EPtEgW7FYVIIbBw4c4KWXXmLFihUyk+1TphuVxDhv/eW/5Naaf8uvbWnEes+qrAqVMqCJVZQI0zNzxLN50Ogw2jw0BvwYstNMDLzDf/xmnMdf3kKb14GnqYtWl55qIUE4HCaayFKqVNDoHPiaW2hw6NE8IOOtOn6M//AXfZjX7+DJLWtpd5vRiutUUE6FmYzmMXsa8Vv1aGp54pEgwVCSbLmGymDG62/A77Ki06hR1VJMDMXROfSoKhnmImkK5Qo6i5+WNj+mWobIbJhYMkO+qsbuaaQl4MYksuRUFTKxELNh8Ld5sRg15ONRwqEQiVyRSlWH2eXE6/PjNEEqHCKW0dHQ7MZkEFtcSiSjIWZmwiSzZdQGK54GH36PE5PYfkuJyO1pCkYjGvLEo0lypQo1nYmGpmYaHGa0D1jNq1UKJKJhwnMJMvkiVbRYXY00BlxKhtwC0lIqyuxMkEi2ACoNJpsXv9+Dw6xDlZphKK7G63HjtOjmg35VcvEokbkC1kYvdrNBCSoWknPMhoLEM0WqNT0Wt5dAgxuryFhUlYiOB8lptGjURZKxFHpfGwG3FX2tSCIyS3AuSbZYQ2ey42upcvRfvUJpPsjm1RaJi76IvhdK1FQGRQaNfvu8DO43lBCH5oNsj4sgW4ORXDJKKBIlmSlQqaowWr00NPpxmnVK9pZYyYuGQoRiKQrlKhqTFafbr+iIQffegbuUFjKOEE7lqKLD3uCndOs1Tg9FaRZBtmVLMcRuM12w4HG70CaHOHPyOIevqlmzuZeuzlaaAgE8lhrpaJhgOEGuWK3L3+/H57Sg16ohE2EsXkCr0aLKpYgX9TQ0+XHZ9FRycUKzYeaSOSpoMTu8NPrdWE0ieFsjNzfFZE6PXVMhm4qTyBSo6sy4GgIE3DaM2iqJidtcP3+A/zroYO+aHtYubcDb2IjHYkJdSBMJBQknMhSroLe68Df4cVkMaNU1Cpkkc6EgsVSOYkWNwWrH4/fhtprQzQe2qWQIzsYoawQHO8Y7WXtVCrk5poMl7C47RlWeaGSOeCqvZNXpLS4CjT5cVhGIrzwwyFbOppgLh4gkMxQrKgxWJx6feL4RnQZKySChtNBrwSpJCiuNPhe6QoRQwYjb5cZcThCcnSUm9GL+RbBaKYGtkY7mBpy6IvFYhEg0SbZQApURhzdAg89xN5u3WiGXiBIKRYjl8tTUBqwOL36fC6tRSz4ySrhkxun24TSJlYkyhUyMcHCOmOivWofF4Sbg92Azia3NZVLRGPFkCZ2hSi6TIpnOU8GgPLvR78A0n+VaK5fIxOcIRuZI5cqo9Cac3gZ8bmEbKlTVMrnkHKHwnGKbNbUOs8ODz+vCbtbPL3LU7adaSBOLR8nVDOiqZdLJGKlc3RbcPj9ehwWDFiqlPMlYRLHHbL4IKgM2dwMNficWgwZVpUQ6HiacAz01CtkcarMDp01DNhkjGs9QKlfRGmy4/QG8LguG90nmrJazJOdCBMNJMqUaWqMFt8eL12XDoKmSTSWIROZIpnOUq0IHHfiEjtpMaOdn28VsUtGTuaQYW7SYnVZq0SnePTSIoXcN259bgy2XJjoXIRpPUyhV0egtuLwBfB5hJ+8diGvlNKGZBMWaGoOhSCySIFOsYbR5CQQ8mNR5YuEwsUSGQk34XmGbXmxGLbVKiXwmwVwkSlzYTk2F3uTEH/DhcZjQUKWQShGPpihrVFRKGQoYcfsbcZm1lDNJxS7nUlnKNS0mqwOvz4vTZkRVypGIzhGJJckIfdUasLt9BLwuRTYf9BE+MBGfI13WoK5VySbjpPJV9DYn/gYfTuEvIsJHpilUVBgdHhoCXlzmhe34NUrZNFFhk4k0xZoG47xNCjuu7/qvUVTsNkgkkVPab3VZKUyOcu3EGPZNm9m5VwTZ5q8LzRJJzvfT5sLX4MVpMaB5QJBNjHnpxByhUFSxBbXejNPrxedxzI+ld9+GS9kk0WicssGK2yPktRA9qZKeCxPPlLEEGnEZ7gYlquUCaTG2R+Kk80Uqag1mu5tGv08ZL6FEKpYgHs+jMYj2p4mLtqNTxt7mRje2+aMBhA7kknFCQkeyRVQaPTanH7/XVV8s/MCPeInOkYyFmQ0lyJbq46aYY/icYj4A5WyCcDROVmXBJnxcPE1JyMPhISBkab67wHfnUSLIdrmPA0NV1qzewgZnhmAij0pjwOb04PN5sBnViCNDFN8fniOaylKqgc5sx+9vwOcwo1bVEKxSsQihUIxMsar4JYfTrfgds0FNJZ8lHp4lGEtTVOzWiVeMHTbjHbu9G+SoKkEb0d/wXIpsoQI6Ew63j6YGp2KfSpDttWNcGX2/IFuNUiFLLDRLKJZRWJgdVmqJIFd/chXdpu08rgTZapTyWaKhaULxNOWqVmmbL1AfVzQ1EYxKEQmG6nNVlRaDwt6Dy2lBR4ViPkkkGCYSz1JRaTHZ3DQ0+HBZdErwI5OIEMtX0Kh15BLCb1dQ6cw4AgGaPBbIp4jOpcAgdGtR5nM1TyIRJRzT0tzuRVfMEg0HlXYWxZzGJMbfAF6HURkzkzM3OXDwTS55f4nf2mUgFMljcgXw2Rf0S8hJ+PIQkayVJi9E5tJoHM0022tk03GC03msXtHOOLFEjprWgMPTRMBvppSMEApGSRfK1PQW/IEmAi4LGlVdXrFQjGzNQnOrCy1VSoUM0eAs4WiGokqj+OoGfwMem8hCLZPPJglNZ9BZtVTySaLxHGXEnNRHc5MPm75KPj7B1QvHee1Eip5Na1nVFcDhb6XNbRCTOGWsC87MkcxXwCB0xEvAV59LP8CLUykXyCTmmJmdIyv0VGfG7vbS4Hdh0YrYY5FsPMzsbJRUoarc0+X10+h1KIv31XKRVDRCJK7C6a0yNxMlU6igMblobG3CaSgwNxMiGk+Rq6ox2ty0NAVwmOYHFbGLIJ8gOB1kLlmgqtZitov3JR92k5ZauUguHmQ8q8Orr5KMJykZ/XR2uFBXiuQSYWZm5kgVamAw4nT6aPC5MKoKxESQTdPMioAJMafJJGKEwhHSufr7gNDLxpZGHAY1C0G2109ewP/AIFutbvepOWZnIiSyJSpaA1anh+aAB4tetDXL7NUD/KffS/Kr334B41iQWFrMOfX1RYYGD2admlqtSqVQ73M0kaes0qAX/qPBj9thQl2tUEhEmJoNkyxUFN9o9wQI+F2INUrhO7ORMabLFpyaKrF4nLIpQIM6SkzTSlfTokyzWpliJsjwtIqWDjckowTDMVL5EjXhvx1eWhr9WOfHRqVtuRjTMyHiiQIVnQG73YU+dILfP53n6ae/qATZatUK+XiYqWCYRL6CVqvH5m4k4HdifuB5QXV++WSYyakIqUIFtc6E09dIi9+u+DyhS9HJW8TMS3AWgszE0pTKKrQ2Dy1tjbg/VUcifMqCE7+gzfnEg2wiyvv666/LINunVGGUINs3/xUD6/89v7IpgOMB+yLL6SkO/uAVrpR9tLuNaMtJJmIW1uzaw1rzCFfOvcN/+VGSzY+vosnrpmPNTta2qJm+eIjXz46jc3hxWyA2fJMpw2b+zlf3KPdZeGevo8lz9c//Az/MrealLz1Gr8dSD7A98FNg9OJB3jl2m6pLTNC1ZOMhwmUfW3fvY2OXG5N2jFd+/wgRe5ac1ozHakVXjDE+GsG4dC0t6ijBWBmb104tOUH/ZJlHXvwi+1a0YNWXmDx3jDcPV9n7je20m6d5+9U+RjI6nC4LenWZxHSUxt2fZ2evmfEjR7kwbGXPFzfR7DORHDjHgbdOMWf24rWbqGXmmIpqWLnzCXatbsZqyND3x69wrVggC1g9TuyGKpHJYWKGLp774tOs8DvQ39f9SmqQAz98h4GCnSa3iWpimpFZNSt37WffxnZsJi2V1BDHXzvMuYka/lY3plqKyWCBpnV7eGpzJ7bJt/j353Xs27qJjW3O+cBJmakLpznZF6HrxR0sF5O9xBDH3jjE9YQOp8OGtpQmGCrTumE7ex7pxGUtcv4vX+PKXIy0Wo3Z7WDFtn2sa7WR6j/C60dvkDQ00Og1kQ/HwKti4geDNH/jazy3rxdL4iZvvXmS8ZKVBreJSmSM2zEnW594nEdXNt0ZIO+KP8Sh//wGw6UWlCCbJ8PpA29xdraKx2lDX00yNRbF3rObZ/esIuBScfv4W7x1M4zeYsNuUCsvERnzSp7cu4p2r/me7aaVzDgnD7zOqSkVPr8Hi6pArlAgHR4gqnax+ekvsbV7Cdm+/5sD8S4e3bQVX+ICbx86wYl+NV0r2+jo7mF17zL0c1c4eKKfgs6Gy6YjH5shbmxn044drBNbSUNn+Ivj10mG06i0FpzNq9n16AoCpjSXjh/m3FAam9eNtRpjOlbGt3o7uzf00GhRMX3+b/jzCwnc1Qp6iwObWUNqepQpVQf7ntzLpmVOEjfP0nfsLb4/ZmbzsjaWd3XQvWoVbc4yI6cOcuRGHK3Fic1YJTYdQt+6hl27NtJhSXLpaB+XRjIYnTbMBhXpYBj7ql1sX99Ng3V+ElnNcPPtQ9xIW1ixYyOdDQ6U2Hwlx/iVN3lrqpFtK70Uxi5ybiCB1urEqskydTuCccU2nty9nqUuDcH7Mtls6WnePXWUE4NJ9DYXDkOFeChCzdvDtl2b6Wl0Uuw/wJvnbzId1aAx2HF0PcKOVU3kR4/xdqiBres3sNwQpP/GTcbmxIuXFlUxxLVrw9DzJC8//ShN+QGOHr/IZFaH22WmEplgMu3mkT172LqmBauuSmrmJn2Hz9EfrGAPuDBWokzGjCx/dAc71rQQP/Xn9GU7WffIHlb6taSCg5w9forBYBGT24WRDDORPN6uzezespJmd5nRM2c5fvwmc3ow2WzYLXqK4QnGkw4273+CnWvbsaqLRMeucOLkJcZTBlweK5VoiCROVm/fySM9TRAb4tSRPoaiNWweD4ZSjEjFRteaTWzpbcEm0pHnP6W5IS6ceZurU+Kl34nBoMegV5OanSGtb2bTnl1sXOahMHOTE30XGImrcLmtEJ9iMmFl1bY97NrYgY0MA1cO8uqFCSolLU5nE92rlmHPjnLp1jQloeumKrGZWfKmTnbs28G6Tnc9A3jRp1bKMPLuSfrOXCehceNxGcmE5ijb2tm8awsrGwpcPtrHxdsJTC4npmqSUDCBqW0Te3ZtostvoJqe5HLfEU70J+pji0lFPpshHUuQCetYtnMHu5/qJHn9PMfPDpJSW/FYVKTCQVI0sWnPHh5d4bv37EwRkMyMcOSvT/LudAzTUjv6shF9KcpMpIjF34RTWyadLmBwmKikwwQTNZZu3sO+R1fhzE9z7fwpzvbPobK4sGvyzE5E0bSvZd8T21nuVhMZuMHpt04zlCqg8VhpWrqcjRvXEmCWqyePc2Y4gd7tx6nOEYmWcHduYOfWVVjmbtB34iLjeT1uj5F8PMhczkD3o7vZuWEZzg+I35Rio1w98wanB5NUDY04bSKYlWJmNora1Ui7z0R0Nk7VbMdSijA5V8a3fBv7d66l2a6llJzixtnj9N2MonY24NHllGCB1r+MLTs209toh9Qk104f5ei1ObSeRnwiiJzPkgxGySUsrHzyMXbtXoYpNc31s8c5dXMOncePtZYjFithb13O9u3raHfG781ks0Jo6ConT15gvGDA53NQTswRK1no3biNbWvbF+l6jVJ8kmuXzzBU8LPmkR30eOp2UCvMcvHoJUZTLra9sIXGRS9MmdlhLvSd5tpsEbvPjjofIxjN4V2xjSf2bCSgTzF07jInj15jziACT1acVgOVZITZuRptW/bx7N7l2Kt5YlP9nO67SP8ceHw2tMUEsVQFd+92dm9bTuOi4N7905pqKcPkwCWO9V0hiotGl5pULEre2s4jO7azvtVBcfoqbx47wrlZCytsVfJmF5ZihPFwEc/ynTy/Zy0B633KkA1z9dIR/ub0bXTGBlptOrRGI7W0CNqWaNy4i8e2r8ZZnGP48llOXRqjZPfgMBYIz4aouHp54rl99NpqRIau0Nd3iamKkwa/gUIiDVova3bvoMdbYuxqH0fPjlJwNOPX5YlFUxgauti681G6/NZ7xttaJU90/BonTpxhJOuk0WMgJ4K9WTOrn3qWfcs91OIfHGQrZ8IMXTrM26cnqHrbaLLUyGYzZOIJUuMqup5+iicf78GUjTB86RhHzk+g8jXjVBWIR3Po/d3s2ruJVm2Mm6eOcKw/j7vZgVZZMCnjaOrh0X0bsedmeffsCU5dj2D1ebGo8sTjSTTtW3hi1waaa2FuX3qTQ5dHyatbsFn0mE1aUqEZwjU/W557ka2OGNdOnWeq2sDW57fROO+iS7ERLl04zeXqI/zSVhtjl05z/NIMNZcHn7FEMhYlZ+5k2+O7WBswkZkPsl32foV/vj7H6UPvUm1dzb6dXfUzKEWWdeg2F/sOM97+LI97pnjrwgimnmf44koVUwOX+MlfXkS1wkSlbMFjVpONip0YOho6OzEnp4mWDTgdKqLTkyQNHTzzpRdZ49aSiU5x+eAFJgsdPPv1dRgyMYbPHeXgxRlMDT4s2jLJZJKScwWP79tGt6dEaPQGb/+3M8zZa9Q0ZjwuM+TiTE+l8Kx7nC8+2YNq6hrHjrzNa2dzdKzupqezmdbeR1jXpCM6cYMTh04ynrXS0GSnkooSyuro2riXvRvasN53MFmlkGFW2NGx80zhoMlvh2yU6YSOdS98hX0tEB65ypFDpwhWXPgDViqpOWaSelZu38/edQ1o8nPcOn6QH785TcMuEcQxYddlmR2bJONdw4ZAgYGBGM5WD6pclOmZOJ41e/jc/k141FXy6RBXjr3J4et55SxKXSlDLJ5E37WTp3evJVCLM3X1Df7odIxl2jIZSwsrVm1ix1qfcgbw0XeOMJZ3EBAR0rTwMwY2vvgiW3w5rhx/hde1L/Lb+wNkE1OcP3yYC+MF/E1etIUYsxNhTGtf4utPLcNYrmeyvX7yIv6nfuc9mWwisJUMDtH3zkH650w0tHnQ5ONMhvMEVu3hmR29OLUiyPYq/+5f3mLDb3STHizgbbVTiU0zNlehdevzvLC5A1M5ztChH/Cja1qWdLvQVIqk57K4l21i955e9PF+jv74TS5m/XQ1mCgri2QFlu55hsc2tKHLJRg/9qd8b9CAu6qj4mli6YoNdGWvcuCygZf/4RMsbHYWi6vjx7/HD0uP8I1tDQy+/iOOhyx0dNippSOMTSVo2vIUL+xehUMlFrdmOXvgFQ4OaejsDmAU444IFKaDnMo3842XXuaxJWJOdI13ftxHf8VFZ6OJSiZKKF6hedOTPLF5KY77EkYFv/jMTQ69cZDBjJvODifVuTFGMg42PPU8+7pcyoL6qb/6TQ5UnqG3FqboacFZizJ4cwLNxs/xa0+vxfuhh5V+SoMHslkPJCCDbFIx7iFQSUzyxp/9Yw5af5mne70YNPWkXZGB6O9cTWejg9Ltd/jt/3SbJ//OXpY1WtFUCyQyKpwNjXgNWRLB4/yf/0+cz31jG61eK1anyO4oEwtOMBEuY7ZaMevFyuQU73zr25he+l94aX0j1ntWByb4zv/83yg99jTPP9aLy6ib3276XoHlh1/lz34yjrtrDWt66ofMl8XAeOEsQ2kvj33ucbo9Ib79T/+QU6YVPPfMNpa3ONHX8kxdO8x3v3sO3aq9PL9vHW2NdlTFFCP/H3tvGWVHdp5tX32amZm71czMTGq1WBoNSONhcAxjiBPHThwzxI5jJ/aMPTzWgDQzYuhWMzMzMzN3H35XnW5pJHmcb2W9748sfz5/dVRdp2rvqr2v537uu/Q9bqln8PKRWNzM1BiryOPyZTGHv5GF2dwlPmrcxDE4BX87M3TU5eyubaFt44KNiYyuK7eo6DQg56UkXHRHeP9PVchs3QnyP4ClgTZKySajXY20jcoJO3qEMEcNKn/0I96fNCPzRBrBXtYYasP2TC8l5dVIgs/yRKw7lnoPLpgVkjkGBhcQq+tjrK8J4k16S27RiyOph7PwstKg9+Ib3F53IiLIC1c7IzSUEhamF5AbWODl4YTe4Cd8rVSLE+kpJHiY77fdShkpKyL/zhwBT2cR7KlHz/UrtG0a4ubjg5O5ARoKCQtDg/QMLWOflEq4uz6tv/13zndDVE4akQEO2NjYoLk+wJ3LuSzbBxPs44G9oSbSrS0Wegv405udeL74dzye7oupYp7h8RWk6noqxYBiZ43W21eYsokkMy0ON3Ohenr/vX8IslnJmBidYVWqtae8U0qY7qijsX8J35wTRDpJuPSHUsQ2rkSFumCmr4FM5e1nvKc+0L3fVFtM/9U/cX1KB++gILwdTdFChnhlnIorf6Jp15Gsc0+T4uvCevGP+WjBh9TETHyN1ulqq6WsRY3wCG/c3W3Q2+ymoHYUhYEzvp4OKgAs25pjsK+PcbEbyfGBuMkb+NXrN5gy8CUtKRJfRztsTTSY7yygoEcNR1dPPF1M0VLusL7QRWmrAu/wSKL8LJkv+wM/vjKNd1IaKSEeqrZbycYwBVea0PKJISs1GHPWGWrP44+95mQFexPuYoqBsQFrrWWU9y+h6+SFl6MlBppKtuem6O/pZNsjhXCDUZoaW9i1iSbEwxVTbZBsbKo219YWQjXv7ipDznpnHhdrl7ENSiQhwBFjHRHitXEKL11n3S2OpGBXNFYFNaUSLT19tNWkrI/UcKlZRGhyEukhVqx23t8u6shMUS6VwxuYegTg6yQs2hVsz4/T0dbNhlUoSTHBWE1f5tUPilm1jiEtMRp3B0HZCsNNN/h4wpb02Bji7GFjXVBHyFAgY7ShiIJeCb6JGWSFOaEtwITpVSRqOhjqaaEUxt6dW8xZBpKcloyb1hINebm0bJji7ueHh60+Good5qaW0bG2x9XRipnSX3Nn3YeY+BzCjGaoLSuldUabAz6+uDuYqObd6kwvNY3jWIclkxjhxELFFc5/2oFuQALJ8b7YG2ug2FmiNf8mw5ZRZKUnc0AxRVNVDcNyY1y8vHEy0Ua5s8lMVy292BIYHo7lUj0XahexcQ0kydcCdcUuW1IRBqaWWAlqyfsmjmyhm9yLr5M/pk9gymFifWwx1BAhXp+lu66OMQNvEpLj8dZbY2pmhV25Fgb62oKMlc7ifCZ1XYjLzMLfVEJn0Ye8VTiOZUgiWdH+OJrrqq7d4pqgztNFVxM2ZoZoqW9DwzOK+IRYHB6wgFKwNlTG9ZJ+pCYehAW6YKKrgXRlgSWxOiaOLjiZqLE8O8vythp6+rpoCs/s3nY6utdxiYsnJtKBmYo7lPXMY3AgmCBXGww0lIjX5+gsK6aqaxe/o6c4nnUA5dIcMws7KvWTvpYa24sTtNc1smvjR0JGOq4PWekpNnq5+ocLlEwYEPtINhEOhmgqNxlsrCC/tBc1x2Ay0iNwFQbc7gqDreV0SmwISzxMgrWUxdlZFrfkKhCjIxRixpoobN/GOiCJU0kOrLRX8sm7txnXPUDy0QT8nC2xMBKKAYXUjGxhERiJv50hOkhZWlhHqmGIi5s9erJNldJAqqmNvp4mso0ZutubGcSJ6PgUoh+8yA+8MGWLfRRdeZfcQREBScdJ8LVGGynzXaUUljQyqhtA2sEUgu0M0Fau0tPQzuC0OsGZyUR66TNaU0J52zSGQXEEO5igJ5KxPjVAR98EYqsgkuO9kfSWUVo/gp5fLGFCqI0wb5cnaCksoWFURMSjj3EkzoaZxkrqOqcw9InE184YLaWghh5naHQBHQ9/IkNN6L9eRcewHukvpWC9O0xZUS3ju5ZExPliZaCjUiQMtrUzvKaBf0o6Ua7m90KJFJJV+lpqqelcwzUsnvhgezRRsN5fQ0H9IGK3VE7GOKJz33tld11Q9syxqRChZ6CDSLrBRHc9jQsauAkbSB81uktz+eRSM0qvWLKSArAR5u32Ev1NtfRu6BF2/BzhjNNUWUb7mgHeIcG4WWgjku8wP9JJx8A6Jt5pHE5y3CtG/BlhE65pB9U1LUyqeREbZI+hrhri9Qm6+ydYVLiTkRaEyXITFz66SPmuP0+dScTZUA8txQrdTS10jyqJOJJDjLflg15Nu4t0VN3kvdx2tLzTORHvjaWg0JNsMtXdTOfkNnYxp8n202Flbo6FlW00DQ3RUZexMdpCVc8UMt+jPBOiQ39pAY1DGzhmZeNtKCiTxMiVmphYmyEZb6OmppvdA9GEOpugry5jc3qUgdEJtu2CSAwPxE7vswsvKEB2VgXFzjy7GsYY6qsjWx2jqaWLXok/zz4eibl4+i8r2RQ7THbVcSe/HgLTiHGzUqmidlZm6a4qobRhnaCzz3AmxYHV3kbKytrRCkwkyF5QBElZnZpmaGACpZsP/hYSem8VshyYQbyPDVqCEkksRV3HCEtzdeZ66ijrWMPCxR8fFxM01SRszA/TPbSIzDSa4zGa9BS8z59KRnBKPMfBUAf0tUTsLgzRUNfJlHY0zz/mynxLOeX9EryTjpPkrivQX6Z6Gigpbccs+Ti+212UVvag9Esh1t0YPU0FO4vj9HZ0MqwI5rFHwtFb6ye3MI9Wy7P8a5SMtrI86rbtyMzJwdsElNI1xtqruVm0QNSzx7BfauOTqn50/B/hpQgRo+3FvP5vdxClHuN0vCdmAmRbGqexOJ+SNjEhOUdIC3FAT0fE5kQXjU21zPs9z9dT7dmdH6P2agUjW+48+pUgtvobyS2ewMLPH19XS1XxeWN5iu7BCcS63hzN8Warr4b3f3OFKfXNFvEAACAASURBVKc4TmWH42CmBeI1RtobaBndxP/My6SaLdPX28SdsjUCooLxc7dAz9AYre1R6opzqV/x4GCSN6aG2ih3VxgZ7KSjf4ewoyeJcjH5rFii2GVpsoeigjrm1R2Ji/bGTF8LpWSdheUl5GbB+BtMUZF/mw6xP9nxHhgbaKHYWWF0sJ2Grh2SvnCWYL01mm+d57ULCyR+4xkS7PXR1RAzO9DEtQ8LmLeM5swj8bhZGiISrzLZU0fVpJjAg8+RZbfDRPsdrjSLCA4NwMXWQPUcWJkborN/GR3HJI5H6TBW+QHf+XCEqGOnSA1wxsbUBH35DLUFN2jc8OZggicmRnqwvcrS3DIKlyB8Ddapy/8Tf1I+wbuPOqnUcjNT0yyLNVXfFck3mOxtoaJwhdTvvEyYwc5fhmxCiMb6NK3Fn5A35kpOuj+WJrqoSTeZneqhqnIMryNnSPcyYqntEt/5ehGuX36J0/7WGBjroNxeYmK4kTvNcOjR4wQYzZH309+zdPIVsl31VGp7yZZYpdgyN4a+Gxepxp3wIE/sjTRR7G6yMNhD1+wa9mlnSTXfoP/a9/mXXCXZ554k9oAdpibGqM82c+laCaanv8ujHprCAGdzqZtP/1CC/uFT5HibMd8/yJq6AaYmOrCzwmRHObemjck+dopYSwnjded5rUyPjJwY3IXih9AFtTRG3a1PuLDox3e+9iJxZotUn3+LSoNYDke5YWEgnOMac0OtVHVJCUw/Slrgfa6QSgWS9Smaiq9SuujHoTgXzIS12tYSM5PN5LXZ8eTTyTiqL3Pjx0f5w/ZLfP/lGKwMjNFRbjE7WM57txSc+erjxLsa/q/xHv0bHvm/vwJ/g2z/99fwr+oIivVJbr/6d1zaziTW1Rihm00F2eQyXCOyiPa2QW2mhl//thzzYB/cXZ1wcHDE3s4MA839FsWNSr7/70uc+1I6rhZ6++1KCuSKHVZnJhkenmVlW4xCTY3+G79mKu3X/GOWJ2YPtFAM8PYXb2NwPIuDSQdULTifr2NT0PvBj7m1G0RmTgreVob7oQwy1vvL+bioDr3opznku8XlfzrPanAmjx4Nw9ZYR9XysD1ez/k332Al4qs8k+KHlcFeEIG4812ev2nIV86mE+qgy0xDObkXVkn+WjrW60VcLOth18AbL3cXnOwccXQQzO01ELFN180i6pvVSX0hHsPx87zabEhSZjYRzhZoa+y12+4utHPpZiHz9kc5G2tF67/9nAqDSB7/Qjqe1gZoqKmh3J2j9NZFbq5F8sqxYJzMHzTjVCJFsrXM+NA4U3NriNFgpeMWDWI7Dp95kmjrGd74lzuYnz5BToQLJvttfHKJGKlcaOXSRtl9ga+Xa3EiNVkF2fY25FJGyosouDNPwFOZBFvP8Pp/5bJkYEfAAVsMhTY2NRHK9UnqOnsRhT7KU0mujLz+W0p33Mg5l02gswCmJIw1XuePJXJyjqcT4WGh8vgTPruL9fzu2zcwOH6GE2m+WOnI2VlfZHx4gpnFdSRoMl93gVajWB47flS1oXswgPQhyGari0KywczoOGNTS2zLYHuqk5bhCdwPvcShQD2qP8plYF2Jg4c7rg4O2Lk4YGWkg9bDCklxP+/+JBd5dBI5SX5YC221qsuyReuV17jTLyfg6Bni/VyRNf2B85OuJEbFE2wnYrS7lpJGEXHxgXi6GzGe/wYf1M1h6BSAq7URmiIlaiIZ8/099A7qkPrUYaLNBvmvD5rR8k7hdEoADsZayDfHKXn3vyjbcsHbywMrPWHUqCFSW6Dy0y4sk3I4nhOEuPE9fl2lS87xbNIDrPfVjrs0v/9b6vEkLj0dHyttFnpv8ZsOa45FBxHrrA+KeQrf+oTqCRmOAe7YmOggEuwuZFsM9TTRox3P41GazPXVMrhti5ubJ26Owji3wvihFsS9GzrJnU/zmTbwIDEhFBczHZZaL3OhXoPIlASVmlRtZ5PFmVFGZxZY21HA1iB5uVsEH8/hWLYHu/dDtlARty/VsqrnQVZyEC5muqr2Z6V0k57qMsqaxASlxeBDKW/l92IUfJxjcYFY6amjJtukrzmfC6PmJIeHk+R2l54oWOiqJr9qFB2PEOIjPLAy0ESplLC9tsDkyBQzixuq9sDZpqv0GYZx5MgxfBR9fHqxA+PQWFKTfTDfl5TKdneQq4nQ0BAxVfsOuUtuhIUn4bXTTHFpPRK3WOIig7ATelKEZ+juEs2571Ih9ycpIQrdjnxuly7glZVFUswBDFVfkzNV+S6vDpiRFJ+A/04HVz+tYd3MAS9fe/RULpAipLPN5A3rEZGSRbLVBFeLetjVtiHEzwUnBwfsrc3QFzwfH3o7See7yLv+Ea0yH9KzjxHhbLC3KVEKoKWQD0pWcQ6NJyfWGtn6IlOjk0wvrCNWqLHQnkevhhspR54g1VFJR+kVPm5XEpKczZEwW7TUFMjl26zMTTM2OsvypgTx1hJD3Q3I3FPIyjyE/wOJZlt0X3+P8llTAjKPEu2iv6d0k0tVrfxKkcZeq79kjZnpSUYml1TtkRszAwwMzOCYnEN6hDlVN2uYUnPmYHokByz2x4lsm6G6Mm7fGcBMmMeHAjCW76gsBcZHp1lc20Wys85YTz3rVkGkHn6UCKsHr5Zio48bb+QyqHaAI88fxFN1gxQsd+RxubCOHbcMTqbHYK+vrkq0neou5kLjKva+aTwaYYlsZ4Ol2XHGZ4R2QRmyjXHqqlexDk7h7JPB7LZVknulBrlnDAdPJOCgK0K+0MbF600sGQWq3lNW+0pymVSKTGhxF/wd1WBrdZ7p8VFmljaRSraYGOmnV+JAStpBDt2/+H/o/ssWeinOv0zDjjMpmSeJdtJVjRHJbBPXPiilU+LNk1/L5oCqt1LGTEsl1TUdaIemk+ijTnl+HT07bpx7JAbb/f5Lxe4irWV1NPQrCIqzZ3G0m641e86cisfVaE9aopCs0VVaQmHFFI5pGRwMFVF+LY/CPjmhUd5YCqouNRGK9Tl6RkZYsw7jRFYAW+W1KsiW9kI8uqOFFLRNYRhylmNBpvvwSM7mWC03qrtYtojnbJI3JveUm3LWx7uprm5mwciHpIRwnHQWaSgtp2VGh7gjmfiZPoi5hGLi7uYKs5OjTM2usC2Rsj7bT+OMOgeij/F8ihHdJUUUFE/hnJ5NZvwBhNsvGIJPdpdxvWkMrcBTZOuOUFbci453BJnJ3ntzW6lkZ2WMxvxiBlbNSXnmGK6fo1pQyDcZqbnO9dx6dr2yCLcRGvEEz55tJrsHGJsyJP2FRwjQ6OPyjWIGjLP5p3Mh7HUIyphpr6CyvA71iFNkhnvwgJhtZ4G22gIuNyzjmXCC01H2qAR1guJpoY+y2zWMS705/XwMRuIdloXC6MQ0y9sylOvjNPfPsO6cw3dOODFTU0hp/SBK70j8ne1xtLfHxtwIbfkc9bduc61oGtesKBxVyxYRauJFBoaGGRb58uiJDCId9e6NTpWHkkzK9so8kxMjTK3sIJVuMNY9SN+MC8/98zHclcJxP79dVLk1SX15CVd7zXj++YO4G+4VJBXSTYYbqrhxtQOLjMOciDWgq/Am75SsE5sRgrUwPIVxt73C6FAvI0a+HA1zZrc6jxZNV3w8XHFysMfe2hYzI0125wapy7tA0ZgmB4LCsNNTqjxq5eIVRjqGWJF7cu4rkaxWXuJKr5yYoy+R6bmn2pPvLtBRWExZlYKD3z+J2XQPFeUtiO1COZgehNH6CM1VxVQteXE624WJqkrqBw04/NIh3A32VZjSTSZaq8m91o33888SrDVOngqyneOnGfpMDNRxu3wMl8hs0kJskc0NU3/nJg0mh/hSjgNr4+1cqRtC5HaIlyLUGW0v58NX2/F+8WmOhtqioaZEtrVEb9UVrtSM43vmnzjpo6daE8vXxqgvv8Y7szH8x/OhsDxD661axpZsyH7GmaHi9/mgVURgcDD2hoKZBcjEG0wPdDInMefw3z2L1XQ9l14vRy/5BI9m+yOI4YUW8IWRRm6UVLHi+wJ/H6vF5HgXdwqWCE0SCnymCErH+b46im4Vo3nom5z0M9p7VygFeNtJRf41uhzO8HKyzz01m3xniZHWfHLblnFJepJDPnv/RwiBkst32dpWsjVWS35uFabHv8mR/fukOuZsDyVX/0Sn91f5ZoQmrbmXuVyixblfPIu/oXAvFGzN9VH49s8otn2ZH5yLwURDDaV8h6XxZj7Kb0Pkc4pnfcVUv/9Lbmz7kRRyAD1BtKCmRLqzwkBDH7tGkTz35Qg2az7mhwXqPPXiEyS5Ggi94Mz1VpJ3pQzDU9/mpO++57BCjlwqZgcttCQLNFVe5o31HN4+46z6XZLdFabHxxmeWkEqk7G1NEpbcSN+//QHHnHc/YuQTamUsjbRQeH7H7CR9c88GSa0/+49FySbUzRdfY2bukf4RnYg0r5r/OR73Rx6/Ttk2+3PYaWc7cUh8t95nZmwpzkTrEvd7/+LRodEwt3scHCwx1FozddXsj7Xxpv/+hEbgVGEe5qjofLwUyBdm6C6fQSdiBf5boY+Azd/wk97Pfn6y88RbCUANTni9Smq8y9RtxXJl56Ow2B3Q6Vie3fQgbOPpeJuooF4e43ZkQHGZlfZlcmRzHVwqVeHo48/SY7TJmW//wmtIf/AK9luewUWpRL57iJ9xe/x0wZdnvrCs0TotfLaD2oI+cfnyHLZC84Sru/u4hjF719m1jaW44/GYr6/KRWSW1fG6rj4n7+j3/cZDruqI1PpU5QoJKNc+/0g2b/+Lgcddsn79eNccvodf3zGd19tKvyuPt768sdYfPlFTkTZ/X+GWPxVQYe/8h/zN8j2V36D/6c/T746Qf67/0Cj87c4GWCBIJBSfZQK9EytVX4aapJVumtKaBhZR1PXAC1NOZsKU/zDwgl2NkFru4of/HqJJ76UgftdyKbYoL+5ka7RZdQ0NJAKmyjUmCl/jdH4X/PPh30wf0Cptcqd7/87/f6HOZ0dgrXgCfO5lE1G3X/+iD7XdFKTI7AVPDXuPvgW2vgo/w5LTo/xWNgu179zB8OsVDKSPFV+JcLXJLMd3L7yBouB3+BEqAvmd5UWY5c4+66Ev3vqIJHOhsy31FLwwSwxr6Thai6ht6WelsFl1LT10RMUPttKHKNSCXXRZ6KwnIZGGUnPx6PR8is+3QwhPTkDDwshlXX/eu6Ocy03lwZZDF/McKDjV+8w7h3DoSOh2AkAULVeXqKq4DIfT3jxDaEl0uLBJDDpcj9FJR1ItDSRSoRNqRZbfXdoljtx5MzTxJn28KPvDpD6ymHivC3R/ZwLKO34gK9XaD8E2WSMqiDbHP4CZDPs4cdv1yHVMsXLxhBt1XEEL6hdlmVqWPgkkRFgSsfvzzNo6kPq8WhcLPVRl2/TX/kRv+1y4aUjUQQ6Gtw3HCf48JWPkGYeIjvVC52Vfmrq+9lBhFyuUPlKrbdfps0wgSdOHifUyfS/h2zGa9SUt7IkliOTC4EU6kjme+ienMP94Bc5HOaM2mQbNS19LO6qoauri0ypQMvMm7jwA9gKkOnu2W008m8/7MDjWDJpUU4YCeZf+5/x4ncp7FzGIfU40T5uiNrP8964A7HhkXuQrauGYgGyJQTh5a5P98U/crN7EU1bNywMtVU+asLAk2ztgLoFYenReCnb+Y/8Sex9EzgsqOwENdraALn/+RotGo7YOthhINoL9FATKVmf3sQ+Ip7YUFfWGs/zuwEXHkmPJVZYnO1NVnov/ZxSsTvRKVn4Weuy2CNANiuOxQTvQTbpKJ++cYvWKTF2boI3iLCIEWaknO1dMUrTIDKiHGGph8bOCTblWujraSDfkWLuE0mYj/ND81XGUstNLjRJ8IpKIPqAiMYPP2XaIZrEuGCspFP0d3cxtLCNTCGEe4BSMklN7iZBjxzhyBEfJPdDNv8tzucPomMZxNEId6zutqYiZaqlgdKbozimReGtW8v11kWsgo6Q7O+GkbBnlm8x2FnMh4OmJIWE3INsGyP1FJY0sWEeQHxcKM7mgjeWlMWJPtrah1kT/FjUQK5UZ637Nv2GkRw7ehyv3XY+uDyPd3I0yfFO/Nm+WCFjtukiN+cdCQ6JxmWlkeraTgzDEgkJ9Mbk7sBSSBmve4c/jdsRHxWF1UAdVY27BGXHEhxsd0/VstT8Ib9s1SMhJgrf7TY+vtSC2MgMV1cT1GQCZBPMPTZZlFgTHBlOuDMMtbbSObyATFsPPXU5Yk1TDvgFEuhqdZ/iEKSzHRSW3GRYP5yU+DR8ze4ZVbEz1cSfPhrE1DeIuEA1hjr6VUos4cErV6qx3l/MoJYHqUfOke4M7TW3uD5uRHR0MhmehiBdobe9k6GJRZUHmVyhRL69wsRwG/IDGWRn5hBoef9DfIXG8+/QjRvhR47ha/LnD3jFxjhNbf2MLWypNidC0M7uwgijU7M4Jh8ly1+f20XdbBsFcDrRF7s9UqmCDbPdLZTe6kTTN4SUg26s9nTTOziD+O657W4wO9LKlk04qTmPEX23Z2v/CAJku/lWDcsGnuQ8F8vdU98aKKSgoZVthzQyIkKwFB7LSglzA5V8UDmHtUc8ZwJEDPR2Mji7ofKRE85btjNLV+0GdqEpnHkuDHFrA5X53egGRRCfGYip4DU6WcnrBSPIHeJ4KcPtc5ROUpYGu2nvH2FRKkJdeI/Kt5meHmNI5kRGehY5wZZ/8bUvne+hpjKXfnVvYhOy8d2HnsJvLbxQz/CWEye/loTV/hEWu0qpqm9A7pNFiruC3MpuJrQj+MZBj/uexzsMlTVQXzuPQ7gJYytzjIkC+fJhP4zvAS8xY/UNVBQPYhwVQ3LALrduFHJnUIN4b8v73ili1uWg5xRMYqgl04XVdAzrk/ZCHJq9V6kZXcMm6cuk2N03Vta6+aSshV6ZDy9nB2F5X7FOIV6go66GhgEp/nGJ+OkMUVLfzYZdMidiXNF7QB4tV7Xad3d1M74lR12hVBUXN5fHaFvUxifqCC+km9BVXENd3To+h5KIDLLZ24zKxcwM1HClfhj5gSwOGU1QUTmPc2gkSZE2n4Uf7SzRV5pH28g2vudeIPhzIpQVslV6i65y83Yj8pAknDUFBe7etJds7qKuY0VYehIOki6uljUxZXOM72bZ37vnSz0VVFaVIfY/zcEI7334tv/PgidbUwW3+2WExB0i2/tu/ITgtTdDw7UKukcNSP1yNIreDrqEuSzSQk0mQ7kzR/voIrtOB/mXc0Eo50boaGmjb16Mjp4uGjI1tE1s8fc1Z7ymjCvlSwQmuqC772AueM9u7SpRN/MmOT4Id8vPioaC/9zKZB/tHT3My3TRRkjD3mG2f4yJGWee/OEpPJj/y5BtdZDS8lKuLIXwky+EYnjvvkqY6eqg5HIjmpGJHIzSpDH/Kr+rVScnzOaz+aWUsSOTorTxJzXEFc3ZTmrbxtgS6aCvqYlIqY2lmweedmp0Xf2QyjkNrL29MVaT7oeEKJBsKzC2diU2yZnluuuULRgQnfEFwvZjN4X72lNURnnBCnE/fgofySxdDRXUTOkSmZqCw2Y3lUUt6CSfINluh4aSejrn3Xjm5TA+E9nKWepvpfzCFUSnvkGyyTR5RXuQ7WfZlmwvjtBUXEizRgAn0oNBCDy6PUzEuceJtFQwN9PNtfphlPYZvBSpzmhbDZffmiTuW6eIdNqDCYKSa7wtj4KOMZwyv03W3QjJrSmaanL5fbcnv/5KPFor87Tn1jMxb0bqOVt6b7/G5TFD3J19MNaU710XhRyZeAc9SwfC05PQmWjh1jvdOJ04SHq04/7cEXyqOrheWsGEw1n+JVWPyfFO8vKXCEmOIczDFIV8h5nOasrzGnB5+dvEfJaKhHx1mObqT/lkN43v5oTes7iRbswxUH+NskkZgYf+jriHHotyyRZT7RWUFXfi+6W/J+w+JbNsfYLW4td5W/EEv8k0oy0vj6I6c5775WHuHka8NEzztZ9TaPN1vpXlg8qKUSH4s3VwIbcJiVM2LwTIKHr1l9To+eLpZIXWflSayu9rU465ix/JyS6sNlzhp+12fPOxTHwsNJELytL2IvKvNuH99z8k3uThR7oAQ+doqb/Ba/MZvP2IA9trkzQ3dzC+IkdLQ4lcJvieTdPfXIfHV9/jSdf/BrIpJCyPtpL/7jWsv/oTUi0++3tKoWW05g/8aCyC75+IRn3oNr/66SLPfvJFfO57DEs3Fmj/+J+5Y/4sL2X6Ie6vprBpEpmuPgYaGigkGth4++FnOcNvfpiHboAbLtZCwXc/3EXoiBLr4OCfzJEATQZzf8o728l86eQR9rYOgk/lNrOdZVwuHcLl5MukmIxz/b18RCEZHI1xRbQzQ3NBKcNa5hiIt5EoQbbSx41+PU48cY5Djmvk/uSniJ/9D54IMLon3BC6ixbbr/CDil2OHnmCMJ1qfvmLNZ792TE87/UgK5FsrtH56Rs0qXlz8IkjOO7vjxVyMYv9pZz/2VssJz+Ov84u8nvJDQpWRrcJO/cEYSYblLz2LDXRH/ODpLvrdQWSrUkuvvQmai+/wCPxjn++xvyfbuT/9v3/NVfgb5Dtf82t+N9xIvLVcQrOf5e+4H/j6cjP92QT3p7S7RWV6atUMKgUetzvFLLpmMDR7BhsFfX88FcrPP6VNA5Y6KlUWbK5Ri7dKGTLPovkAFv0hKoP0P/RS+Q6/5hvHXwYsilYrHiTX+dKSDp3hiRPQQX25+b0QkVp4OIP+GQ7nOMHU/ZUYPv7xo3Bci7l1qCXdI4s700++YcijLOTyUj0wFh3D7JJ5zq5ffl1FgO+wfGwByHbuXfFfPGpbBVkW2itI//9Pcjm5mSEfHOdVcGMXSJlZ3OOwZoiSkRpvHLCj+36GhoapCQ8H4/5xHl+Xm9EdvYhwl3M7qWgyuY7uXz9JlMuZzgbY0rzz84z5RvFwcPB2BoJMEY4OQGyXeLjSe/PhWyTpb/knV4PDqUIYE5bpS7baHmfy4MQkXmOaIdF/vTNTzB48gscDne6r8L/2VhT9F3iq3kyjqQnk+RlhY7KSXyHnvxb3CjdIOaZbMLtZnjtN5Xo+gSRGOyC8b6BqBBOqFAXTLlNMNbbpfLfLzBs4U3KUQEI6qGuFDPRdJ3Xrks4dC6DSE9hkbH/Wa7mF/94C4Pjj3M6wYnFmre4M+tBYmQgDkJfopoaS5X/xZVlDzIzDhPsaMY9P33VIT5TsgnpoiZzl3i7RggciMbLzghNNRHiqUaKayrQDHmGrBBPLDS3Vd4p22IJu7ubTI900Nw0hc+R08R4Oe0riYTrPswH3/sUcUIWh5IFJdtdFeUWLZde5WaXnJBjj5Lk74qo/X3eG7dXQbagP4NsRkwVvs0nA+AeHIu/gylaglxsb72AupYORiZG6E6X8YviGRx9EsgJdsJUV4Rsc5rKi6/TpBdNTEgAzoZ3U4kEOZcaukbGGOmqM179Hr8bduOR1Jg9eLZ/8J5Lv6BM4kZ08l3IdpP/6LTkeHQIsc4GoFik5N2r9IiNCYoLwtFc/95GUIkILW0DTASDa/kOa2sbKvN7sWAW21JG3ooHx7LjiXDdrybfvafbI1w9f4cdxzCCrIcpalAnJDGRCB9j5uoqqWyYxCjAH18ve/QEaeBuHxd/J6jyEsg+7I34fsgWKSL3g2pW9T04mB6Ck6BkU21mN+mvLSG/XkpYSgzeimKudSxjFXyYBF9XDIVFj3yLoa5iPhwwJXEfsklnuygurmZMzYGouCi87U33TI23ZmipvEnTkhX+gSGqti5h7C1U/YG8VWfiUo7hJ+rnyvkmDGISSE72x+JhzyuFjLmmj7kx76CCbN7iVvLLapG4JJEYEYid/t5KVClfo/XK21QRQHxSOFqtVVQ3SQjKjiY4yPZe9XKx6UN+pYJs8YQqe8nP7UDL04/Q8APo35foqSbSwdDYEAMddaRbG6xtbLIjPI82hLaaXuTmvqRkR6pg4l2UJjx3bl/9mHaFHwcPHSHc6W4lWsFSz03OV2zh4hOAs6KZ5mldDvgK3nc6qsG32HCeojkD/BIfJc1Zjfba21yfNCE6KomMA/rsjpdzq7KHXZNAIvxdMNISodiao7PmGkM6wcQmHibI6n6QtkvfrTcomDEjKO0kCa4PFhGEP7rQeJlbnasYecURrmrNUmNrsp3GmjrwSyI+0pbay5VMKV3IzonaU7IJF1uxxWh9MdfzBjGJTOVQqJSmqiam1b2ICvLCTFek2kwONFynW2pPcMoTxNwPboRDbPRx6606lg0FyBbN3X3H9kAhhQ2tbDmkkf4QZPuwah6rA1Ek689SXTuAloc3gf5OqsRJmdDG/XEXcttATj4bxm5rE1UF/egFhxKX4Yewj1KutPPRxXoWjQJ5/Ewklg8HMuxOUlRQTc+KHpExQTgZagknymBPEyVDIoIjEjkSctet5s/XFAJkq63KY1jDm6i4bLz3O14Um/0UfyRANkeO3w/ZukuprK9H7n2QVF9dqm7X0LvlyrkvxGNz195BukBzeS11PUpCExxZ6O+kc9GWx76QjMu+ihPZKt3lReSWTeGQkk1OhBpl18tpmjXl8IlwrO5Wn4SNuUgdbT0jjPXXaLy6ny76YgIGo0Xcbp7EIPgJHg39rFVne6SKG9XtLFin8GSiF8YPmJfKWB1soaKhl20bd6zFi4zOKwjOyiTISu9BCwrpMi31tVT3buIZEoKfnREipZSVqTZuN89h4JrCixmmdBXXUV+/gU9OAhEB1p9Btv49yKbwOMwJk1EqirvQ9oshLcWbPZamRLw2QX1+OT1LpmQ/l3Nvk3b/nRKg6VhDHgW1fWjHnCXNQf2zZGSlGhraOhgZGyObbuRyRTPTdsf5TprtvUMs9lRSWVWKJOA0B8MfgmyCkq2qgMt1i3ilneSRaIf9544Ar3sovF3DkMSLo5kG1Fd01SpZOQAAIABJREFUsGV0gJRId3SFM9gYorC2jU5lON85F46BQsr25jprQrCHeJfl0W4ah2YQHQjGa2OYprZtws5m4/bAtBahqWOAsZE+OvcqjoLZ/SztJRW0jkPY6SQcBHWgcp2++mbKy+H4d4/hofaXIRs7U9SVFnGlyYQXv5mD213QKt9guKmcK5c7MU89ziMJ+nSWFPJJrTaPPZ+Azf2QVVAl6xpiYqi7995b2Qth2l1dZLivg95tHbyDQ7EYyqN83ZqouERc9PfT7FXhsepo6+uhzyqDdTeoWTIiIuNJQvapjAqyFZdTVrBC/I+fIlBjh+mBdsoqetBzPYCFaJyWCVuOnIjHVm2BlpJS6gf0yP7KcQ7cXTgpthjvrOPax72EvPQkgepj++2iAmSzQSldZbSjmmtFa/gn+6A5WUoTabx0xB99kZi5mS6u1w2jeACyzZDwjycId9iDDoqdVSba8yhsH8Ux89tkPgDZbvP7Lk9+/dWEPciW18DEnCkZzzipFEUXJhw5khyPk/He+l5VU1QTQl/0MDTWYmmglVvv9uF6MpOUSPvPINvEPmRzOsu/pOgxOSZAtmWCk2MI9zRRqd3mB+opzC1ALeOfeML/7qBSsDnVR/XtT+lxP8PziZ7o76fhKHaWGWm9w9XWJdySnuaE7/1FXkHluMNcXzW5dyowPvxdTnndVRQIKrVBKi68SWfY1/hqsDpteXcorrPg+V8eupdqexeyFVt/nW8KkE0ldBazNNvBxduNiB2z+WKYGvWXXqXYIINH43ww0txPWFVVTNXRNTDAWHOX8Yar/LTXkW+dTsPLXAOFbIeF/ipuXctH++iPOev3cGO5ANnmaW24watz6bxxzIypjnzyGmewjj1FpI0wgeRszvRR+eE7qD//Nuf+O8imFFrUu8n/8B2WU3/ES+GfFWyFkLu2T35LrslRvpTth7TnCj/6XisHX/8VR+zuPnbkbC+PkvebV5lLfJ4vCIVz2TZLi4KaTIF4bYmRthpqdy1IiztA75s3Uc86TLKfUKS4L/ddpIW+gTFGog0Gc3/GR+I0Xjiejf3+0lbVVr48TOGVAoZ1o8nyGeBmg4jMo0cItFKqbGj+7eICJ58/iru2kAwqYX22idfyZonKOsUJNwmVb/wz5T7f53s5zvcEGfKdNfoK3uQnNRo8/eKLROi28eb3SvD73tfJdrhbDJCzvT5O4TvXmbOJ4pFHou8VUAU/trWJZq6++y5zSd/lnOf++FddHqF7SR0jCwu0d+cp+eNzNMVd4jtxn41hydYEH730FqKXX+DM3yDb/w4Y8v/oLP4G2f4fXci/lsPcTRftD/4lT0d9HmRTIpnron7eFF9Pa0y0hPSdee785g26TcM5/WgqTupt/PxLNUR9+yniD5jstQjO1fLHiwVIfc/ydIILRjrq7EzV8fpPvsdI4r/zL0cfhmyg3Jqi5NJH3O7TJDL7EKlhrqr0FSGZb76zguLeNVyjMvBWr+eD9ytRemZwLC0EO0MtZCuDFN28RffuAQ4fS8bdaop3v16IcXbK50C2P7IQ8E1OPAzZ3pHwxaf3lGx3IVvcK2mYyFdY2lbDxsVOlSSmkG7Qefk/+N1qKt89E4q0oZb6fcjmYDDFxXcvMWEYwYkj8bib6yHanaP+9lUKJnRJPXaUMCc1Sv71XaZ9Y/5HkG0i/4f8pCuMV55IxstaH5F4keqPfsmHw5Yce+Jp4g/oMX79dc53GpNyOodYTwt0RUJIRCPD67p4R/hhpdbPa78qAN84jmeFYG+sxdZkKxdefYf6dU/Ofu1Rot116b9+iRsjIqJS04jxtkVfS8Hq5ASDkzvYeTtjZSKj/BcXGLH02odsQuuXgp25Hq59cJNx81AVgD1gaYDaxgjlxZc5/4c+Ar/0FR5PdmKm5FUuzIXz1OFYvG31YXOCgrd+xg1xBE88cpxw589Rsv0xj0GZA5knI7CY/oAflOiTffQgcQcs0FbuMlj2Pu/md+Ny6O84HmjA3OwmWmY2OJrpo6kmZam/nAtv1+J09glSAt3vMzLdZSz/A96vlRJwMJvkIAeMNGXM9jXw6Vt/oF3djcNPPkuKj4tKyfbuQ0q2ogYR8YmCks0UyUIzV69Vs2zsR1pSBG6WBoikq0yMDLKk7oirvSWmc8X8rGgaR9/Ee5BNaD8abbnF9ZoVnCNSSApxxVRHne1ZYQOria2dE7ZGIsYqBcjmyiOpscS6PAjZSsVuxAhKNhs9Vrpu85tCCamZiSQKPj1qcpbbCrlaPoauTyypUV5YG2khW59juHcSdRdXTAQfsYUtDO1sVYlQagoxE8Vv8ds+W04dSlPN7Qe1R1Lmqi7zYd8a4r45TGMPkpUcjLOxgtHyAoqrZrBNTiY20gMTthlvuMyrrw7hcfokJ4/43INs5qmxxMQ5slSex/WGOWwiU0gP98BCV8HCYD137rSwbR9BRlIIZqMfc7ljBeugwyT4PQjZPhjYV7LZrVNXVk3rvDb+EeEEu++pu1QtAFtTVBddpXLNjYykREKd9JGtjVB4/rcU7ARw/ORpom22aL51naoZA0IyMojyskZPvkJ3XSsr2tZ4+Lih6L3MzX3IFmK6TEPJLapHRPjFpRPr54Ch2iajLYXcrJjFMTqd5AgbJkvL9iDbwRhCgh+CbC16JMQmkW69Ql1xCV0bZipgGeJmjrZyi+meAZbUjbF1tkN7ZZQZiRbGVvYqFY98a4Db71cwre5K+olY3C0/C/WQLnRTdOkNbg7oEZD6GEfjPbE21mBzqpvCawWMmgSQlujFbucdKuatiI1PI9bNAPn6OGUfv0reogPpJ86S4aJGW+1tbkzsQzYPfaSjhZwv6kfumMDxBF8sdZQsD1Rx5fJVpq3TOHYkh0CL+0eMkvWxSq7eqmPDPJzsjGhczbTYnu6nfXQedZsDWM4UkNu1hX3kcbIC7dBWrNNfeYXLRW2Yxp7kaFoo4oZCbtZOYBKYQFaML1Z6SlZmO8m7dJWKVoh55DQ5gZsUFzczbRjJydQQHAxErI03c/vyRXq1Qjh08nGibB8czXtKtjpWBCXb8w9CtrtKtoch2weV81h7RJOgMUpZpaDaiiMp3gdjYXPcnMv59zoxCM3myefuQrY+9ILD7kE2AUZ1Fd8hr20Fp/gsssJcMBJtMdY3wMiCGs4HdOiraKBvxZKsM8l4WWghWR6i8OYNCieMST98lCx3ETOLayh0zFQJeVp3I1iF+oEKsuUypOFD9EOQreijekb+AmSTeR0kNcyNlYYScqtGMYrK4kisJ6aibaZ76iks70ViH0ZWijeynipyy/rQDk7jWIIvFlpSFiZbuXnxGg2DeiQ/+TiH4myYb6gkv3oIg5AUcqK9MNVWsDY/z+TUKjpWNjjaiWn4dA+yCZ5stpIRiguK6d20JzMnk0AHPSTLY9SVFNK4pE9EehYxLmb3imx312SKnVlaqxqpqGplVUcf94hsjsR73qey2/+mYpH64gqq2iREHE4n2sscte152kqv82HNCp5Jj+wr2eqoq9/ANyeeiID7lGwqyDaEwuM4z3uu0VRcTP2MLmEHM4n2tES0vUh/QxllbatYRR8iw1ebtdlVlPpm2NiZ3CtACW1JGzNdlJdUMCT3IjsnHk9zHaSb80xMT7GmYa/y0JRN1XO5ookp2xN8N/1+yFZBVWUpuwGPkP2wkm1nkY6am7x9qwUtl0yeO5WIm50hio0ZOspzKeqS4pl1gki9UQrvdKB0DOfksSAM5dvMdpXw3uVaFl0O850nfNmZmmdjRxcHD1t0RXKW+2vIL6tiweUgR+w2aapoYsUpmaOp/tjow/bSHNMT8ygs7HF0sNxrldqHjzsrkzTnFdEyoUfaV8/goyNna76H/A+vUNLvwHM/eQwvQcl2s5y2sc9JF1XsMtNdz80bNez4ZfJ4RhCWWlJW5nq4c/kKxbVS4p59htPJDqz1NJKb24DUP4MzSf6Y6cjZXFlifGQRDQtLrAyUzI6vY+zkiLWZFrLNJfoa8ynsXMI5/UlCxLXcqRrFLCCFjBgvTDXkbK9OMzo5h8wiCF9dwd/yBtVLhkRlfOE+yLZCT5EA2VaJ/8lTBGorES9P0FZXzJ32ebSkhnhlHyYz2AEdxRZTndUUFLQi9zvEyUx/zNV2WJ3souhOBaMGcZw9EYze6p4nW4vFOX5+yEal4N2YHaL29k1q1zTR3NUn5uwZEh0NUVPuqiDbtX3I9nKkugp8XH5zmoRvnyTifsgmKNnaR3HK+nPI9rsuT/7jLmTLbWB8zpSsrwaz3V/L1Ttt6PhkcTjZF0ttJTubC4yMT7Kj40WYuzpTva3cfKcXl1NZpD0M2UoqGHc6y/dSDZgeauPWhz3YZ2aSHmWHhlzGzto4tUVXqZp24Mhjxwix0VL5iLWVF1DaLyLppLBONP7Mu1cuKOS6KLhTyIDCm5OnsvC11ECytUh/azW9WlEcdNmgIu8yDatenHw8B39zdcSbM7QU36SgV5+jzzyCj96aCrIV7UO2u8UWFWS7+nOKbPYgmypMdB+yXbjdhMTxIK+kmDDeUcDFgjl8Mo+SEeyo8tjcXp1kcHwRLbtQfAxWGBaUbD1OfOuRPcgmPAO2l0aozv+Uynl3Tj1xjEArDSSbCww01zFiGkqKiyY9jTf4/Vw6bx43YaL5BpfrZ/E58grZ7prIdlborbjAmx9VEPzt83zBZU/JdqumCeuH00WVSsSbs7SWXuB6uzGHn3yUGCc9ZIJfXn0en5TMEX7yCVK89Fhsv8x3XinC8UuP8mhWBn5mIqQ7i7Tmf8zHDeqceP5xQqx36GtcwjbYBysDEdKtVYYqP+KDbkg7eQrblo+5OGJF9qlDKssKIWF1bWqI4WkxDpEhWOwuqZRsH+2m8/yJbBzuqQyVqhbk0foCblZ2sCi3xCsiniOpQRirbTPXeYsf/ec8L/7nlwgyUKq8uTsLP+AXuVucfOElTvlqM9F8kT9cXSTu3LMc9LdAJN1lvqeSyx++z8XdOL7/taeIs1ii8aM3uboUwBeeP4S/uSbSnSW6ym5xu11B5LHTpHh/VmQWEkslG7M0FF7kdr8NjzxznBBrXZRyGcsjNbRsuxPnY4vGzixFrz1LY9xl/jn+b5Dtr4Wb/He/42+Q7f8Pd/l/8BvlG9Pc+f2LvD3kiaOp7n2m2QoUcnuynn+UKIMJ8nPr6BqfYlOI0dbVwtDIjbjUVCL8bDEQrVPzzptcGVhH29AY24AcziVZMt5RzM2KIVVbo462NhZunkjqfs9g+M/4h4NemD1k7C+c9vbCAI2C+fLgGMOzK0gUQvuSFsZmNrgHhRIdHoSDsYzp9jrqmrvoGVtkUyxHQ9cYB09fwsIjCXQxR1dzkHe+VYJRZhJp8e73KdkEj6K3WPR7haMhzp+1i45f4ZnzEl44l0mEkyELbQ0UfTRHzJeTsWKG6rJSmgZnVPHTiLQxNbPHM/0g6T5mzJZW09QoI+aZWBxtdVgeaqG+oYVW4ftbUlXUvaWzD8EREUR42mGovUnB999n2ieKzOxAbO5TstUUXeXTKS9eORaG00Ptojuz9Xx6vYbh+V30dXUwsLTHYL2VLrElmUfPEu1qgcbmMLVl9bQPDDG5vIVciA83cyIiKoGYUDdMdKVM1pRxp7qJ4aVtZGhibGeL3voaG2uWZLx4mBB3K0TLYzQ3N9PRNcDEvkeTjrkTgSGxJEYcwMJQTMW/f8yIhSdJh8NxMtfb87+Q7TA71EpFdT0DI0IUthI9czvcAyyYutiNzWNnyEk6gPpcA1fvNDC5KEFPRxtjO1d0povo0o3k1OEcgh3/HLKVvlnAkMyetOPhOOhOcedOuaqFV1tLG10jM4w1N5iYmcQx5TmyA4yYaqqjsqGT6eVNpErQMjHHyTGM1PQwnC0N7hlmqwRTGxM0V9ZR1zvA9NImMqUeli4eWO50sYAhwZmnifZwQdT5Iecn7IkJjSDQVo2x7npKm9WIiQvE080ENeUOM/2dtDS30jUyrfKpUqrrYOPmS2RiAoFOlhhMl/DL0lkcvOI4GOSoUrIJCk3x5gJ9TfU0d/QyOrfGlkQNfRMLPKOTSQz1xs5AjdGq87w26sqppCii71Oy9V75FRUSNyKTMvCzNkC2OMCtyzdoHF5Gw9KF8EQBkhmyNNxFU0snQ1OLqrks0rHA1SeYlJQQbEUbtFeXUdM5xMKGGLmaJkaGFjjHpZAW6oGdwZ/bdis3Brjy3p8oGLPhxJMnSPS3RUckBCoM01pZRs3wHNsiXXS1LXEy26W7dAOvY5kcPOSNpLuRkmt9mCdHExnrid76LD0dLTQ0dzM+t8quXIS2iQ0HvIOIjPDHxcYISfsFrnauYBWYTZyPy2dKtu4yPh4yJT4oAK+1Ws6//en/Ye89w+u67jvd9/TeABz0TnSAJHojAXZSVO+SYyt2bEfjOLaVm8lMfJPcmXhiJxOlOIoTdymy1QvFJlaxF4BEYS8AAaL3eg5O7/fZB6wSJdKSbCvOPs/DL8Tea6/1rrLX+u1/oWUyRExSLAaVYBkiQ5dZy0Ory4kPd/PegXb6x32o1UrMyRkoxg7ToynlrrsepDZDQzTr4PE2Tl3qZdzmJqRQY7ZmU7tkKZWFKXgvvMO2yRQWL66hPEnK3Hgf59pbaT/fy+isiyBqYhJTyFlcTe3iHJLNATr3HqH5pJ9Fa2tYvCjxmiXb9Mk3+P4pDUtqG1mfp2Zm5DIn209xtqOPSbuLoFSLJTGX2mV1VBQkwdg5jh4RknyM4vAEQKXAaC2gtn4JVSUp0fZelY/84+c4sncDJ2xmDCozrrF+xh1+VFoLiRnFVNZXUJJpwDFwir2HWukedqNRqTAlpqKaOUG/PIMla59gZTqcbdnFtmEz1VVLWbVAR0QQM1qbONjajSsoQ6czYDKqcU92EkxbysqVd7HwJpFNsCYQAsufoLX9DB0DU8x5wsi1ZlKLF7GkvoIFygnamppoPj8TfW8YzXr0Cgcz09MkVN7Fivp6rP4JLp5tobX1PAPjDryosKQkEquW4OoPkbmkjmXLkhk7fZy9zReweSTodHqMJj2B2S7cMUUsXfM41R8Q2S6x48VWZvW5rP+D6msWDO7ufextP4MnZQUrKxYTXZYjfia6m3i9SbBkq+OBvFB07jRdGsIp1aJVx5KgDzJ63kFMcT0PfbEM3+mTNO+7hGZRGfWripj3gArjnRnm3Kk2Wk5eisbD8wvWwrFplJTVsbQsnfDQOQ7vO85lZwC5Xo/FoCPknWU4mMiSxpU0GLrZevAk7oRq7l1WSsJVazJBZJvsoKVpNz3yfKrr15Fvmd8chJ1dHHizjV5XKvd9s+Gau+j0xUM0tbURzFvD8ooStK4xOs+2c6y9g6HxWTwo0JmTyC0qpbqykIwEAzgnuXS2hebWcwyNOfFKVcSlJ2ES4n6NSslfvZyGhgWoHJN0nz9Jy6kOBkamcAZBZUokt7iKhupi0uMctGxs4lyfjpVfXUaWLsJk/wXaW1s53T3GrMOPXGvAmllAaUUl5bnJGG8Y69e3PQGmO4+z8bUtXFAU8OhTj1KTZnxfIh3haj/TfZc4vu8IZ0YE8UuHwWBCJ4icNilppXfx5ZVmLhxoobXNScFd9VSWXLdkG+s6zua2y4RzHuCPKrXMRpN+tHPqUh+TDi9huY7Y5EwWlZZTtjALRk+xf28rntRq7l1Xc4PVYoRQwM147wXajrVxcWA8+t6QqvSk5C6kZukSFqdZ8A21senoSUaS7uPPV1wX2aY7jtLUfBhf8UOsq8jnSniyeRyeSc6ePMTG9iH0mjhiPYN0jjoIKTSYEzNYtLiamrIc9L4JLjQf5UhbJ3aVGq0xBqsuwvjkLLaE5fzPx3KZ7Wjn6P7jdE44cYcECzUDKXn51DY0sjA2wvCl0zS3nKNvZAK7J4JcG8uCojKWNpSxINF4QzbfCILr3lhHO4cOHKHDo0CtNhNr1CIXxK/hBB4TYrJJJmnbfoSzA0k8/u0V1+bjVaEu4LbRd76FQ8dOMTjiwC1REJOcFA1a7uhwkblmLWtW5aJyz9J/8SRN7RcYGJ7E7g+jNFrJKqhked0i4mXTnDm8n5bz/Yy7A0SkKnSxiRSVlVFfXU5MaJLLZ07QfvoCveN23EHBsjyWvNJqauuqyWCEjpZtHJsxULny81z13o66AR84wpG9Nur/+guUCHEHgm6GO5p48609jOlr+cqX15MTq0IajYU1yeWz7TS1nGdgehZXUI7WbCU7r4Sq2iryEzS4xzrYvf89hOyi310niGxC/MNZek5u55evtiIt+wLf+Fw5cULgvbCXidELvNvWRzh5JV+tlNF3toXNL46y5L8/QEXKfMB1wZJt6Oxu9p4bIG31n7E6/cpMco9w4tgufnIxl7//ej1K2yTndrUxOGFh9bdq0QhcL7TTcuIi3cNTuP2g0lnIXFhFTa2QKTrISOcZtr/USeaDq1leeYMl29A5th1sYijtSf7fFZZoUprW7e+y89wwcksSaQtX89i6bIIjHbQebuJM3yTTdh8yjZHEzBxKKmqpLRCy0N8YV1MQZFyM956lva2dU90TOLwh5Go9yRm5LF5xF0tSZUwNXOD44WbO9k9hc/qRacykZAtl1lNXEI9USBby3nvsb43lD/72ruuWbDO9nNr6j+xP+CZ/sqbgmrvozNg53tp5El/6Wr61KgWfc4KLLcdpP99J34QQ31SK1hRPQWU9S+rKSJPM0tu2hWc7UvnTh1eQGxsN4Eg4KCRu6KDlUBOn+6aYFdYAtYmEjCyqVq+iOi7I+bZt/GRiBT9+OBnHxCWOHNhLc6cfrVaNwaAjJjbMUGsTKX/4Uz6X6WXiwl52HD9J/Jq/5p7sGw+GEaLZRSd7aD14iJOXx5m0uYkodFhT0ikor6NhUTZmpY/xszv4h//dRfWf5jJz4hK9o3OgMmJJSKGkbinLF6WjDIxwbMt2WrrGmHAHkAhzKMZKYe0SVlYUoXf20HS0lXOdvYzZPAQlSoyx2VQuraOhKge1d4bLu57lTe8Kvnz/OpJvcOUVrNlcE+d596Wfs2uslKefeZKadB0SweV7upc9r27hpM2PwmzEoDURr7Rx4LKE1Q8/wcOLLPidY5w+uIfmsyOM2hzRNiakZJCmHWf7ZBJPPfwwKzJkOEcvcGBfCx2DQ0zMBZCqdcSlLKC8qobyovlEYNd/QmiBAPbxy5w83MSp3mEmZj2EhHdfUgZla+9jea7w0WacAz/7Gu21r/Ht+htFtiHe/MaLSP/wyzxan3rrhDi/wjlevPSzQ0AU2T47ffGZqEkk6GX8cjud40JMBSHY7tVqRYiE9WQtLiRZG2RycJChiRk8gTARuRJLYjpZKQnoVULygwjuictc6JnAF1GgtWZTlGFB4p2it3cQuzeMRCpDb03DFOjFritkQbz+pix412GECbjtjA8NMzhhwy/E65LI0cckkp6eTIxehUyIERZwMz06SK8Q9N4viAUmkjPSSYkzXnEzdTJwfgq5NRZrrA65EFA7+uFpjonRAfzGbBJN2usuie5RTg6FyUgVMqPK8c/ZmBz2YcmKQyuY3Y8MMDg2G20/EjkmazqZmQkYVRLckzPYbBFi0mPQCAkbBJPliSEuD4wz5wkikauJS80iI8mCViEcgANMdAziNViIjzeiiv5fdLfEzNQoIx492UlmtDf7SxKJZk/qo2/MQUQiQaGzYNEE8QmbS2sqFo0SmVTIGjTFYH8/YzYvQUFciE0iM1VgJ/xdQsRnZ7i/f148C0nQxFix6tTglWBJj8eoUyHIEj7nNMMDg4zNuPCHhQORlbTUVBLMWhSyIFPdI7iVeuISTWiU1xNVCJuFWSEA+LBwiA6h0MeSlmUlPGxHlpCAVYhVF3YxMTTI0JSTcESC2hSPReHALTORYE2Ixgy7OaScj6n+SVwRNdZEMxo1OCYG6R2cjtZNptRiFDIsRTwoLWlYjSr8M+MMDY0y7fRGg5IqDDGkpmaQZNHdZO1xddPud0wzODTA2LSLQESBKSGVBF2AQDCCNiYRs16LZG6IIY8ai9kc7XuPY5Ypu4SYGCM63bxLsjCn7BMjDIxMYHMHQKbCEi98zY/HqFYg9UzRPeVFbYghwahBcS2ooBDnxcbY0BAjU3N4gxFU+lhS0lNJiNFHLUSFrH19bi1JsRZitFd9yyLRrI4zYS3mWCsGlSJqhTYz0kvf0AxemY6EtIzo3FAK3EcGGR634fKFkKqMJKSkkZZgimZdm5kYZnB0kjm3PxrnTi9seDOSiTWoom7gH/z5merpYshvIC0tMZrN6+pYdkyPRcty+CJI5HriYrWE7GF08bHExeuJOGxMjTlRxFmwxOhRIAQItjM6MMjIlD06NlWmeNLSUog3a6IJTgL2Ycbm/KiMQrxI7bwVSySIyzHNsEtBrMmIxj1BX88Ak24fEekVCzYkKIzJ5GYlE6MOMDEyxJggpoaFsWfFpHDhlxuIjUvEEo1XF8Q1O8Hw8DCTdg9BmQqzNZn0pHjMWiWBuRHG/WqMRgtmtTR6vcc+FQ0aPmlzEUCJyZpEWmoCFmE+SYI4JqeZtYcxxlswGq/HBPTbhrk8JyPGEkuCQYEQVNcxM87w8BjTc0KyBRWGuCTSUxOiczgirGEjI1HRw+0PgkJNTEIKaUnxH5g3QgzKI4d3MKheSGF2HirXBDZPCKXOTGJKKolxRjQKSfTQOzk6zKiQ1VJgYozFqPQRlGswxyZHP0bMzU4w7lVgMQsH8PmkAN65SQaHRrE5A0jkSnRGExqZD4najCUmPjpHbv4JB2w3M2PCOJtizhuOfiBJSEkmOd6MVh7CMTXGwLCQ9CCMQq3BYFBFLTGVxrjoszWyCH73LOPCPJmcwxuWobPEEm8xIBUOVXoDMQkGIs4ZRoZGmJrzIZEp0AgCilLgpcUUm4zlxjST0WHkZGLAhl+uIyFdSOQy/wuc68HMAAAgAElEQVS6ppiy2Qmp44gzm4h6zwvZ2VwzDM/4UOpiSLXIcArrzehE9MOCVK7DbNYh8wmPM5CQbiJstzMz5UJmNBFjNVwPdhwRgu/PMDo4NJ+IQyJHZ7GSkpKMVXDh9juYGB6KfiwISuVotHp0GkV0Q28yxRDjOcO7LR3YTeXcUyVkj7zu3xz2OZidmcQt1WOxxHNVJxfaOjViwx3UkChYS15pq+AqNGOzE9Fbo3NJSG7hFwJLDw0yMmHHixytyUqqMCdNmivzL4LfY4uu58PCNREFxtg4Yo06JN4QKrOZmDh9NOB1wCuM3SGGhbEbBKXeTGJSKslxRtRyPzOjszjcMuIyYtEppISDPuamxxgYmk+sIVcbiEtOJVVI9CEk5PmQXZSzp4kdB5oZi13Ko6srSRKyFdziF40NNi7MpRm8kXnXRqNeTUQiRamNJd2qwDllY9YWxBAfg+nqB7Fon80yZncR0SWSZVFG561TCOQfHXNeIsLciU8mPSUek0bKTG8nLYdO4EsuZNmqCiw35d0QhDYv9slRBofHo+8NIStubEIKqcnWqAV9yG1jdMaOV51Ibtz1+GZ+xwwzs9OEDUnEm4UkSjc0NORjzj7LuDMQHbf+mTFGZ71EBJEtYX49MwkmOdFsn1MMD48y4wkiVWkxGnQI4Ul9MjM5yXqCjmlGh4ej+wFhbVZoTSQkp5CaYEYjkxD0OZkaG2ZodBqnP4JcyM6ZJKxLwr7nfSlZhMDnXgdTo4MMTQsfAzXzQrhKTsAjJyEnAa3Eh218hjmPmhQhidL7+08YTz4HU8NCHDcb7ogcvTmW+DgTUqcPudlCXDSboCC+CHUbYnBkGld0CTAQn5RGavx81nnbhFDvSWzukLCZiIpbwn7TKqzTQoB59xzjw0MMT9oRvjOrtCYSU9NJjjehCHlw2saZ9csxx6ViujKZImEhE+I005MBYvLTrsTKEz6mCe/4UZwqK9lpVjRXOkywjgl4hPkxOC9oh+XRPUJqWmp0zyJcJrR3cmoSuzKFwvirYyCIxzHJQM8EkvgFLEjUzwvKQuB4IQ6lzQ1qKxlmCe65WcYGvcQsSIr2+/xlATxzE0w5PGjicrBezU8R9GKbnaDPqaM4MwZpwM/cpA2PT4E1OwZFJEzQ72JqZJCB0Rk8AleVgfiUNFISY9DIhThkdsYHXWiT4og1X3HtFwRFzxzj0zN4NKnkxSmJCPN8apjL/WO4IyoM8ZkUZMWgEN6FwvwfFPZxAWQqfXT+pyXPrw8fnP/z88gxPUJP/1j0/SLsDeOS0khPtUaTlgjxtOamRukfEBKyBZEJdU5NIy0pBmFLFQ4K7ZxkalZJetH1kCdhvxv7eDdTyiyy4w3XGPuFZA8TdsIaK9lWbdQqTTjDjA4OMDTpIBCRotKZSEnPIElY90N+XLYxup1qFiTFob8axzIiCDdCe4W6jTLjEuahntjEZDJS49BKgszZxun3x7E4WRNdG22TgkXlNP6IDJVKgznOiMw5iTRlESnaMD7HJBOzdlTWAoRwaO9/FwuWV26hzP5hJoT3pFyNOSGVzHThbBOFhc8xQW+Xj/g8DZOX+xi3+5AohA9/qWSmWTEIYSJCXmZH5/f88+c9BRpLAllZKcTphBAHITz2CQb6B5iY80fPdBpjAhlZKSQYVVHLNtdkN8OhODIShTA2NwtawkeIif4exnwmsnPTMUUXg3mha26snx7hHKBQoVRqiTGrcfkkWKwJ0bA60f5wzjDYM8CwzUVEpsIUl0xqrIQxJyTEJ2HVSYmKedOj9PYPMu0KI1WosSQJ51zr9T66qVrCGVnY903Q1zfIpGO+XYbYZLKyU6OeKMK4nho4jd1SSW7M1XfQvKA6cnYAMtJJvhoa5TOhCIiV+KQERJHtkxL8nb1f8Ge/deOEGAvRn5AR6oZLrv3/1f+78e8SwS9duOXmQj9wz0fwfP+9ggL4gSPbTeXfKBJ+2h31QT63a8snaftH1f7Oyn1ffW/H7hZ/v9LpN4+LD73uFjW+YTx8GKsb23I7nrdiclsW7xuztxpDH9h43DzIP3Z67dvW7Q7H/sfhcq3oW/bB+8fy+8T1960Dn+T5NzG407HzK/fZrUF+YP2IXna9rXc29m5gdQf1v/mZn2Q9+qg+uroc39BRH1I3/+hpDh7czpCxhqX1K8kxXb/nVv16Z0zeN2M+5hr/UazuiOPt3kef8P3zq79Bbr/mfmSZH9Wej5gTvtEznB4UXNcWsjg94VqMol+9/h+5IN307r/lOnoH/fFx3ym3HZeRYFT0mpi24/V6Ge+4SNeEhLzljVTnxF/Lcn3LFn5K681Hty3AzNgQHefGUVsFC7KkGyy7Pnw+fZK194Ntvf34vP16fWMZt1rfbr9ufej79g7W1zvpvw9n9lHtv329P8n7/Febi7/aO+dXK/vXcPUdz/vbPPsW54frR4trUeVvjqv4IUXeSV9dv+aTvKc/vE13UocPu/tO63ZH78k76PLbrq9Xyvjo6243h2739zuo6K0PAbd/N31gL/BhfX77NfJ255BPd83+mEzE235rBESR7beGXnywSEAkIBIQCYgEfnMEAtPdnDrZzISuiEUlFaRdTS74m6uC+KRfKwEhuP40c24fcsH6UHs92/av9bGftcIFy92hDo43tXGhfw6Z3kpuWRW1ZdnEXEl69FutsmDp6ppj1h6MutTFmq8GXf+t1kp8uEhAJCASEAmIBEQCnxIBUWT7lECKxYgERAIiAZGASOCzTCAccOOYs+OX6TDoBZe8z3Jtxbr96gQEl5lw1NpYIpUivdnH/lcv7j/rHYJrnGuOyYlJZp0BFDoT1gQrZiG8xGehTYIrWCREOCyJhs6Qvc978rNQRbEOIgGRgEhAJCASEAl8fAKiyPbx2Yl3igREAiIBkYBIQCQgEhAJiAREAiIBkYBIQCQgEhAJiASiBESRTRwIIgGRgEhAJCASEAmIBEQCIgGRgEhAJCASEAmIBEQCIoFPSEAU2T4hQPF2kYBIQCQgEhAJiAREAiIBkYBIQCQgEhAJiAREAiIBkYAosoljQCQgEhAJiAREAiIBkYBIQCQgEhAJiAREAiIBkYBIQCTwCQkIIlswGGRoaIhQKHRHpUmlUrKysujq6mLbtm1UVlZG3U7j4+ORy+XRf8I1ko6OjmieZeEBwj+/34+Q8nf79u088sgjFBUVIZN9JsLQ3lHDxYtEAiIBkYBIQCQgEhAJiAREAiIBkYBIQCQgEhAJiAREArciIIhjgrh29uxZAoEAEonktqAEXay8vJxLly6JItttaYkXiAREAiIBkYBIQCQgEhAJiAREAiIBkYBIQCQgEhAJ/M4TuFFkEwzN7lRkq6ioEEW23/nR8Sk30OeYwumToDWZUctl3IGge1MNwgEns2MuVAmxaBVywu5pxucC6EyxGNRyZNLbK8SfcpPE4j5LBLwOhu0hTGY9WpUc6Wepbr+BuoT8TuxuD1KlAb1ajfzjAAgHcbtszIXVmLRaNIpbFxIJ+XHYpnGhw2zUf+h1v4Fm/9oeEXRNMzEXRmMwYdIrP9l48ruYsAdQarUYdZ+wrF9biz87BUcCLmbdXiIyLSatMJbFtf2z0ztiTUQCIgGRgEhAJCASEAmIBD6KgCiyiePjN0ZgrHUjzYNSipevIdus/RVFgAiemfPs+uFJMp5+kGKrgUDXHl5rm6GoZi2l6Ua0HyII/MYaKD7ot0ogMtzEv+zzs3xFGQtTTch/q7X5zT/cM3KCo+c6kafVU5qdgVn1Mergn+Piqf00uTJoXFRIbuytCwm7pzh5dBcXJYUsLS8hM0b5MR722b7F2bWHjS0esstqqC6KR/FJqjtxmpcOT5FcUMLSogRUomb0kTQjU+fYcXaQoDmfxsIMzGoxrMQnGX7ivSIBkYBIQCQgEhAJiAREAr85AqLI9ptj/V/+SX27/5Ut3TLqH/l9FlkNKH8lS5sIzrEWXnhmH8X/9DWWpFiQjp3mQJeT9LwysuI0qOTiyfWzO8g8DA9O4AnoSEk2o1F/+hJYpGcjX3vDz5OPrmJpbtwnE0U+LZARG5cu2dEaLSRY9Sg+lnnZnVXG3b2HLUfbkOc/wLLFhVg1d3bfTVf5ZmjZ/xYbZ4t4rLGS8hQNtt4ebFIlloR4DOp5K6yIz0FvxwkGSKNoQTrx+k+/Pz9G7T/VW7yjZzje5SchK5fcNBOfSOYZ3sd3No6SW7mUh2syUItL1UeLbMPNPH+oi0B8JY/U5hOv+0T0P9VxIRYmEhAJiAREAiIBkYBIQCQgEvgoAqLIJo6PWxII+X047LO4QwoMJgM6tQLpVf/OSBif08as0wdyNQaTKeou9n6PnrDHzpTdS0SuwmwxMrb339h0WRoV2RbHGaMiWyToZmbGiT8sQak3YtYqP8TtM4JDENm+tY+Sf54X2RQeG5POEDqjGa1KCl4Hc0ElBo0CPHamXQEkag1Ggw6VTMZN59pIGO/cDDZPCKlCi8mkQymX3nSNzzmD3RUgLFGgNwuWcvIPtPEmeJEwfvccsw4PKDQYDAbUCtlH3BPG53bimHPjR4HBbEQnuDle5RwO4XfamXEFkAluZnodStnNdYyEA7hsszj8oNIYMOnleD1+JHIlaqWQgSSEy+ZCItyLn7lpB36pCr3RgFY5X7eAy47d5SUk1WAROCjef6AN4p5z4nR7CSl0xBi10WvmeYbwuj0EI3LUailelxOX249UY8asV6GQSYiEQgQcl9m75wQjvgRqahYQFxuDWa9FJTCXRAgFfThm53CHpWh1BvRa5W1dxIJeFw6HEw9KTEYDmpEtfO11P5+LimyxRLwevAEpao0qKm5d7f+AW3iOEq3w/0L9vR4CUg0aWRCPy4dEpUajViKLeLHZnHgCEeQaw5X2XFGGIwFcTh8ShRKVMoTT7sLjC6PUmTBohXZD2O/DazvLW5u60KXlsLg4BZPJgkmnviIIh/B5XMw53ISkOgwGLZorffKhy5LfzZzThdsfQW02oVcpkV8ZL57u99hyuA1Z4YO3ENkiBP3e+Tqq1Tf0H4Q8TlwhGWq1CmXIRsu+t3hntpjHlpVTEufjzNZtdAYM5JQuIjXWQoxJh0YOrjkbbokOo16DKuLF5QsjU6hQhb3YXW78IWHe6NGoFEgJ4RP6a85DWK7BoNehev/ciITwe5zYnR7CUjV6gx6NMIZvKUgJ7LwEwlJUKjlBjxuX20tYocNo0KJ+v1VrwIvT5cLpDaE0GDBo1SiucIsEA3h9fsIyJQr8uH0hFCoNypATmwfUwnjUyK+MnzB+jxunw4UPJQaDHq36hjl7peOCfg8uhxN3SIrOYEA3e5i/2ThKXkXDDSJbmIDXg0MoKyKPtlcnsLplg8P4vV78IVCo5IS9HpwuL6gMGHRCeyEc9ONxOnD6wqi0+mgbZbIb4UUIBXw45xy4AxLUej0GjQp59JoIIZ8HTwDkCiWyoAu7U5jvagwGHWph7bs6KCMRQsI4dLjwhCSorzxLmOthnxt3IIJMqY6uffOIwwR8PnzCPFIK82WepXCtQxjLgUi0vnqdFuXVpWe4mZ8d7MIfX8ljdaLIJm5TRAIiAZGASEAkIBIQCYgE/vMQEEW2/zx99RuqaYDpS81s3XUWnzEWizrE+JiDuPKVrK3KxhIaZd+W7Zxz6Yg3Kgk5ppkOxFGzah3lWYYr4oGXS++9wfauMDEWHbKgh7DagMp+gcGAhWWCJVucmsmWHWxumUQbp0clCTA7Y0O/YCn3LSvGrFHcLIpxRWR7Zh8lVyzZwpf3sb/XT/biZWTHaghe2s4LfQaK5i7R5VZhVEtxzkziNueyclUjBfH6eeu58AwtW7Zw2iZDp1ESmHMS0KVRu6KevAQ9St8Q+7fu5ZI9gk6vQeJ3YHNJyVt5P/ULYtEpPnjqDwdsXNy/m4N9XvRGNTLfLLZwPGVLGijLivlgzKrgHN2tR2g6O43UIIgyIebGPGQ2rKG2KBkdNs68t4WmMQUmg5KAbZqAKYely+vIidcjaAiuoeO8+24bNo0Fo1qC0+7HlGxFipGsBbkUZcehUU5x8MeH8edqGRuyIdPICMxNMxuMp2ZZKYqxc3SOzhGWKgnOjWMPp9J49wqK02IQdEv8Y7QdbOb8gAOpRo0kaGc2ksLSlfUUpZhRSefoPHqBvpEJZkJzuPwSNEpwjE7hT6rm3tWLSdcFGD6zk9e2nmDQF0tJcTJJeeXUFC8g3qhgrreJvfsv4VBoUCtCzM4FseaWs7QyjwSj+oOxsEJOek8c5uCJAYJaE3qln2mXkYUJY/y03cxXPreapbl6xs+c5uwlCcUNhaQkGK5ZIo0ff4mmYCm1CwtIUsxx+lwrZ0eDKO3j2BXpVNUtIm72HPtbBvCr1WiUERw2G4rExaxpLCU5RocsPEbTlkt45NMMzzoIIkcp8TM77cOUV8vqugKsoTE6Tu3ml5u6kMSnUZCTQEp+FRX56cQpnVw6eZSmsxOg1qIKzjJFAhX1tZRmxaO9hcXb3OVWDrReYNInR6OW4p62YyxcQmNFAYlGBVGR7UgbsoJbiWwBpnsv0NbqJKuqkKysmGuWfjOnN9JkT6K4eDGZeg+tUUu2Eh5rLCTW08GOVzbT6VSTnp9DYnI+NZWFpBmC9JzYw5CujJLcBcS7L7Kjcwz/5CxBtxe/REbQZWc2aKasrgSdo4eL/XZCEglB+zRufQ5LltZSkmFBKZMQ8kzT2dpMS9c0YbUaVWgOB3EUVdRQlpuI4QNmrw66jncyMjGDI+iMisTIZITdM9hlSVQsqad0QTya6Dw5T3PrSfpsEdQaBf5ZG6qMcpbWLiY9RkVwpp+OznZ6xv24bD585kwqK8rICJxnV7+c3NxCSlP1ELBx+XQrrWeH8Mg0qGR+Zl0KcsprqCnJxKyWQtjDyMVWjrR0YkODXgtzHg1ZZhvbuxTUNCybF9lCDvrPtdJysh+HVBCkAsw6ZWQurqZ2YRYx2qui3tVl389g23l6+4eYCvlwC1mKBAF9xokyPp+SPAuOwYv0zwSRSQLYZ/zEF1SxpHYhySYlkkiAuZELNB09y5BDglYbYc4VIS57EXUVBSQblTj6W9lzaRq/zUHE68YrVRJyzuLRp1JZV0dppsAzwPiF4xw+04stpMKgCDLnlmFMLaSuPI+YmeO0jgSwZFdRkmK6EhLAy2hHJ53dHhILcsnJVjN4+hhHT/fhkmgwKMM4bR60aWXU1y4iO04JV0Q2wZLtUVFk+w29+8XHiAREAiIBkYBIQCQgEhAJfBoERJHt06D4O1NGGMdQO2/9sglJwUIKshIwKUPYBi/QKytgeXURieoxjh/pwaszE29UIQ1M0r7vKDZzJfc+0kC6Qc108y/4eZObrIWLyU82oYj4cIx1c3Dr6/QkruDpP/wSpVYtoyeb6Z6RYo43oZZHmOlp51DHDIV3fYF1+XFobxKzPiiy+Vp+xgunPFSu+xIVqUYCLT/g6V/0UV5dS2nhApKMKsKzl9izrwfT4pU8sKoYqyFC944X2DlkJLewgNQYDRHvDJfauvDG5LJ0TTkpihnaT/TikWqxGDXIQ3a6Wlq4NJfD/U8ti4pcNznHhf30HnqFDecUZBfmkZ2gRxZ2MiyIN940Vq5spCTNhOoGqxLnwAn2bjyAI7uWoixL9PBqn3Rhzi4gM17NcPPrbOtWkZ1fQGashrB3lu4T7ThSKlheX0ZqpJ83f7yNqYQcSkqysGql+F12hjqa2NoaZNnDj3J/bRZG9QDPP/X3HM8oY83yReQkmZEHJjh9qImTHTMYcwtZXF5CeqweiXOMM23NDCXfxedXLCIzxsf5fQdpujhHfEEOGQkG5IE5+i5foMufy/2ryshK8NP2xmu8tn+EhJpqqovSidPL8Ex2cuS9syTd/RRry9JQzZ5m6/Z2hrzxUUu2xOQUUqwW5NMneWNTO+HYLPJzkzEqJbgmu2g5O0tKaR3LKhYQo1PeILj6GTvfzM7t5yArn/wFSRgVAexTw1w4sIu3Jov482ceoSFPS/d777G3GZZ/vpH8BddFpZ53/jtvBtfz6MoGcjTT7Hn7J7x8Rkp1TQ0L83LJy04kONRB75gHlcWIViXDMXyBYxcGsVbfz8pFWSRpBtjw7MscmlZSUFXGogWJGFVBxjpPcOayh6K191KbE0t4ooWX3upEk5pDaXEKcYmpJFmUzHYfZ1fzMNqkDHIz4tCEXIxePsMZfyYrllRSkmK4yZLPN3KOA00tDIXjWZCZhlUvwzk5QFdHP6aKNdQtzEE3+FEim5/hEwfZsmmGsoeWUlaWwtVoayO7v8cbU/ksX7aOxXEB2qIiWzGPNZaSo5/l2FubuOjTRy3Z0uKTSEuOQx+a5Pi2H3Mx5l5W1VST7WriuZe20uNPpr66PDrOBKH5Yst+Dg96MaUWUVmUQ3a8HolnkNa9nahya1ixpoIUbYC+tl3sOefAkJpLXqoZZdjJaOdpOjxWyuuWULkgDvVNVlmztG/ewobd3WgKS6gpzyHRqI4mQ+nuOEsPC1i7rI5i/RQtzUfpcOhIy8gm2azEOztK98UuFPlLqKsoweo4x/Y3nufQSCyFVQ2UFGaTnZqIomcz/3RCSX1tI3fnq+g/d4wDxweQWzPIzUpAK/UzNXiBUz1SihsaqFuYgH/gNPt2tGPTJ5NbnEmsOoxrdpyu5v1s7I3loS88yqO1icx2HmfPkctgSSd3QRJ6eZDZ4Yuc6AqRV7eEJaXpGG8SWr10bN3Cm9tPEcpfyJKafBINMpzjXbQcPMmQS0VmeSnF+ZnEqiLMdB2naVxNce0q1i5MAnsvR3cdo9+nZ8HCBcRrwTnRy8k+L4n5ZSwryyRwcRM/2HAMt6WEVdXFJJq1SOZ6aW7uQ5Jcyrp1FaQrxtm1uZkBjJQsziJGGsTpCSHXW8lMSyBy4RW2XvKRXP4gKwoSoh8DwEXXkWaajtnJaayhqsrIWHcPPaOeeWs6VZiZgYuc7ZgltbKRpbXFxEzMW7KJItvvzOZCbIhIQCQgEhAJiAREAiKB/zIERJHtv0xX30FDg25ObXuWl0eW8vQjdWRaVFFXrYjPxpRHgdkouD/6cTpDEAkTDoeRKqQMHHiRzV0hGh75MtUpdjb9z58xsfJhHl2aT6xGcDONEHSNsudHf8tuRzFf+NaXKIvXE3K5CUfCBMNhIhIZkpmLvLFlL8NpD/LMuhws2hulrFtYsp17hZ+2uylb9iRVqQb8x77PV1708eQ3fo81hYno5FKkIRdtb71AizuJlQ+uJ0/ezb8+d4ik5StpKE7DILjnScF2dj8bzk6T03APyxeYkYRC0faFQ+Goy+X4mX3s3HmRgt//KvULkrgxRFDY2cnL33mb4N0Psb5qAXFqwU0qgnf6HBt/chRlxTJWLcuPikVXXa5mL+5n65tH0a77HI2FCeijbnESZHIFuDp45btbkK2/m+WL0jAopEikErwd2/nBsRANa9ZRMP4SPz6dwkP3rqQk1YQy2lEB5rr28nevdZK34j4eq8vGrO7jZ7/3V/Su/hZffaiMNKPguhdg/Pir/M1bHeQse4RHly0myaBAEvbS37KF/zik55EnGyjSdbNxRzPOmGqWV+ZFhR2h353j59mx8QhJax+nYaGFC2+8yOYTUhq/8CBLipPRCW5jATsnN/0bG1jNl9dUUmCZYd/OFka8KaxoLCAhRotUGuTSpr/nnaky1q1ZSnGyPiosRfx2zu15laOOBOobV1OcbEF1xY0s7BrlyK5XaHYsZv3KGvITtQjaS9g/x7l3/4W/bUnm608LIpuGrl27eO+IhJVfXEZBTuw1y63Lb32L10L38vjqZeRpJtnx6s/ZNJbDU4+voyIrBpVCSsDjIRQKERLGgESKZK6P3Xv2clZVx+PLF1KcMM6b33ues4pF3PvYKhalGaOCgm/iAtvf28twwjLuq11MtqabV1/twJJdRG1FBkatgrBjkOZtr3NeXk59TTmZFjlEJIQcF9jw/GnilixjeUMeMVFTwnmR4uLO3RzpcJHVWEtJlhW1NEIk4KTn+Fa2TObywMpaCv3NH2HJ5mOo7QCbNkxT/ugyKiqui2zDO/+a1yYLWbnibkqtV0S2mSIeW1ZFWYqcjs3vcCFipqiuiqxYU9TyDNc4rft/wWn1alZWlpPjOsQ/vngId8YSHl9TFbUslUT8DJ/axgsvtGNd+xD3rFpMmk6OJOLl4tafccSZTPXK9RRqRtn9y73YshbTsLKC9KgVVwSv7SI7X2khmL6YxtWl82P02jI2S+vbr7O52UHRPfewpjYXs2DtFg4yO3iC3TvaMS5eQqbEzum2PszllZSVpGOQRQiHfIye2s6G3lgaGxqpN/Ty9psvcVZWyX133015ugGFTIq3YwvfOy6ltmoJa5NmaNr9Ll3SImqX1JMfr0YmrGvuSY5vfYUOXRmNNYvwnd/M/gELFXXLqcoxI3wnEDJlXj74C75/MEDj/Q/zQImcM7s2cNqfR/XSRkqShLIEt90Z2ra9zFlFAQ2NKym2qm9YtL2c3/gam46Mkr7uPu5amo9FKSHkGufI1pfYfFnFkrse496ypKgFamD6NK+9c4Fw8iLuX5OH98JW3j3pJqWkkSWFsfOusiEbJ/bspjdgpXrlSuKGd/BvG7uIqbyHp+4qwiysOyEX53a8Q/uEjKJV6ykzjfPWq624E/JZu2Yh8YJ7u0yGTCZFLpMx0/ICmzq9pFY+wqrCxCsim5NLh5o40mQnd3ktNbVJRHwB/P4QEWHtR0hq08vx/duZiKukcdla8p2iyHYHb2zxEpGASEAkIBIQCYgERAIigc8gAVFk+wx2ym+rSmHvJHt+9Axnyv6Or9alYb52yI8QiczXShLyMHjxNB2X++kZnsEnkePubaZLmcOTX/kGjbHn+F//4xwr/p+HWZ4XF7Xemj8YB7m08fts6tGw4qkvsjhOR2jyMqc7u3TL5RUAACAASURBVOnpHmDKHUYemKL98jQxNV/kLx4uwaK7MZ/fB0U2RfcWfnrCTXH1fVSk6ggc/z5PH87hL7+0goVJ+muCVs+O59gxpKXm/kdYOLeHr/1TO7HJcSQJrohC5QSBzznEaY+FFfc+yQOlsTj7L3Gxq4uuwWkCoTDu8R4Gprys/ONvsy4/FcMN+l9o4iDfe3aYtV+/K+oaej1zoJfWH/8jJ801rFm3hHTzvCAk/Pxzg7Tv2Mx7HQ40iclkp2WRnpZOVmYS+un9fPvPt6MuSsNqvuIuKZEh9w3SPJjEo1+6n6TWv+VA0h/yxRXvEx/cF/nRL09hKahifXUGJk0/zz/1M1R/9MfcW52O+QrSUPe7/OW2IQqr1nFfWToxGkHFCjJ1fi/P/3yKFV9dTQ6tvPz2ZrpCmaRaTKgEYQdBQHMy1T9A3qPf4t4aK5fe3EL7WCyrn2wkL81MNP9EOEjv/n/j//Yt5o/W11Ca7OTgzuMMe1JZJYhssUJU/jkOff+fGVj0MKvrSkjUXs+E4b3wFv983E1p9VoacxPRK+fB+SYvsHvji0zmP8X6ymKSdNfv8Vx4iW+8I+ELT6xjaa6Grp272NMkYeXvz4tsV7usZ8MzvBa8l8dXNZKrnmD71rc5Eq7lS2vLyLWqowKPb2qAi5e76LrUz8Scn4jfRufgBOTex9P3VbMweZw3vrsTT045q+8pJ8Wkmh/nc/1s37uDE1Tw8JLFFMX0RUW22Oxi6iozMKrluMfPsPnff8QxnxVrYgJ6qSA0SJBIvQycmKTggce5b00pSVeV3NAEB954h62H+9CmxGExqpFEJ2QYt32EQUkVX3piJYuk7Wz9UHdRH0PtB9i8YYbyRxopv0FkG9n1najItmL5+g+IbOUpSi5t3cj5iJni+iqy44xRjhH3JGeaNtImrWVZWQk5joM8u72H2IIG7q9agDVa9zCzva1s/OFx4h5YR319PnFXumvswHO8M2hkUf19LFT28ObbA6TXVNFYn8H1fA1uTr38PGfIoHLNagritTfEZ5vh+Js7aR1QUX1vA6X58VwZIgQcIxx79z/oM5ZgcrtoPXiaQEws8VYtkrDALYLfNUqPr4CHH1xHY/wwu/e8y6h1BWvql7DAPK/oBvp28d0mqFpczTLjMEd3HiRUWE9VdRnx15KpRhhvfp6f98ZSU5SHqmMjnYY6GupXkG+5Pjb9vdv4m80TFNWuYP2CAG2bduLKraW6roqkGxK4Tre+yI87tNTUrmF1ruWGV4GHsxu2cbzbR/69q6gqSpxPnuB3cK5pI2/36qiuW8PdBcb5ewI9bPpxE7OmBax5qICpfT/mtaODhMwFpOklCBgE4d4x0EkkpZy1DzxExuw+fnrMQ17VGh6vir/iXh2h/8ArHOx1krbkfmrTtXQd2cPe4514dAlkZGSQlplORnoyiSY9jrbn2dzpI6XyUVYV3mDJdriJo83zlmzVtUl4x4fovdRBZ88Ikw4ffo+N8dF+jOUPcP/69ZR4RZHtt7UPEJ8rEhAJiAREAiIBkYBIQCTwyQiIItsn4/c7dbdgsXbg53/M/qz/w5+syCJGCGj0vt/c+df54c4A1UsXzlvaSAQLq63sGoD6h/6YhuRunv3aAcq+/XlW58ejkV0tw8fpN/6BTT1m7v7KF1lsnmbTjzfjzKugNMmAEJZeEhxjz9F2xmPW8e2HFhJzG5FNdXlbVGQrrLr7ush2ciF/84RgaaK9VvPenc+xbUhDzX2Pssh7iK//oJ/GlWUUJhnmBQPh2YTwyw0kp6RiGNrOL1uCLMjPjVrPRA13hs7ScqyNjCf/lNX5aRhvFNmmj/Ls/7nIkj95kOqsOK7bnzg5/O8/pMsqiGzVJBs110Q2IkEck8P0DU3i9Afw26boOn0eb/Fd3J87yc/+qY28h+rJSxLcbQWRU4JEEsIfMZKenYRzz1/yH457+G8PNJARo7lu4TPWxN/98hSJVat5qFawZOvnhd9/DdMzf8Ca0pTr9e7dyV/uGKWwfBX3LE7FEu3rENMX9vLij8ZoeHot+fI2Xt/djC95GaUZCegVQj0EWkT/WdJzSLL4aX1lJ+enrax6rJasVOP84TwcpO/AD/nbnkV8/e5qSpMdHNjZykhUZMu/IrI5Ofrvf8eFnMdZv2Qhqfrr48158nV+dMZPae066rPjr8XBC0xfYvem5+lN/z0erF1IquH6PY7Wn/HMNiVPff5uluZq6d61iz2HIyz/0vKbLNkuvfoMb3IvT6wVRLZxtu3YzHHZUr64rJgFsUoIjLDz9R0M69MoyohHK5MSCU3TdvIEnVTw1NoKFqWM8/p3DxIpLmXluoXE66+4tM71s2PvLtoiZTyydDFFll5efe0SMQuKqa9Ij4psnokL7H75VXqtZRTn5xCrCEf7V7BkDAXBkppOitWM+mq23PA0hzfsoLnbT35FHqmCy6UwJqK9EEGqspKZHo9q7OBHimzDJw6w+c0pSgVLtsrUa+6iA1u/wxvThaxafSuRTUHn1k1cvCKyZV0R2fBMca55Cy2SahpLi8iZO8izewdJzF/KPWWZxEYF0zC2/lNs/eFxYh5cRU1tHnFXROaJQ//K2316Ftbfz2JNHxte6yShpobGhhz012buHMd+8Spdikxq1i4jJ1bzPpHtXZp7FVTev4LKwsRr885vH+DIhpcYTSwjJhTg0tkxEorzWJBhQXYDNxQW0lITMbrOs+/ATqYTV9NYVUPGFZ0qOLib7x6FyoVVrDAPc2jXPtwLllBXU0HytUkeYejgz3htLIGahUXIzr/JSUU1y5eupCTuegIR94UNfPfdaRY2ruXunBCtW7Yyk1FHXV0NadeXKsaPPM8vBkzU1K1hWZbphtXXzdkN73GiL0jBFVExqs35HVxs2cZbvXqqqpezPv8KvVAvW//9CDP6bFY+WoLj6M/Z2i0hMX85i6zS6DyOZiUIBVCa4klOTiJw6V1+cipEYflqHlt8XeAbOPgyB3odpNY9QF1uIhLHBIODo9HEN17PLJe7B/BoUqlvqCV5YgubOwR30YdYU5hwJYO0g4sHD3Oo2UHB8npq8+wcOnCK0VAcuVlJ0bAAIdcE3af3MxlXT+Pye1joF0W236nNhdgYkYBIQCQgEhAJiAREAv+FCIgi23+hzr5tU8M+Lu39Ac+1WPn87z1IZbpxPii5rY8LUzJSkpNw7v0zvtN1D//flxpIj7qT+rm84zl+fiLIise/TmNWkKPP/gtHrcv43CMNZFsEV6gwntHzvP7c/+Wospanv/klyhQn+B9/0cKqr/8eqwuSUMulBCZP8JMXNjOY/ADffvjXILLd8yiLzBO8/Oy7eEuX8eCqRSRGXTjDOGdtOH0SYuJMjG75K34+Vc2j9wiuinoUkgADzW/y6uZWcp76M9YW3CyyRXz9vPuPz3Mpew0P3V1FhpD4QBLE1nWYX77RSVLDalZXZ2K+IUOhz+1gbi6MIcaAXBLC47Bx+d1/4UfOpXxjfSaXX32H0ZL13LtqEck6wcUT3JNjOCRqTBYjkYHt/OurF7EurKOuopAUowKffZL+Y5v413126h/9Ak/WL8ASFdlexfTMlz8gsv3FjlGKPkRkW/L0WhanTrH93b0MKkq5e0Ul2VbBEi9CyDPBsF2FVYhXprZx5Jd3IrK5OLDhID2uJFavKyU1QRfNOCkIcS+eMLB03d3U51mjB+6gc4DD72ykQ5rD8tUN5MTPu2IKv4hvitY9r/Fuj5V1d62hIjsmGqvLP3WZw2/8gOc6cvmTbz5OQ56Z8ebdbNl6mQWPPki94HYrl+AdP8/bz32P9vQv8kePLCdPI4hsW24Q2RTgaOPv/qGJtJWrWF+bT4xaTtDWwVtvbOGktJKn7qq6IrIdIFJc9tEiW2w/r/ywDU3BIpYtySNGcBd1j9G2522a7ek0NDayMM0UdSsMuyYYc8sxGEwY1PIrmRmjSgoDR3ezp22chJrl1C3OxKIWhJIA9tEJgnpzNINuuGfPR7iLhpjuPMaWl49jXHEXy5YUEqeSEJi9zI6f/gP7FY18/rH7KI+/2V20PEXFpa2/pMVjYXFDI/mJ5nmLsTsW2U6y5YctxH6IyFZSfz/V8Q6OvLaFTmUuDesbKUoUYh4GsF0+xoatXWgLq1nVUID1pmQAs7S98yZv7x8hY+393Ldyfp5Iwm76Tu1l245+MpetnI/JdqQDWUEtS2sLSdAJ6ngQx/gkPqUeg9mAZPQEew/sYiZxVVRkS79JZItERbb1GW6O7d1My3Q8NY0rqciORSUN45q4yHsbdjKbUseKpUW4z21ly5kAxbVrWLE4Fb1CQsA2xMltL/BvLUrWPfEED5XpOL9/A4eGTVQIiU5yrahlETzTl9i3YRujceWsWFHPAss1czlh9n+oyHahZRtvf4TIturxcuS9e3mneQRL/gruql6AWTCDCzmZsnuIyHRYDGpmz27ixyfDHy2ypetxe8LI1ToMygget52Lh/fQ0jlD9oq1VJm62LD3MorsVTy4tACLSoLf1sN7r2/mYLeeNY/fwxLLKV4/2IM8axX31Rdg0YB75Azvvfs2PYY6Vq+5h4W+m0W2GJkHlx+Uak00A6/4EwmIBEQCIgGRgEhAJCASEAl8VgmIIttntWd+K/UK457o5L13d9EXisWkFmLtyJB7J5mJLeeexgosw+/wjzvmyEyxEm/UoNSqsZ/ZzHtjZh7+8p+wYoEBf89+Xt/cSdBqQi+TIZHKUcgiDDa9Q39iDU995auUmabY+C9bmbTEYk00o1MqUQfH2LW3Df+iL/C/HyslRv8+d9HRY/zka++x6AffpDHNgqprCz9sc1FUex/VaXoCTc/yxfbF/P3nGyhIuG4ecnnbP7FlUEPdfU9QmqRjpm0PW05PotbMx0KSCDGMQhpSF5RQU5pBpGsDvzw6g1yXSJJZg0olxT1ynEPtQ9T9t7/i7kIhKPkNHRTxMX5mD5v3DyGJ0aEWrPckEvz2GULWEhoaKsix6lBEfVOFXxjH1GXaD55kzBsiIHiwyRUERs9hz72Hx5fmI+07zLvHJ5Br1fMCk0RK2CMhtayCsuJ0TBIXnUd2sef8HLpEK1adkoDbh9zZwzvnoXb9fTxRl41F3ctPn3gJ0589zV3lqZiu1vvyNv7s3RGKK9fwgOAuGrU8EtxF3+Pnz43Q8Md3U1liYvxcM0dP9eFGjVIetTdErggjT65i2eJMrAY7h17YxpkpK+s+t4TsNNM1S7aevc/xne5SnrmvjvJUKV37drPzaDeyxDiMCXlUVhWRqhrj0Pa99Hk1aNQq5IJ1TcDBbMBAcWU9lYXJUeuva7G4IkFsg2c5sP8Yg24NOp0ShUKJGi/uoXZe6i/g2998iGX5VkITnRzasYPTsxqMZiMapQJV2MPFg68yUvot/vSxVRRoxtiy7R2apMv4ysoScoXMhoFhdry4ix6fFHNKLAa1CnVkluNNbYwlruEP76+jNHWMl//XXiILK1h99yISDVfdRfvYumsbLVTyRGMZJfFOml/ZQvOwE0OyFXNiAdWlmWic3TQdOcN0UIZSJYxzCfKwD0V6OTWL8qLup9eGiyCz2XtpbWqjY8SNXKEUEmkikciRoqOgvpL89Hjo3sXGg8eRFT/CytLiaHD7678IAfsQre9t5dhgGLXRgl6tjGb17T32Nt0pD/L05x6iMt5Py57XeGtmIU+urKYqVcPMqc1sOtyJQ5VAnDGBwqoK8uPh8rF3OCapY0V5Cblz+/je7oH/n707j47yOtNF/3xDzZPmCSQhMRnJgA3YODaJhzhJp+2428gGGzI4ne4MjjunO/d0r15917r/3HVX33NPnz6nTzpTx1M8JLET23FsC4jtDI4Tx/EANmDEIAQI0Fylmqu+8a79VRUIDEggVIB4ai3FsVX1Db+9q0CP3r1fNCy5EX+xsg01xUq22IF38Ny//xE1d32ysFy0OJBDv/5X/GR/CMs+2oU17X6M7vojfv3GPsQlDwIiLHOKtBKwqxfimtUrsWROcd/BYzcUxVvPbsaW13rhXjwXTbUhyHkDtmUiHo9CblyOm25YifZgHDvffgvv9cZgq264VFERqkCyvGhftQIdC+fCM/AWfvlqN8YaP4Gbrrse80oh28FN+L9+Z2P18tX4i84ghnq34fdvvIfBvAs+n9eZq3Y+jqQ6B6uuW42r5ldBH92LN177A/YMW3AHAvB4VHhgwBjajmf7avCZu+/EPdfPRbr/fbz++js4klbh8/vg7EKnx5GQGrDi2tW4elE9fKVKRueeM3jvqc14u0/Hkr+4CSuX1BcqEbUkdv7xefykN4jV192K25eUKtn24+f/67cYC83HJzesRr01im1/fB3bD6UgeQJwy7bziwAj2ITFHcuxdF4lEu89g2+9Y6Lzmk/h3qurjkkf+NWj+NX+BJrXrMWaBh07t+3G7iNx2LAA2UYmmoDkn4NVH1uNjqY8/vTL3+KtPePwV1cg4HVDRRb73+rBUK4Zd9x3B9YsGMerr72NXUMSmmqrEPF7IOWGsHPbm8i3fQp33PYZLMu/ju/+ag+0+mtxzw2LYfT+Gq/1mViw7CO4pr3igvzpyJNSgAIUoAAFKEABClBgKgIM2aaidBk9xzY1JAZ6sX3nLuw5HINmSghWNmDBsqvROa8OAXsc29/5E3YeTEB1q/CG61HrTSGqK1iwbI2z4bnLTuHI3t14r2c3jo5mYcp+NCzoRIt8GFGEsfCqVZgTUBDftx1/3LoXMRHCqV7U1FTDyCeQi3Tg1qWNTlfHiSFBLnEIbz63F41/cT3aIn6oozvxxmEd9S0daK5wwzz4Gzx1uAl/fvU81IWOV4GM7fotPoi70bpkOZrCfshaDP379+KDD3pxNJaBIbsQaZyP5Us70N4QgcuIYvd72/De/jgkVYbHF0RNjRv52Bhqr74Zi2or4T2pmMLS4ujftxs7d+3F0WgWpupHbXM7rrxyMVpqRWdREVCVHjb07Ch639uKHb0DiGZ0WJIPFU2tWH7VUrSLLp5mAv29e7Drg14MxDLQ4Uakfj6uWtGBtgZRYSjDTI2gf2AYo7FxZHUJrmAN5rr24bu/7Mf8Fbei65pWVHhjePPJd+H92GosnlsBb2l15dguvLgrgfq5i9A5p6LYydVCWnQrfD2OtuuvwNzGMKRsHMOH9mJHz34cHktBNxWE61qwePkyLJ5TCb9L/AC9C4PpIBZdNQ9VpT3kbBPRva/j5bEmrOloxZyIC7nRPrz79jbsG4xDCyzAR65fhoUNAWSH+tCzqwd7+keR1iT4qxowf0knrpjXgAp/YbnuCXGRkUW0vxc7duxB33AMOduL2uYFuKIhj7cHArh+5WK01wahmDmM9e/Gu1t7cGg0CV3yoW7eFWgwdiJavRqrl8xHrZrEBz07cEBuw7XzG1Hj7CVmIH5IvG43BjQLqupFRVUVFCuDlG8erhGhTkUK7/5yH9AwBwuvaETQUwwCc1F8sKcH/ZiL5W1NaAhJSBzcgTfe3YWBpAa1uhPXX3sFmiMyYv292LV7Dw4OjSNrAMHKJixavhxXtNQh6BbNMybetY5kbAj7d+3C3r5BxDI6JHcETe1XYPnSdtRHfLBHd2NH3yFIdUuxoEnsY3fSB5elIT7Uh/e37sS+o8LNhaq5CzFHOYTx4EIs7+jA3ICFQ/u2YnumAcsXtKA54oKZHsD2t97FB4ejyFsRdF63Gp3NQST6t+OQ1Ir5cxpQk9+HV/fEEKqbj845lQiIJgRiQ/vYYex4/RACSxehtbUWgeI9pXp/i21jHjS2LcW8Gj9sLYGBA/uwq2cfDo8mocl+1M6dhyVLFmFeQyV8qjLh/SPuawxv/vS3eL/PQMuKWljZMQwOJWAqQdS2zMcVnQvQUhuGTzGRTozi4J7d2NN7GGPJHCw1hPqWhVi2dCHm1AQhJfqxd18P0qFFmN/SisriUlAz1oNf9tloaWpFZ4MfZj6N0cO9+KBnLw4OxZEzXahsbMGiJUuwYG41guLzyswjMXgIPTt7sPfIKFKmisqGeVg0R8a+MRfaFyzAstYqyGIOH9mPXbv2oG8ghqypIlLfjIVLlmBRcy1CnpPHX8PR93bjcNRCfed8zCl1ODbzGDq4E9uiHjS3LEBHXXGDN2sMO17fj4ynGouubkVEFWMxiL69PdjddxRjSR2qN4LGBUtw5RXtaKzwIHN0O/5wxEZ98yJc1XQ8oY3texv7ojlUzFuKeRELA3t34/1dfRiKp2FKKgLV4j3QgcWt9Qh7geTwQezYtgN7D48hBxfCtQ2odnug2AG0dc5H6xwPxvr34r0dvRhNGXB7/QhXio6yMUiV7ViwoANN5gG8sW8EZqgZy1trkDnwJt45aqF54XJcOTd80ly4jP6A5q1SgAIUoAAFKEABClz0AgzZLvohugAXaBnIJMcRT+Vh2oDqDaIiEoRHVDKJQqNMHLFEXjREhKx64XMSJxuqJ1AIk0RHPfHD5vg4UjnD6RzqC1Ug5DKhm4DL64NLlp0ug+PRBHLiJJICj9cHtyoiDrezXE6eWMoj6r9MDZl4Hq6IqMQQne9ySGs2VLfH6QYILYVxXUXIJ/79eEJh5FLImZKz1Mg5r7g+I4v4eAKZvAELMtyBECJBvxNeFe4xgXHxA7nTF8EFn98DxdQheQPwqKIT6MnjYsMyckiMJ5AWFTWSCl8ojHDAA1Wc86Sn27YBLZNCIpWFZoiN7xV4ghFEgp7iNR4/3rFr9IcRCfkK12iN4d03DqBy0QInGLItG4pbwvCbz+CRdw1c98nbceNCsZeZiXQ0AzkYgMelHL9uca0507HzOv+9sL+XpeeRSYsqHA9crkKwYes5JJMJpHM6TFs4hhAO++ERwYdkIZ/JwbBEGCkqrIr3atsw8mkkTReCXldhfGwd6WQSqXQOhuxDpCIEvwiTYCGXSjgWYn6IpWjhcLB4Xaee/7ahI5NMIJktnlvY+SWk84Df54a7GMrYhoZUIo5UVoMpjMU8VHLQZS98blE5ZyKXz0GDG36Py+lu6jwsDUkxP3QTtiTD7fHBLfaOggq/W9yPhUwyD7hc8HhcUI69zkAun4cGl1M558xDM4dEIomMeC+4AqgIB+B1KxDXlkklkMpoMKzC+8e5b9Hx9sSErYhgIp9OIZnKIG+IKiI3/KEwQn53oSurkUMur4s3GNyuD4eT4iC2aTjnTKazzpi5A2GE3AZMyQ23R8w9QM9nkbVU+DzuQidRMT7JJJKZLHRLQSAcQdCnwtKy0CQ3PC4VqvDKm1BU94TrF3NYRy6tQ/Z54BYddEt3kk8ha0pwuYvzWSxDNvJIJ5LOWFni/RMMIRTwOnPnQ283jOGPT/8GHwz4sfJTyzC31oV8ToctTIJhBEWF44TKUS2bRjKZRk5MMMkFbzCEsHNsCeIXC/l8HpYsrlFYFi7SNnMQQ+wWlZLF9cqWuMZUEqmM+GxU4PEHEQ4d/9woGefSSSTSYj5LcPlDiAQUaIbtVCH63IVA1vk8E++HTA66eP8EQggHxfuq8Bl04sOCns1DE5+fHlG9WQwdbQu6lnMs3eK9fOziDWTTmvPZ67wvhYVlQculig4WJEXMnxCCfvEZBZhaDmkxfdwe+Errs0XknM9AMy0oLvH5LMHIZZBKpZHVCp+dLp8foaCY08XxtcV7M+XMMd2S4PL6nYo2WfxZIt4T4kNezyGVSiGTNwFZgdvrhVuxnc9al8sLF7TC56gs3kcKzHyquFzUD38p0L4AfzTylBSgAAUoQAEKUIACFJhMgCHbZEL8PgUuRgErhR2/3oLX3+vFYN6LCl8hCMlJIVxx/U342KolqA95PlQFdjHeCq+JAmcvIEK2X2PngB+rb1uNJQuqi90wz/5IfAUFKEABClCAAhSgAAUoQIHzJcCQ7XxJ8jgUKKuAhczYYfTu78dIUgNsUTUE+GrnYMH8FtSEvMerq8p6XTwZBcohkMNQ3yDiWRW1c2tRES7uiVeOU/McFKAABShAAQpQgAIUoAAFTiMwnZBt9+7d6O7uxqpVqyCOU1dXB1VVnS9ZrJDr6ekRW7rDMAznS9M02LbtvKirqwsdHR3Oxvp8UIAC5yBgW7AsC5ZpOst6ARmKqhTCNUm0KOCDArNVwIZpWiJbdv6wOXlp+Wy9a94XBShAAQpQgAIUoAAFKHBxC0w3ZHvhhRewcuVKJz9jyHZxjzWvjgIUoAAFKEABClCAAhSgAAUoQAEKUGCGBKYTsu3atQtPPPEEPvKRj8Dn86GqqoqVbDM0TjwsBShAAQpQgAIUoAAFKEABClCAAhSgwEUsMN2Q7Uc/+hFuueUWpymbCNpcLheXi17E481LowAFKEABClCAAhSgAAUoQAEKUIACFJgBgemEbD09PXjqqadw6623OluriaCNIdsMDBIPSQEKUIACFKAABShAAQpQgAIUoAAFKHBxCzBku7jHh1dHAQpQgAIUoAAFKEABClCAAhSgAAUocAkIMGS7BAaJl0gBClCAAhSgAAUoQAEKUIACFKAABShwcQswZLu4x4dXRwEKUIACFKAABShAAQpQgAIUoAAFKHAJCDBkuwQGiZdIAQpQgAIUoAAFKEABClCAAhSgAAUocHELMGS7uMeHV0cBClCAAhSgAAUoQAEKUIACFKAABShwCQgwZLsEBomXSAEKUIACFKAABShAAQpQgAIUoAAFKHBxCzBku7jHh1dHAQpQgAIUoAAFKEABClCAAhSgAAUocAkITDdke/rpp3HrrbdCURS43W6oqup8ybIMqaenxxYGhmE4X5qmwbZtdHd3o6urCx0dHc4L+aAABShAAQpQgAIUoAAFKEABClCAAhSgwKUsMJ2Q7YMPPsAjjzyCNWvWOKGaCNnq6urg9XoZsl3Kk4LXTgEKUIACFKAABShAAQpQgAIUoAAFKHB2AtMJ2Xbt2oXHHnsMN954o1O9Njo6LL4B7AAAIABJREFUitbWVlRWVkKSJFaynd1Q8NkUoAAFKEABClCAAhSgAAUoQAEKUIACl6rAdEK23bt34/nnn8enP/1peDwebN++3alkq62tZch2qU4IXjcFKEABClCAAhSgAAUoQAEKUIACFKDA2QtMJ2Tbs2cPXnzxRdx+++3OEtGtW7eiqqqKIdvZDwNfQQEKUIACFKAABShAAQpQgAIUoAAFKHApC5yvkE1Usm3bto0h26U8GXjtFKAABShAAQpQgAIUoAAFKEABClCAAucmwJDt3Nz4KgpQgAIUoAAFKEABClCAAhSgAAUoQAEKHBM415BtxYoV2Lt3L1566SXcdtttzp5srGTjxKIABShAAQpQgAIUoAAFKEABClCAAhS4LAWmE7KJ7qLPPfcc7r77boZsl+Xs4U1TgAIUoAAFKEABClCAAhSgAAUoQAEKOALnGrKtXLnS6Sb605/+FJ/73OfgdrtZycY5RQEKUIACFKAABShAAQpQgAIUoAAFKHB5CpxryCaWi+7evRvPP/887rzzTlayXZ7Th3dNAQpQgAIUoAAFKEABClCAAhSgAAUoIASmE7JxTzbOIQpQgAIUoAAFKEABClCAAhSgAAUoQAEKTCNkE8tF9+zZgxdffBG33347K9k4myhAAQpQgAIUoAAFKEABClCAAhSgAAUuX4FzrWQTIZtYLvqLX/ziWHfR999/HzU1NaitrYUkSZB6enpsQWsYhvOl6zosy0J3dze6urrQ0dEBRVEuX33eOQUoQAEKUIACFKAABShAAQpQgAIUoMCsEJhOyPbBBx/g4Ycfxg033ABVVZFIJNDW1oaqqqpCyLZz507btu1jAZumaU7ItmXLFqclaWdnJ0O2WTGNeBMUoAAFKEABClCAAhSgAAUoQAEKUODyFphuyPbII49gzZo1kGXZCdrq6urg9/udf5e2bt3qhGyigk0EbOKfoqLtlVdewcaNGxmyXd5zj3dPAQpQgAIUoAAFKEABClCAAhSgAAVmjcB0Qraenh488cQTuPnmm51QzeVyIRQKwe12F0K2HTt2HFsuKgI28WWaplPJtm7dOi4XnTXTiDdCAQpQgAIUoAAFKEABClCAAhSgAAUub4HzEbLddNNNzqrPD4Vsp9uTbdOmTVi7di1Dtst77vHuKUABClCAAhSgAAUoQAEKUIACFKDArBEoa8gmloyK5aNsfDBr5g9vhAIUoAAFKEABClCAAhSgAAUoQAEKUAAAQzZOAwpQgAIUoAAFKEABClCAAhSgAAUoQAEKTFOg/CEbbDz/44ewbsMXceXVq6Ao6jRvgS+nAAUoQAEKUIACFKAABShAAQpQgAIUoMCFFShzyGYCGMEPH3wSn//iA1i5aiUUVbmwAjw7BShAAQpQgAIUoAAFKEABClCAAhSgAAWmKVDmkE2HbafwzDMv4Z57Podlyzqdjgl8UIACFKAABShAAQpQgAIUoAAFKEABClDgUhYoc8imwbJsbN7M7qKX8qThtVOAAhSgAAUoQAEKUIACFKAABShAAQqcKFD2kM22LHRv3oKutXeio6ODlWyckRSgAAUoQAEKUIACFKAABShAAQpQgAKXvED5QzZbwkvPPomuezaic+nVDNku+SnEG6AABShAAQpQgAIUoAAFKEABClCAAhQob8imm0B+EI8+/Dg+/+W/w6pVorso92TjNKQABShAAQpQgAIUoAAFKEABClCAAhS4tAXKG7KZgDL4Ov6f//kIHvg//xc+uuY6qKp6aQvy6ilAAQpQgAIUoAAFKEABClCAAhSgAAUue4HyhmyGCcQP4ZEnnsIXvvpNrFq5gpVsl/0UJAAFKEABClCAAhSgAAUoQAEKUIACFLj0BcobsmkabMvES93d6Oq6C52dnQzZLv05xDugAAUoQAEKUIACFKAABShAAQpQgAKXvUBZQzZd12FZFjZt2oS1a9eyu+hlP/0IQAEKUIACFKAABShAAQpQgAIUoAAFZofAjIZsO3bssAWTCNcMw4CmaTBNE1u2bMH69esZss2OOcS7oAAFKEABClCAAhSgAAUoQAEKUIACl73AjIZs27Zts0XlmgjZxFcpZHv55ZexceNGLhe97KcfAShAAQpQgAIUoAAFKEABClCAAhSgwOwQmNGQbefOnbZt204VWyloE6Hb5s2bsW7dOlayzY45xLugAAUoQAEKUIACFKAABShAAQpQgAKXvcCMhmw9PT3OclERspWCNu7JdtnPOQJQgAIUoAAFKEABClCAAhSgAAUoQIFZJ1DWkE0sFxWVbd1Od9EuVrLNuunEG6IABShAAQpQgAIUoAAFKEABClCAApenAEO2y3PcedcUoAAFKEABClCAAhSgAAUoQAEKUIAC51Gg/CEbLDz35ENY/9m/wtKrV0FR1PN4OzwUBShAAQpQgAIUoAAFKEABClCAAhSgAAXKL1DmkM0AEMUPH3wMn//iA1i5ahUUVSn/XfOMFKAABShAAQpQgAIUoAAFKEABClCAAhQ4jwJlDtl02HYSP/vZS7jnns9j+fJOKApDtvM4njwUBShAAQpQgAIUoAAFKEABClCAAhSgwAUQKHPIpsGybGzevAlr165l44MLMOA8JQUoQAEKUIACFKAABShAAQpQgAIUoMD5Fyh7yGZbFro3b0HX2jsZsp3/8eQRKUABClCAAhSgAAUoQAEKUIACFKAABS6AQPlDNlvCi88+ibvWb0Tnsqu5XPQCDDpPSQEKUIACFKAABShAAQpQgAIUoAAFKHB+BcobsukmkB/Eow8/ji98+e8KjQ+4J9v5HVEejQIUoAAFKEABClCAAhSgAAUoQAEKUKDsAuUN2UxAHvw9/uXff4gH/vnfsOaG1VBVtew3zRNSgAIUoAAFKEABClCAAhSgAAUoQAEKUOB8CpQ3ZDMsSON9ePDxH+OL9/8DVq1cyUq28zmaPBYFKEABClCAAhSgAAUoQAEKUIACFKDABREob8imaXAaH2zqRlfXXWx8cEGGnCelAAUoQAEKUIACFKAABShAAQpQgAIUON8C5Q/ZbBubNm3C2rVrGbKd79Hk8ShAAQpQgAIUoAAFKEABClCAAhSgAAUuiMCMhmw7duywbduGYRjQdR2apsGyLGzZsgXr169nyHZBhpwnpQAFKEABClCAAhSgAAUoQAEKUIACFDjfAjMasm3bts0WoZoI2UTAJr5M08TLL7+MjRs3orOzk3uyne8R5fEoQAEKUIACFKAABShAAQpQgAIUoAAFyi4woyHbzp07T1vJtm7dOlaylX24eUIKUIACFKAABShAAQpQgAIUoAAFKECBmRCY0ZCtp6fHFhctKtlK1Wxi+Sj3ZJuJoeQxKUABClCAAhSgAAUoQAEKUIACFKAABS6UwAUJ2bq7RXfRLlayXahR53kpQAEKUIACFKAABShAAQpQgAIUoAAFzqvAhQnZXnoJXXeJkI17sp3X0eTBKEABClCAAhSgAAUoQAEKUIACFKAABS6IQPlDNpj4+Y8ewbqNf4WlV69i44MLMuw8KQUoQAEKUIACFKAABShAAQpQgAIUoMD5FChzyGYAiOKxBx/H5774AFauWglFVc7n/fBYFKAABShAAQpQgAIUoAAFKEABClCAAhQou0CZQzYdtp3Cz372Eu6593NYvozLRcs+4jwhBShAAQpQgAIUoAAFKEABClCAAhSgwHkXKHPIpsGybGzevAlr165l44PzPpw8IAUoQAEKUIACFKAABShAAQpQgAIUoMCFECh7yGZbFro3b0HX2jsZsl2IEec5KUABClCAAhSgAAUoQAEKUIACFKAABc67QPlDNlvCi888gbvu2YjOZSvY+OC8DykPSAEKUIACFKAABShAAQpQgAIUoAAFKFBugfKGbLoJ5AbwyMOP4wtf/nusuobdRcs94DwfBShAAQpQgAIUoAAFKEABClCAAhSgwPkXKG/IZgLy4O/xL//+Q3z9n/8NH71hNVRVPf93xSNSgAIUoAAFKEABClCAAhSgAAUoQAEKUKCMAuUN2QwTUvwgHn7iKXzhq9/EqpUruVy0jIPNU1GAAhSgAAUoQAEKUIACFKAABShAAQrMjEB5QzZNg23b6O7uRldXFxsfzMyY8qgUoAAFKEABClDg0hGwbRiWhbRuIm8DUunKJQk+VUFAlY//t0vnrnilFKAABShAAQpchgIXJGTbtGkT1q5dy5DtMpxwvGUKUIACFKCAELAtE6ZpwbIm95BkCYosQ5YlQDoWwUz+QudENizLcs5l28dfIkkSFEWGrMhTO86xZ9kQF63pJlKGhbRlwyh+T1yeT5YRVBV4VaVwvVN9WBYMw0TGMJG0bGjFsEmRJOd44ktVJIjrnvbDtmCZFkzLPsHkjMeVJMdKmJ2HKzjxVJaB4XgSvx5OYkfWgstxswHVjWtqI/hkjR/CobwPG7ZVcpr6mSUxT4XT2Yz91A/PZ1KAAhSgAAUocJELzGjItn37dltUrhmGAV3XnS/TNPHLX/4S69atQ2dnJ5eLXuQThJdHAQpQgAIUmAmBfCqJD2Jp9IvSpUkekqLA53Eh6FZR7XGh0etCQFWmlLfZWh6HxlPoSWnIWYUqKXFGVVHRFA5gQcSHkDqVAMeGZRiIZvM4mM7hSCqHwxkDg4aNbPGYLgmodqmY4/OgPuBBvc+NOT43Ii75NOGYDdswMZ7L40hGw0Aqi8MZHf2GhYQFiPjPq8ho9LjREvSg0e9Bi9+DKo8CeRqhk53P4eB4CrtTOnITK8fOMA6SrKClIoiOKj9ckw3Y2X7f0LFveBTf2T+KzWkLXufebMDtxbrWOvwfrRXF4O1sDzyN59s2spk0dkdTOJC3nbGY7GFBQtDjweLqAJr97smezu9TgAIUoAAFKDALBWY0ZNu2bZsTsolwTdM050uEbK+88go2bNjAkG0WTijeEgUoQAEKUGAqAomhYTx0cAwvZ6ZUygaXIsOnymj2ebAsHMDK6gDaAm74zliJZiExHscLB0fxfExDAoXgSoRssqxgaXUl7m2pwvLQJLGRbSGTy2FfNIHfjaXxTkrHoGYgaVgQl3+skk2EYk4lm4xgMWy7tiqMj9aF0OpTcUJxk2UilcuhN5bCn6JpbE3pOKoZSOiikg3QUAgEVUlCQJERcqlo8LqxvCKA66pDuCLsQUidSvTz4dHQE0lsOjSMH4/lELUAZQoZo6y48Gdza/DFeVUITOH5U5kDx55j6Ng7PIr/3TeK7pQNb6mSze3BhtY6/GPLBQjZLAuDI2P4Ud8INmdtTCWHNWwJc0IBfL6tFjdX+8+KgE+mAAUoQAEKUGB2CMxoyLZz507n19MiZBPVbKWQbcuWLU4lW0dHByvZZsc84l1QgAIUoAAFzkpg/Ogg/vv+UTwzlZDNLgRjItvxyRJq3G5cWRHE7XMqsLrSh+DpgjY9h/eOjuD7B+N4LWtBF6tNi1dp2UBrMIi/bq/DZ+qD8J8ur3ICtgzeGYji+cEU3kobGLUA0zmW5ARnpWOKaxS/XCz8E3BJMlbXVuJv2mtxTdh9PGSzTESTKfxhKIYtoxnsyBgYMwGteCyxILNUqCaOI44orlcEbhUuFZ2RID7ZUIE11X7Ue5SzchdPTkfH8ePeITwUy2HUlqYcsomqsv86vxrBGQrZvtU3ik0nhWz3XKCQTSxn3n9kBN/ZN4yfa2IsJ2c2bGBeKIT/srAOn6kNTP4CPoMCFKAABShAgVknMKMhW09PjxOyiYCtFLKJv3xyT7ZZN494QxSgAAUoQIGzEogfHcS/9o3i55kTl4uW/m3if52YbzghlgiwFAUrqytwX2s1Vld44PnQHlgW0ok4XugbwSPDOfTbJwZilm3Do7rwycYa/FVrJRb51VNev2XksWdwDD88GMPLaRMZUQVXTMDEtYjHiddauFpJ/FdZxW1zavC1tmq0epVCGGeZiCWSePVoFM+MZNCTt5AXzxd7npWOVQwVSxckTucsoBT7ywFwyzIWBAP4yznV+FR9ELXus6losxAdjeFHvSP4UVzDuNibrngiJxw8zSgqigt3tdTim5dJyGaZGnYdHsZ3e6N4xZCOhWynmp8FMhuikq01FMQ3Ftbj9hpWsp3VBwKfTAEKUIACFJglAhckZGN30Vkye3gbFKAABShAgXMUOFXIJgKkiCJjjks+tiRRBEsxwzph7zOnmYEImxQ3ulpq8YWWCjR7iiFW6XqMPHYPjeKhA+NOOKZJou5swsO2YULCwnAIf9NWh0/U+uE9OauyLaTTCby0fxgPD+VwcELVl9iIf1HAi6vCXlSIc4tmCHkNw+k8erIGDugWagJBfKm9HnfU+50KPMBCLpvBG/2jePRICu/qFsQ+XqUtyMQ/KxQZ7V4XmlwyFMvCUN7AXs3E2ITgTZgokowrIiF8tqUWt9T6EZxyQZuBoZExPNE7hp8mDCSLLuJ+Gl0yGhUnHvzQQ1JcuLGpGutaKuGfQlXXyQcobB+iYTydw2DWQMK24ZYV1Pm9qPfKODwWxdQr2QoYtm0hp+UxlspjOG8i7QSgMqo9HjQFPQi4C0t0z+FyYZlZvNc/hO/sS+B1W4KIYEvzs8Ulwyd9OJAU86k+EMDa1hpcX+U7x3cGX0YBClCAAhSgwKUscGFCtpdeRNddd6Gjg40PLuXJw2unAAUoQAEKnKvAh0M20VFTxtWVQdxVH8S84jJI2wISuoZd0SReiWXRqwN2MTgR3TGvrK7C19trcUOl21lOWXhYyKZTePnAMH4wmME+s7AkUnxXZFEiRBKBiWnbCLjcuGNOIahr8Z6UVFkmhsZG8f3eUTwTN2HIotrMhmnLWFoVwsa5lVgd8SIkGhtYFnRdNEbQcDCTw454Di6PHzfPqcJ8fyHssU0d+4dG8eiBKLpTJnLF5abielyygqsqArilOoAr/G7UqhJk20JU07FrPIXfjqXxbtZEuliRJyrxXIqKj9RW4W/mVWFFeKob7Ws4ODyKH+6L4YWkiUyxAjDg8eC2ujBur/QcC9lOqNCTZNT4vZgb9DiB05QftgVNy6MvmsKbsSx60nmMaCYy4vplBZVeNxYH3Ki1NLw8lsKv0laxKlE0PvDgVMtFLVNHLJnGtmgGW9N5DGZ0RHXhKSoCZYRdLqdJxKKwH6uqAmjxu+A+y26fppnGHw+KkC2FraLaT4SEsoLlFUHcWx9Es1vMhMLj+D8leFUVTUEvajxnpTRlTj6RAhSgAAUoQIGLW6D8IRsMPPfkI1j/2S9h6dWruCfbxT0/eHUUoAAFKECBGRE4VciWs2Xc0liNb7RXozPgLoQXzhpGA6Pj4/jp/jE8HctjGIUljqI6yu8N4P75dVjfGCxWi4n0TMfBkTE82hfFC0kDGbEU07ZR6XFjsSwhmtewW3TVdCriZCyrCuMr7XW4odIL98SyJ9PEwYFh/M8Do+jOAB7ne2JZoIJPNFXj6+3VWOg0NDixVso2DSSyGvJQEPG54BF7xjndKpPY1DeMBwcy6BPVUSJ4s22n0+m11RFsbKnEqrAXfkV0Iy0lOIU94d47GsVPjibx+1whnBPfFnuANQT8+GJbHe6sDyE0lWo2O+dU+D28bxyvpC3kiuFTXSCAv26rx8bGwjLHQnD04Rqws6oKE5WAmTTeHYjhhaEU3sqaGLMKIenEh6jeq1clxAwTA0apEcOpQjYbel7D3tFxbBmK43eJPA7pcJbbTlzqKtniGGLvPhdWVYVwe2MFVlb64J9Kh4fi3Rt6Er85MIRv9+WwW4Izf2xFxccbq/F3bdVo9xWw7dPUyZ2V04y8w3hQClCAAhSgAAUuhECZQzbRf2sMjz30JD5/39exYtVKKOpU/kZ4IWh4TgpQgAIUoAAFZkrgdCGbCDFEyNYRmFiZZcPI5/D73kH8x9EEtltyYY8s24ahePDlBfX40twwwk4DBBtaLoM/HBzG944k8Z5RqGITjQNW1VTg7oCMbaPjeCZtwXD+u42Ix4u7m2uxYW4EDRP3NzNNHB4ewbf2j+IXKQuKLMItEcxJaPX78On6MK6r9DtVS6L5QlBVnEBNPlXVlNOtcgTfF80ekias4jJNEZSJJauiAcMnanzHg8IT4C3kMkm8enAUjwxksNsoBFUioPOqLnxikn3lTjiUmcX7R0fwg744fpcV1VmFveAa/H6sbazAjRUu2CKUlBW4FRkRVUHErcJ1lpVgYmxyuQzePjKKJ44k8ae85YSDYizEdZu2qCYstLMQIaW4BjGkx/PKk0M2wNA07BmO4Sf9MfwypSMhtr1zKhILrxUhqDi2szRYkgo+soprqiPY0FKN1ZWeYufSyWa1DT2bwJa+QfzHYQ39ogqyWDl4fU0EdzUEUScmoCRDVRSnw22lS0XApZzYQXay0/D7FKAABShAAQrMOoEyh2w6bDuFZ57txj3rP4tly7hcdNbNKN4QBShAAQpQYAoC5xKy/a53AP9xNImdZwrZxBLPWAw/3j+Cn8Z0xIpVbC7VjXUtdbivVsGf+kfw/YEMDoiAx9mbTcZ1tZX4Wnuts+xSVJg5D9vCeHwcT/UO47FRDVG5sDeX6PYp2xKq3SqafC7UuVXM9aiY5/eiMeBBtceFOo+KiAhdiuGUWCq6q38I3+qL4td6YSN9p5GBpOLP51Tj623VmOdTT79/mK3j4MAoHtwfxYsZE7pIo8S1SzKuqqrAA+01TiXepA8tizeODOO7hxJ4Ny/SqUJVnE9R0OhRUaUW9mSTZRkBVUG734urKoJYEvGg3qM64dVUHqJxQN+QqCYcwwspC5pcqD4UoaZY1lvtUlHtkmGaBkbzJmIidCuGbUX8E5aLqraJgbEYnj4wiqfjOmJifzwU9qarcrswz+dCowqYhoHerI4DYkmqqPgTDS4UF25pqMKX5lVjcXHp7pnvwYaWjOOZ/YP41pCOeDFkU2TZGfMGt1KoapQkqLKMKtHxNeTH8sog2oIuhF38BfJU5gifQwEKUIACFJiNAmUO2TRYlo3Nmzdh7dq16Ojo4HLR2TireE8UoAAFKECBSQROF7J9orEaf9tejSUTKtlEQDUYG8dP+8bwTEzDyISKKJ/Hj/vn1+OeJrFcVFQ75fBO/zC+dyiBN3WxET6cv3ssqIjgq6JarEpB35FhfLsvhpfzhaWJYm+3Wp8fG+fV4e6mICrVUgcE2znetiMjePhQHL/L2c6+bE6EUmy+4OyNJklOJVup6qvR60aHE7oEsDjkRcQlw7KyeKdvCN8+kMCfShvp2zZ8Lg/uba3DF5sjqHKdqUuojVw0hkf3D+HBmF5cMmpDsyQsqgjjbxfU4tZqv1PZdcZHNoNXRNh3JIU9euH+S51LC9Vlzs05/ysiPxEUNvu9EBVcf94QwYKga/JGAmJpbDaJzX1D+N6RDA6iUHkoQkW3ojo2t9YEsDCgOhWKO8eSeHk87+y3Zx1rVFCqZKvHP7ZEYGlp/O7gEL7fn8YOS1TEFSoKWwJ+3NFYiWsjHlQogGXo6I0lsGkwid9nTORERZtlo84fwH1tdVjvzJNJgkLbRmZ8HI/tH8S3x4xjewCKcFVURIqvUl9Zp4JOlp2lqYvDfnyivgI31gRQ5WbQNtlU5PcpQAEKUIACs1Gg7CGbbVno3rwZXQzZZuN84j1RgAIUoAAFpiRwusYHYvP/z9SF0FQMKUSIlTE09EaTeC2WQ69xPIgxROODqio8ML/Y+AA2xuMxPNU7gsfHNESLVWySrOK2ObX4SlsV5nkkJOMx/GT/CB4X1WmikkvstyUpuLG+Gl9rq0FnsNCooJA3WUim03hzIIrnB8W+YgbidmE5YqlzpdNIQYRuxU3kROhS4VKxIOTDx+sqcXOtWF6Yx5/6hvCdA0m8PSFkq/D48PnWetw7N4TwsRK6UxPa8Rh+2DeM74xqyBSXSOoWMD8Swv0L6vCpGv/kTQnSKXQfHMK/D6Sx3yhU1E18iEI1p0iruOddIXQD6r1efKapGuvnVmLOh9qwnnS9loXRaBQP9Q7h8XHTSTpFfZxhS1gUCeELLdW4qcqHShE+mgaG4kl0Hx7D0yM59Bf3qnNiLLcIIOvxDy1hJMdjeLJ3CD+MGsiK49k2JFnBjTURfHlOBK2eUiMCG+Ivt68djeHxsTx6HWvxXBdum1uDv1tYjQZnWfEZHraNxFgUD+4bxPfi1vHKxuJLJho5U8RZ/lpo5HBlJIQNLTW4pTYAP3O2KX0W8EkUoAAFKECB2SRQ/pDNBl742RO4+97PonPZClayzabZxHuhAAUoQAEKTFHgwyFboYpK7KtW51LgFZVPTngFZCwLccNEyrRhFJcUilAr4PLg7pY6bJgbRpNHhmXksOvwKL5zYBy/0Y5XsTUFg/irtnr8Rb0fAaVQ7fbuoWF8W1S7GXCCJhGSNASC+JLTREAEJMfTJ9sykcnmsGc8hbdiaexM5LAna2LAtKE5gVQhmTqWyxWr3ESFW1swiI3zavHpGhk9B4edSrY3J1ayub3YICrZ5oad0OlMD01UsvUN4QdRDdli8wMRsi2sCOGBBXX4xBQq2ax0Gr/vH8ZPRjIYMEtNBgpnzZs2xk3L2etM3JfYK60UtomlkfOCBZ87GgKFar7TPMQvVA8NjOK7+wfxXFZymkmIIEpWXPhUsVLxeCdXG6am4f2jw/iPg+P4Xf54g4lSyPaPzSEcHRTHG8Zz2cJ4OQ0jZAWL/R5c5S8s3zzWrME2MZTR8E5Gx1Gr0GDCtCWsaajG3y+qx5LJQkLbRnwshp/3DeEXGdEa4/hDVPulDQvjlo20CNiK81FUudkiF1RU3FhXja+2V+OKADuMTvHjgE+jAAUoQAEKzBqB8oZsugnkjuChBx/HfV/5JlZdcw1UNj6YNZOJN0IBClCAAhSYqsCpQjbxWhGenPAoLWEUHR6L+4GJ53hkFR+rq8TnWquwNOR2gpxUIoZn+0bx8HAOw1JhWacIz+q8PqyqCqDFKzvLI0VyN55M483Pz4G3AAAgAElEQVTxLPYVu1k655VV/FlTDb5W7B55QpGXaLJgmkjl8xhI5Zx9v47kdUQzeQxmNPTmTBy1CuGUeBROY0OWFNzSVIuviiWPIyP41oEoflOsIHP2ZJNVfKa5Fg/Mq0Kz50zRlYHhoTE81DuKn6VM5IsVeDpkdFRF8F/m1+LGKezJZmk6hlIZHMjqyBar4UremmkjYVoYzeWwI5rG1oyBeClEcposuNHVWouvtVej4gwrLm3Twv6BEXxn3xBe1AohWyEUFQ0m6vDXrScFioaOvUOj+FbfKDalRbMCJ9o7Xsk2N4QD4ni9Q+jW5EJoVzQWgdvJUZZjD0CzANFyq3g0XFNbjW8sbMDVQfnMS15tG/lcDofiGRwWnSkmjKmYT2lDhJEGBlIZvB3NoscsPKFQ0SZhQSSEBxbV4+NVvskrC6f6huHzKEABClCAAhS4JATKG7KJFQODr+Nf/v0xPPDP/4Y1N6yGqvK3fJfETOFFUoACFKAABc6jwJlCttISxZPDNpG9OJvme9y4vjqC2xsrsCzigU8R+25p2N0/jB8cGsfmrO10qSyFK6ISSVSVTdyKSwQiug2IfKSUF4kApTUUxlfa63Bbre94R02xnPSk8MwQoZthIJ3TMJbT0Z/VsHM8hd/HctijWzCLVWCiEm9xRQXub6tFhxHH9/aP4Lm0WJ4qzltYQtlRGcFX2mpxU5UX7tPsF2bn0njt0DC+fySFHbpomFDonqkqKj5WX4Mvz6vC0uDkf6cSr3HCPScVOnFAxb+KO9VyWfzpyAgeOZLCu7qwLKRaonLsk3NqcP/8Osyb2Pz1pHnhhGxHR/Dd3iG8MCFk86oerG2uxVdbK1A9sYuroWPP4Aj+d98YtmROEbI1h9DvhGzD+EVeKjQdKD4CsoRwsUPqydPz2LJX574kLKuqxOfn16NzspCttFTWsTqVkdjnz0QiEccLfSN4MGYgWZxHYgnznKAfX5rfiL+sCzj7BPJBAQpQgAIUoMDlI1DekM0wgcQhPPrEU/jCV76JlSu5XPTymWq8UwpQgAIUoMBxgVOFbCLPEGGY2Jj+hO3JRFWaJKHOpWJJyIellUFcVeFHs99VDKUK3SB/tn8Yj4/kcUgUpRV6Ezg5UikiOykvcRZcFptEHlsWqSgu3Nlc64RWTU4QZCGn5TGWNmApblT5XU6oV6qqEydxzmGZGImN47kDY3gqmscgCvcgvtcaCOP+9lrcFMzjF73DeGgojyOiM2UxzPGqLtxUV4kNzZXoCLrgnbhnmKiO0vLYNxzF4/3j2JI2CxVoxSWuNV5fsWFD2OkMOunDNpDM60gbMvxuFUGXfPxeSi/Wc3h/YATfPTCO34mTieDPCdlkfLyx1tn/bb7n9GcSy0WPDI7ie71D+GkWx5aL2pIIBCvxjQU1WOx3FZdh2tBzObzdP4zv9MfxplEK0SZUsjWHMDoyhu/3DuEnKXEdOLaP3jJnD78gqo81qyhdlxj8Yr1bsQKy0uvFgrDYC24yJxuWqSOeM5CDC5VexWlucGJjVRtGSjR3GMB/G9QQmxCyNQb8+GJ7I9Y2BBBgyDbplOQTKEABClCAArNJoLwhm6Y5vz3t3rSJjQ9m0yzivVCAAhSgAAXOUuBUjQ90W8YVYT8+WePHXBFwOamYBCgKFNG9U5HR4veg3ueC54QgSsfBw8P4jwMxvCw6gBavxalgc7pknv4hKtnEEk9R2VVcSYorip1Ib6n2QrEMHI5G8cKRBPZZbiyr9GNpxIdajwq/LMFT7DZqWCaGk0l0HxrDs1HtWMgmKtmWRCrx9fl1+FiFhV1HRvCfB+P4Vc46vp+XDVS4XVhRGcTH60LoCHqcoFESAV8+jwPRJF4dSeH3aQNRS+wDVtzjTFKwqroCX26vwbUVnjPuk1YSsLIZ/GkwilfjJqqDPqyo9Dv3Iu7D7VTHWUik03hjIIqnRrLoNYsVgDbgUlTc0VyLr8+vQd2ZVrZaFmKxGJ7YP4RHogbyxUozYVHv9+Ev51ThttqAEwpapomj43F0H47hpbiO0WLn2NJy0XtaRXfRMHLpOH6+fwg/GNQwIkJYUY0nSZgfCuKeuaKRghdVqlxcImwhls3hcFqDy+tDe4Uf4Ql77E06VYVBPI5fHhnHNtOFlZV+LA77EFJlp4pO3HreMjAci+OF/hieTVvQnfljw7AktIaCuH9hPT5d4/9QY4lJz80nUIACFKAABShwSQuUNWTTdb0QsnV3Yy27i17SE4cXTwEKUIACFJiOwKlCtpwt45aGKnyjrQqdfrW4VM/ZjA2SfPqSIDOXwObeYfznQBa9xX3GxAb1lW4VSwNuNLlkSCeXsYmN/UU30ryG7RkdR4xCeCUeftWNdS11uK+1AhEziz+JJgn9CWwzJDR7XWgNeNDkUdGgyqh2KfABSOo6ejM5vJvIo0+zoDvLRUWVm4KbG2pwf3sNlvglJJMJbDo4gseGsthviYo0yanoEnuWeRUF8/wezPO7ECl20ExqGvozGg7kTSQLa0ydCi0LEuYG/Li3pRZ31AdPXH55uoGxTYyMxfDj/aN4elyD6nahPeBBrVtBpSo7yy5NUYWWzWNfqnAfuWPXB9T6/PhCex02zAnhDIVszvXlc2n89sAQvnc4jV3FjqFCQ4aMOX4vrol4Mc8lQTcM7EtmsTWtY8gsjEFhGAqVbIWQLQLJzOE9EVD2jeM10dSi6CM6erYFfbihwocOrwIvxJ5pBvalstiZNhEMBnHH3EqsrvCd0MziTHPXNnLYcXgE3+4bdyrrWnxutPjdqHLJqFJkeMS80Q0czuaxO6VjoDjnSnvwraqpxN8uqMWKkIh4+aAABShAAQpQ4HISmNGQbceOHbaz54muH/syTRNbtmzB+vXr0dnZye6il9Ns471SgAIUoAAFigKnC9k+3liNb7RXoyNwhk2/TlA0MDQ0iu/tj+KFlImck8+IPc8UrKgKY2NTBEv8py67km0LY6kUfnFkHJviurPJv3imyOOuqq7C/W3VWGAl8ZP9o3gqpiNW3ORNVGSJiiZRHRWQZadaKVfsOJkRFU3OHmY2TEho9Ptxn+hY2hBESOwdZ+o4GhvHC4eieD6axyGnhK4QtBU2zi9URLmLO8pp4t+KTR9KzxEBW4PPizvmVKOrKYxm7+R7sYm7MnJZvHl4GP95OIl38jbMYkMCcc++4jJdy7KRtFHo4irOWwwARaOJj9ZX4W/aanDlVPZ+swwMjEbxk74xPC1sS8tni/vBeSQJERkwi+cT4ybOVepoejxkq8M/tlTABRuxZBybD47gieEc+kxAKgZtha60CupV0RTBRs60MKZbiImcTlWxuiaCDc1VWF3hdSoEz/ywkBwfd5YePzSmIyau11l2XBgTUb0oriVjAVlxoGIlY2GfOwmNPh/WtdTi7qYwqiZdlsqPAwpQgAIUoAAFZpvAjIZs27ZtOxayaZoG8SVCtldeeQUbNmxgyDbbZhPvhwIUoAAFKDBFgfMWsuVTeLlvGN8/mna6PIoIRTQwiHi8uKu5FhvmRtA4cZP9E67PRj6TxqsHhvD9gTT2mKV91GyE3T58rqUaN6t5PH1oFM+mbGTFPmqlSqtiWFTY861wXtGzUuRroqJJsiXU+7y4bU4VupoiaPWqxT29bJimjsOxBH4twj3RnVK3IcK0UqhVKrorHbdQvCZCO7G/mYy2oB+fbKzAn9eH0eJTi3ubTQZvIhWP44XeEfxgJId+qbA81AnuJuxfd8IedSiEfj5FwYrKsLMsc02NH94p7TNmQ9fy6BmK4anDMbyaNDBeDNFKwd3E4kLRUdQrlmHaQL649LJQyVYM2WQ4+6QdHU/glf4YXoyKBhM2NGe/voLPxIYZhf6hNiwLaA4G8Lm2WvxlQ2jyZaNW3ulk+p97Y3hOXEzx+I7usT3+CnvilRoriPEW91Lr8eBTDVW4e04FFgRdZ+5gOtlw8fsUoAAFKEABClySAjMasu3cudP5+5OoZBMduETIZlkWNm/ejHXr1qGjo4OVbJfktOFFU4ACFKAABaYnMH50EP99/wiezRyPlPK2jI83VePv2mvQOaVKNhPjw6P4/v4xPJ3QkRYhlxO2yOisCOMr8+twc7XP2Xj/tA8jjw8GR/CDvnG8mjahOXuhiRBFxrXVFbivzg9Zy+K18Sz2pvM4mDMxZolKr+NdSUvHFnciAqQat4rFQT+urw3jptpQIQg7Ydd8sbG+iWgyjXfHkvhDLINdKQ0HNAuJCd1OJx7XJ8to8XnQEQnguuogVlcHnGWeU8q7nANZyGTS2DqcwG/HCuc7qJmIntRhtXROEVh5JBlzfW6srArhlrowVlYU9iWb8sO2oeXz2DMWx6vDCfwhnsc+zYKo9nMeNpyGFnP9biz1y8hlNbybNJw91xRnuagXG1rr8E+tFcVOryKgNDCWTOOtkQRej2awMy2W+trHj1k8tLjKSlXFwqAP11WH8LH6MOYHXE6weMaHpWEolsRvhpL4YzKHA2kd/YaNdPFFp3p1UFGxOOTDDcXxnu93He9MO2UsPpECFKAABShAgdkgMKMhW09Pj/M3ZxGwlUK20p5sXV1dDNlmwwziPVCAAhSgAAXOQSAbT+DVsTTe146HbLotYVEkgJuqA2j0TGUJpIGxWAqvjWXQYxSW64nkRgRkbQE/1lQH0Oyb7DgmEukM3h5JY2vWdKrVStVdYbcHH6sJ4gqfhPFMDocSOezO6DhsGEhqBnKa6VR6OeGaJMPtVhHyuJzmDEsjfrQHPU4odWLANgHLspA3dIyks9gXz6Ena2BY05HSDORNcR8SVJcKv9uFao8I7ny4IuxDvVd1OpBOtvDxxGERVV02coaBeDaHQ/EsdmV1HDVMpPKFexHBmnMvigKfR0Wlx+OER8sqfGjwupzmCGd3zkKJnPg7YDSdwc541tn/LmZYhc6vkgSvCMJCXnT4ZYymc9iaMpF0xkAkcC6srAri1iqfE8aVkjlb3Ieex0Aii93JPPbkDMRNq7iss7Bc160qaPS60Rn2Y2HIg4hLOf04TIQS12uZSGs6RlNZ7EvksUczMKYbyOQNaGahas0ZG1VFyOtCndeDZRE/rgh7EXHJUCcL8s7h/cKXUIACFKAABShwaQgwZLs0xolXSQEKUIACFJhVArYImCzb6cpYeojgRS117JxSUGE7G/XnLThLKSc+RNDhFhVRkx7HdpYa6pYNkfeVuoyWlmp6ZBlOo1PxPXG9zvlMZPM6snnTOa/4ntiI3+N2IeBxwSv2BpvSucUVi/MX9ibTTBN5TXNCtpxRDNncKgIeN3yis6VcCHAmvaXJZopYeirOZ5nIm8V70axjIZvo5Or3uJxwz6tIcDnnPOt4beLIOsaGZTvn00TIJr4rlmIqihMYiu3LxDJfzQKsCVWCLlnc96nCPRsibBPjJsZDLx7zWACmKHArYo82Ccqk+7CdCqxwfOeahVMxZMuL8zhNLSS4XCqCXjHeinONYu7yQQEKUIACFKDA5S1wAUI2oPulX6DrrrvR0cHGB5f39OPdU4ACFKAABS5RAZGMneoxrTCqELoVEqgJj2kfcxLjU97LKdbDXqJDdd4u+0NONDpvtjwQBShAAQpQYJYIlDlk0yF+Z/3sjx7F+o1fwrKrV3JPtlkykXgbFKAABShAAQpQgAIUoAAFKEABClDgchYoc8hmAIjisYeewOfv+zpWrFoJRRWN4/mgAAUoQAEKUIACFKAABShAAQpQgAIUoMClK1DmkE2HbSfxs2c24d57Potly7hc9NKdOrxyClCAAhSgAAUoQAEKUIACFKAABShAgZJAmUM2DZYFbN7cjbVr17K7KOchBShAAQpQgAIUoAAFKEABClCAAhSgwKwQKHvIZtsWurs3o6uLIdusmEG8CQpQgAIUoAAFKEABClCAAhSgAAUoQAGUP2QD8MLPnsTd92xE57IVbHzASUgBClCAAhSgAAUoQAEKUIACFKAABShwyQuUN2TTTSB3FA8/9EPc9+VvYtU117LxwSU/hXgDFKAABShAAQpQgAIUoAAFKEABClCAAuUN2UxAHvo9/t9vPYGv/9O/Ys31q6GyuyhnIQUoQAEKUIACFKAABShAAQpQgAIUoMAlLlDekM0wgfhBPPL4j/GFr/1XrFq5kstFL/EJxMunAAUoQAEKUIACFKAABShAAQpQgAIUQPn3ZLNs0V10E9beeSe7i3IGUoACFKAABShAAQpQgAIUoAAFKEABCswKgbJWsum6Dtu20d3djbVr2V10Vswg3gQFKEABClCAAhSgAAUoQAEKUIACFKDAzFaybd++3RahmmEYEAGb+DJNE1u2bMH69evR2dnJ5aIX0SQ0bBtvRVNIGtZFdFWz91LEe6Ml4EF7wAOPLDs3uj2ewVBOB0fg/Iy7bQMtATfa/B54lYLxzkQGgzkdpn1+zsGjTE1AcM/1uZyx8Bf34rRsG7tTORzJaJzzU2PksygwJQHxaTcv4EFbwANFkqb0Gj6JAhSgAAUoQAEKUGD6AjNaybZt2zbbsiwnZNM0zfkSIdsrr7yCDRs2MGSb/vid1yNkDBP/uL0fC4NeuGX+pfy84p50MFmScDCdR7PfjXXN1ah2q84z/u9dR+CWJIRcCjgC0xsB8YPlgUwerX4P/rKpEvVel3PA/2/3USdgi9B4esBn8WoxFv1ZDXN8LtzWUIFmv8d5tW7Z+M++YYzmddR7XGDueRaofCoFTiNQ+vOlI+JD15wq+Iq/YCAYBShAAQpQgAIUoMDMC8xoyPbBBx+cUMkmQjZRvbNp0yasW7eOe7LN/Pie1RkSuokvvr0f/7S4EVXF0OesDsAnT1lA/BD0q+EEBnIa/rqtFg1et/Pav36nD3c2VWJR0AvmnFPmPOUTRbDzynAcUc3Avc3Vx4Kdv912ALfUhnFl2E/j6RFP+dViLH49knDG4vbGCiwO+ZzX5i0L/9IzgLaAG2uqQ1M+Hp9IAQqcXkD8+fL80RhcsoQvtNYgyC7unC4UoAAFKEABClCgbAIzGrL19PQ4hQmikq1UzVbak62rq4shW9mGeWonEiHb17b24X8sa0VDsepnaq/ks85FYNPgON6PZ5wfgkoh21ff7cPX2utxZcTHJT7ngnrSa14aGMfeVA5dcyqPhWx//95BJ3RbVRmA+GGUj/IIbB6MY386h1vrwlg0IWT7H3sGsbIigE81RMpzITwLBS4DgScPjSJtWtjQXM2Q7TIYb94iBShAAQpQgAIXj8AFCNksdHdvRlcXGx9cPNOgcCUM2co7IgzZZt6bIdvMG0/1DAzZpirF51Fg+gIM2aZvyCNQgAIUoAAFKECBcxG4ACGbje4XX0DX3Xejo4OND85l0GbqNQzZZkr21MdlyDbz3gzZZt54qmdgyDZVKT6PAtMXYMg2fUMegQIUoAAFKEABCpyLQJlDNh02NDzz5KO457NfwrKrV7G76LmM2gy9hiHbDMGe5rAM2WbemyHbzBtP9QwM2aYqxedRYPoCDNmmb8gjUIACFKAABShAgXMRKHPIZgCI4vGHn8Tn7rsfK1atZMh2LqM2Q69hyDZDsAzZygs74WwM2S4Y/YdOzJDt4hkLXsnsF2DINvvHmHdIAQpQgAIUoMDFKVDmkE2Hbafw7LObsH79RixbxuWiF9O0YMhW3tFgJdvMezNkm3njqZ6BIdtUpfg8CkxfgCHb9A15BApQgAIUoAAFKHAuAmUO2TRYFrB5czfWrmXjg3MZsJl8DUO20+nasE0DmYyGozkDoxbgVmQ0et2o9bmgyhKkc+hSyZDtJG/bgpbXMJrVMaSb0CCj0qWiMeBBwCWfUydQhmzn+IlhWzB0HbGMhgHdRNqWUKGqaPR7EHIrUOSz78rKkO0cx4Ivm+UCNixDR0q81/ImYjbgVRSnw3eV1+X8WXMuD4Zs56LG11CAAhSgAAUoQIHpC5Q9ZLNtdhed/rDNzBEYsp3C1TaRiKfwdiKD3vEsDmcLIZtXkVHv96Ax5MPKqjAWBFxwn2XwwJCt5G3D0HLYF81gazyD/lQeI5oJTZIQdrnRFPahLRzAtZU+VLoUnE2eyZDtbD8rbJh6HgfHM9gWz+BQMuf84J+GhIgI2UJ+zAv5sbLKj3qPirOZ8gzZznYs+PxZL2DoGE5m8P54GnsTOeeXOOPizxdVcf58aQ4HsKwigPaAG56zzNoYss362cMbpAAFKEABClDgIhUof8gG4IWfPoG77/0sOpet4J5sF9HEmHbIZpnQTAuKUvjh+4TqLlEZY1iALDtVMCdWfonf5JswIMElA6b4/7YNGxJOVS8jqypcE45hGQYMy4Jlwzm+S1GcqqeTwxjxbdvUoZs2bOe5ClyqqJASg3CqcxkYHhnHS4fH8V4eqA95UemSoYiXAsiLYCilwxcI4RONVbi20gO/MvUKn/MTstmwTBO6aRXu6eSHrMCtyo63c2ViHEwThjBwuBQoigzlJC/bMmEYJkwbzvMKRDJUtfBcgVs6ninObxVMS3dvC1vnuOJ1px7HwqXa0LNpvDEQxa9Gcsi5PJjjV+Evpje6ZWI8ncUhU8Wy2grc3hRGk3vq4c55C9lsqzAvxX0WjcX8dDzkCb4X0fv57C/Fhq5l8P7QOF4ezGBEUjHH70ZYLYyqZVtIpHM4rAHtNRH8WVMF2nwuuKY45acfstmwLQu6YRbe66d5qKrqzOlj892Zy2ea76d5D0kylOJ8P/b+OcU5bfF+su3Ce+kUqWPhc8eAYR7/jFLFe0N8hp3iE85575k2ZOc5Z05WxC+tLPHeh+w8/1Shp3hOae6K08myCnF+52084X7EeU3LhuR8Rp/mvMV7FZ8FsvgsKX3unuSiKApURXxSWhCfD6Zpwyp+jtiS5By/cA0nCojxdZ4vjouCv3rs/WXDEv/9VNdoF74nPtucuSFJzvmPzYPS9RWvWXyCf+h7KB1ffNTJkAWmsCt+Xp54i+LDThxDKV4fcNzZKnyv+Nl6snPpc8/UdRwai+OVgTj26BKq/B7nzxfn7WbbSGt5HMmaCAaCuLmxEldHPAiexZ8vDNnO/hOQr6AABShAAQpQgALnQ6C8IZtuAtnDePDBR/FXX/0HrLrmWiiq+Is4HxeDwPRCNgupWBxbRrNorK3G1WE3vM4PkcVHLos/DichhUO4KuyFZ+JPg7aF0dEofqe5cHOlCwdHxrFHK4Rs4geqOICwLEGRbEiSgrbKCiyr8MBlajgynsY7yTyy4odS8SOdJAOqC50VASwMid/+F36YhJlHfzSNrak8MsXnGpDh8XiwojqEZq/4YWnij5wWEtEontg/hvdNNz5aH8ENdUHUiKVy4q4kEQ5lsSsax6tHkxhyB3FPWx1WRFwn3tsZBva8hGy2hWQyhteGckgAhbCseE7bthEOhP5/9t4Duq7rzO/93d47cNEBFokiQYqURKpZlq3mPm6kim1JLlM8M5n18tJWkjVZ6yVZSSaTSbJeknFeptkzHpcZV9mSTVKymke2miVSYhPFDpBoFxcXuL2c9tY+FyBBEmIBARC2v+NFS+I9Z5+9f98++5zzP1/h9tawLZQob7ETuTL7Khpl08KrhEKHk6DXy8ZkmL7gjDeeRa1aYvdoiWOaabep3u1MHBguN6siIdbH/ISVeGc0eHtiitcKms3fPa1s1uyXWBerwkH6434i00LfuThMrcyrA+N8K6PREo9wTzrKWnvuNF/yLUsjN1XihbEpni1Y3NSZ4v7OKK3eS1s3FkpkMxsN3h7Lsbtq2C/wM8JSw+kiFfBzYyJEq68p7v6ybqZe563hDN8eqWIGwtyZjnJDfNrOti10CsUKr2cmeXpKpyOVYFu3Etrctu0vtl2xyGaZ1Kpl9mXLDNQNez7WTAtVTkd5+ai553S4WJeOcU3Eh7Ne51S+zP5SgynDwgPoDid+r5f+eIiV4eYahaWTyRfYnauSM85cQ6p93eWi1e+nPx6k3e9uCiCzN0vjVLbA60WD3pYo/RE/vtn7GA1G8xX2FGrkdCUbgYETr+pDIsyq0PnrhV4q8MJUg/ZYhOvUON4RrEWjVmZ3tkzG8nFDS5iegHvW3hZ1tUZNlTlSUR8i1PoJhtNNZzjAhniQlNdezexNr5c5mKug+0KsjgeJnHtiS2NkosCQ5qYrFsQsFXktX6WAA/+sMVuWk1WpCOsSQXxGnePjBfYUNGpOB97pdUTZoTXY7EOb340Lk1qtxuHJCoeqDVu0d+JEdzrpjIS4Ph4k6YFCociesk5bNMyasM/ut2loZAsV9hVqdph5s9sOcLnpDQdZF/MTmxmnXuXQRIlBzcO1qQi9gTPjB53xQonhCiQjYTqDLmhU2J8t8lbZQCmYM0jU2ur1+LguEeGaiAe9VuXgVIXDFd0W25SQaDrd9ESCbIg3PXDPmjaGzqnsJI8PTXHU9HBrW5zbUkH7/tI8h0mlWmV/Ns9Px2vo/jAf6EmyOea7ZI82EdkutiLJ70JACAgBISAEhIAQWBwCSyuy6eDMvMgf/+nX+YN//V9597tuxS0i2+JYdh6tXpHIplf4+dEMz0xUqMVb+YPVSTq8s/JoFQr878NjuNraeLgjTGR2nhnT4NCxAf5bJcC/WxVnsljmmNb0n5ocz/F8w8NdbSFibvUS7aQvGmatz+TgWI5dUxp6oPkSpYQ7w9TJlapU8bAhneCWZICg22R0fILnRmuU/T7iXhdeh8P2etB0iw3ppP2idJbwVy+y8+1Rvl1x8ZHeNPcmvbanhHpBV6Gilt5gSlNhPSaZ8Qm+fKKImUjx+6uTdPtmv7i9syEWRmQzGB4d4suDGu0tYVo9SgRsbkqmjPqDbE4E8JkVXj81yZslE3/AT8jntF+Mq4ZGsdSg4vJxW2eCDVEfAafF5FSWHxwpMe4PsiLsJuBsejKVa1XyNScr25Lc3hIgptd44vgoz9ecXB8LknI3XxHrlkm1UqWsOWhNRHl3Oh25dYgAACAASURBVGILY2d72hiMDY/ypydKeOIJHuyN0mG7CboJe1y4MSk2NHSHC3e9wpMnMjxddfPxle28J+UndAleHQslsumVKk8eHuZVy8vKiI+UcrnEotKokytrxKIx7uqI0uF341Dkpz37lPfOjFflae9N5aU54x6oPHCmvQWb+83hgale2k312n2mLdtr8CxvUdWm8sRp2t4x7SU1o/kpDyH14t90kmke3HQynFFHTPLZLF8+PkXGG+YTvQnW+JVA7STkUZ6jFvW6RtXhxKvXeOlklsenTG7pbuXDbWGSNo8Lb1cusqk+KDGjyqmG8mjSOJgrMenwsjoasOe+Wh+uSYbocuscGp3izYKO5fUR8bvs+V7XNQrlBnWXlxvaE2yK+Qk5GuwfyvCTrIY/1BTTbB8sq2nfYlXHHQhxS3uMNWGPvXbMbFYlz+PHcrya1+htT/HBrjh9/pkr0CCbm+TF0QoZp4dowI1/et1Rnl2rEjHWxs+fx/XxMf7bUJWNXS18sDVsi4NzbUr0HB0b53tDRYYsP+/vSXFLa4jQjCkaVXaP5NhdNHEFfMRsG5lUGjpJr49NLRHagt7TwpHeKPPKiSwHzQC39SRZH5ot2IFZzbPzxCSTvijvbQszPpxhZ14jGgvROyuWUX0c6bU/cvhwN0q8eGyCV6ouWmIB2jzN+VfTGkxVdGLhKLd1ROh0aRwcnWRX3sAI+Eh4nbgsi2pDI+YPsrElQocPhkbH+dZEg/UdLXywJQhanaO5PLuyVaacbiIBLwGnA+WVV6rV7fWnKx5hS2vYtiv1Ak8dH+eJHGzsbOGjnRHavTPA6hwcybJ70sHq9hZuSHiwypPsGMhxQPdxTSJAYNba6nV7WB0N0ufR2TeaY1fRwqPuRbYC3+Tc6vOzqTVKq70uzBxsUioVeWogy4s1F7d1pXhP3GvPK5/HbQu/uq5RVm7EpsGJ8Rw/HK0SSiTY1ptg5en5deHrTUS2i61I8rsQEAJCQAgIASEgBBaHwNKKbMqTrXCSv/nG3/O53/1nbN4s4aKLY9b5tTp/kc2ilBvn64M1VkYtXssavPuaTm6L++w8ZfbLRaHAlw6P4Wxr49G5RLajA/xJ2c8f9beRnuWldPLQcb5cDvLFdS20255C6v1F58ToGI+P1GlJJbm7PULaNx3GqHKoFUv8bCTH23Uvd61I0x/SePHQCAcI86G+JH0BdzPk0TSo1zQ0j5eAHRZ2hltpdIh/e6RIT1c7j3aFMfI5fjhWJ5WMcUfcTTY3xVNTFrd2tXBj2OTA0SH+R87BZ6/r5s6ED//FNQcWRmTTOTUyzLfHnHzwujbWBD2c/WqsIp40jpwc5btZg+vaE7y3JWK/xDZZamTzJZ4/NcmAO8TH+5KsCriYmhrnyQGNVHsrt7b4iNmNWujVCq8cG+PHRoBHVrew1qXxw6OjHPVFeLA7Qa96kbU3k0alwpvjU7yc0+lOp7grHbLDoU5vWpEdB0Z5ou7nM9emucmv8eqpSQ7h5/Z0hDajyvOZIlVfhPd3RPCXc3z5yCTFaIrfXJGgL3Bxb7aFEtm0SpVnjoySjSR5b0fY9ny0A2m1OoeHM3xrwuLOFWl7zuuNBtlKnUpNt72t8HlpDflJ+ly2J5Su18kVNAy3i4ahUa3qaJYDd8BPe8RHdCYk17JoNBqMVWqUajqG5cDl95P2WkzpkAw0BWNlxnqjQaZcpVgzsFRYb8BHW6jZlvq9XCyRM9UcV2FoOkG/n9agF9+02G2ZVV4/NMpXpuC+FWneH3NwYGySN+ourm+Nco1L57VMnkGHn/s6YrTrZb59OMthT5hPr06xPnxGrHmn1eeKRbZzG9bL/PT4OKecQW7rTJ72qFOeTUdHxnlqokEiHuOutgjtM/njlNeTWh+Gphh0BLjbFpMs9p3KsLvi4obOFOujvulryMJs1Dmey/P8WAXCEe7rjNMbmBZMLJ1hJTTlLOIunRHDxYaOFLenArbHFmaVV45n2FP3cnNXkvVRLx5HUwDSGjqaHcqtBMyzB6ZEtv86VGFjVysfuoDIptdKvDSYY0BvClIuX4CbOuNcE2xeg8ZUjq8MTOGKJtjaHSM+LQxrmmZ/XHAr8dR95oOAZeoMj2XZnqnTkW7h7rZZgp2lMzKa5ccZjd7OFO+NeTgwmOHNhpubelJsjJy76jTXi1q9yKsnphhxxri5O8YqW6WysLQGx4ezfDdnsK4rxR2BGs8PFNDDcd7TFaN9uq9mQ6NqOnB53PgcJqemRbb+9hQfbvExlpvkueEyZV+Qd7XHWB32NnNjWsoTrMLesSl2lyx6UwnuSIeIGUWeOp7l2ZyGNxjgxnSyuS7ZLop13polst04LbI9dTJPLZTg/b1xYnNM7upkjr87OYUeSfLpnhiRZrwnWkOzPfI8Hk8zNHZGYzM0joyM892RMpGWFA+0B8nnC7w4pdEai3BTxMnIZIFdZQdr0jFu9Bs8d2Kcl2pu7upNc3fSz2ld8AK3ehHZ5vccJEcJASEgBISAEBACQuBKCSytyNZo2F4bT+7cySc/+Qn6+/slJ9uVWnABj5+3yKbXeOXYCLvMMB/pCZIZGOUFZ5xHViVo8UyHa16ByPZX5SC/O0tkM6olnjg0wlF/gof6EnTOiG+nWViUC1P84MgEpVSabR0uDhwbZY8RYnNHlA3hi1Wr1Dly8CR/mDX4x9f3cEvETSGb4S+OTnHY6ePGsJPRfJUBh5/fXtPO7Qk/xuQQ/+ntMt3tXXyqJ0TyEhJVLaTI9p0xJx+6ro1r5hDZtEqObx3IUW9t5ZOdkTm8jkxKuQxfPlZhbU8Hd7T4aBSaIluyvZXbTotszRfkqZMn+cMxk4evbedWn8kTc4pszX2NRoVXBjK8WPfz4ZUtrAnNEgHzY/zRwUmItfPZFVHaqfDskTG+PWXQEwkQNeq8UTZY39bKw70x2l0Nnt1/isdMP7+zpo1NlyDsLK7I1pxwej7D/1GCbHcb9yS8jGfVi33Ddj0LYDGuBI1IhDvTKizZSbU+xQtH84zixutxElSLomkwbDjoTsW5vTVkXzeNaoU3MgUOVnWCFgQcDooOJwmHxi7dzfs7k9wY82PUa+zL5DlY1vApbxhg0nKQjIXZkgrT6nZwfHCY58uGnVDd7XSxOhlhXTxIaNrz0KyrOZJljyPGI6tTrPNqvDI4xjfHagRDATocOgdKGqlYnM+vSnGt1+QXR4b4u7KT31jVxp3KW/IikbKLIbI9P0tkW2WHrVpUK3meOjbJRCDKPV1xVpzn+WMylcvy/ZNlWltbeU/aw8DwXCJb076W0eDw2DjPZw3WtLdwS0uQoBOsaoEdJyapBKLcknBwYChP1h/lzq4ofT6XLbK9diLDrqqb1a1x21ZK6LJzfV1guySRzTLIZMbZmdXpbonRY5b5hS1mJ7k5FbQ9T43JHF8ZnKISivAbHTG6/e7Tourcp7eolYv8dGCSQVeIO3sSrFUhk2qrFXl6IMcpR5D3dCfpc5vsOS2yJdkYni142z6Sdkj9jMg27Ixxy2mRbZprLsv/HCgQak3y0ZjBy4MFpnwRbm2PomypQv3PShpnGpycLbJFHTw/mOWA5uG2riTXT4uYZ8ZmUi2XeP7kJCccAe7qSbLOVeEnJyYY1N0kvBbDNSf9HSluS/oJOhtzi2yDeWrhBO/viRE7nZFRnaWZm9IW2QanmAxGub8rRofPdYGKoGpNrPHyiQzb8xa3rkzzkbiLI2MTfPtkgSGnlzUBB+OlOlPuIJ9c2cLdCTeHRzM8PtqgI9XKx7rCJC7h/iIi2wI+HElTQkAICAEhIASEgBC4DAJLKrKpL+gqVGT79u1s3bpVRLbLMNRS7Do/kc2iOjXBt44XSbanuTcdxJ0f5X8cqXHHtZ3cHFN50RxX5Ml2tshmUZqa4LuHioR7Ovhw+h2KDWh1Xjh8ip84wvz2ygSBQp7tmQpVh4u+oJ9A0Evc52ZF0EdUvfielUuryuv7hvhPRQ///voO1oc8WHqVfUPj/OWJIrsaJm6Pn4dXpNnaGSHldaI1MvzZ61NUk2l+c2XM9qy72LYwIpvB0OgpvnrKpL8rTpfy2Jk+scoAtTrqxzs5wn84oXP/2k5uiChvmvN7ZhlFfrIvw8lQmg/1BPFXsjw1S2SLzjiqWA2OHBvmf026+OyaNDd6DR5/R5FNKRQ6JydG+NGQxQ19bdwQ8xGYOX9mhH9yNM91nT082Bki5TLITU7xXRXOlW8wbDh5V1uKL/Sl2BD14DUNdr19gi9X3Tx8XQc3R3zvGEo3M8KFFdnGyEYSszzZ1FlM8uNj/PlAhet723lPwkN+qswp00nA4yLgsJiYmmLnlMkdva3ckfCj1bN8Y9+k7Ul1e3uU1UE3bgxOjE3yasPDB1Yo70gnw8MqrE0jFY/QH/ESclgUGnVOZqb4ZtnFb17bxr1xD8OjEzw3qROLhbgm7MFvWWRLBXYXTK5vT3FT3MfBw4N8ZUpjYzrBDfEA3UEfrb5mARF7FKVx/vLtHPlgOw/0RVnpNykUCzxxYpzHJuoMaLAuGeNzK1q4LRkgZOkcGBziL3IWd/W2875UgNBFHAuXRGSzTCYnMnx9qMa1Ha3c1Ro6K1/YzLzQtSI/OzLBoDvOHd1+yuPjc3iyzextki9O8vxAGaJJbusI0+bRGRkZ58kJk9Wq6Enczcio8mqDDZ0pbkkobyODnO0FV2LMdNIV8BFVhSR8HnqDXhIqv+McOfwuRWSzaiWeG5hgwBnizu44HUaZl07lyXrD3NoZa4YUNqrsGpnkF0WNkNdLOugj6PfQ5vPQFfASnBZYZ68GqjCM8gL8Sc5gdXuK97QE8TsNspksOzINWlqSvDcdxG/ovHFijOeKOh3JMNf4lbzZDAUN+wJ0hwPEPMrDcpYnW0+MVf6ZsxlMZcb5i5NVOjpa+GSLm+OjU7ycb+DxeukK+gipvga8dAY8doi+4xyR7X1egx+dnKIYDHNfV8z+2HLeptfZNTzO6yWHHR66OVDnuRMTjHnC3N7i4dDwJMdMP7d2prg+anFs7Ey4aNOTbcoOFz2Bn41qjtsnUEUcnKSCfnpCfnx6jd2jk7xa0Ij6fU3OPg/tfo/d98Ds1Ai2h1uZ546N81zZzd2rWnl/wkutVuYXJ7N8fajMPs0i4Q/wsZ4Wttn3F5PBbJYfDlbwR1J8vC9K+hJc2URku9gdWH4XAkJACAgBISAEhMDiEFhUkW3v3r2Weui2w1Om/6hKXU899RQPPfQQ69evF0+2xbHrvFqdl8hm1NkzMMLLVT93r2hhZdCF26zxysFhfuZWXi8J23PKUSjwp4dUuGiaz3ZE7ET4pzdT59CxQf6kHOCP1qXPCxc9W2QzmZzM8sThKu0rurizpZkv7PyXqwavHBvicc3Pb69upc9lMVAocTxfJaNBAROXbpIMhehPRVgZmkn6r1qqsmv/EP+x4OHfXd/BhpAHU6vw5tA4Xx4osVczcbp9PNiX5v6uZq4xrZ7hz3ZNUUmm+a0lFtmGR0/x5yfqxBNBWmeFJZkOD3d2xUjmRvnDYYvf7e+gP+Q9nbPtLGZWlV/sH+YVdwsf6wsTrk2w/XgFKxZlfcxj53lyWJBrlNkzWkELx/hET5wu6jx2IZENg9GpUZ48YbC6O82NSf+ZnFGZEf7p0TxrOnt4oDNEi8sgOzHJt09k2VlsMGo4uLk1xef7UmxUYu20yPZX0yLbLUsssv3k0AiHvSFuSgVIK6XSgpqhcSyT5yg+PtCXoj/swdI0JisNhhoGRZUjrVbk8ZEaN61s40PpMI56lu+8VcSMpvhIT5QuW5C10MYz/MfBClt6W7k7ZvH6oXGOeuPc0xNjxUxorArbGxrjP2d0PtbXyp0RkxcPjfFzzcfaVJC2aXHXYVR4YahEWyrNhzojjJw4xbcqTj62Os1tUd9ZodEzIttfTItsD06LbPlCnh8OjPP4RIOTOqxJRHm0r4V3JQOEMWyR7c9zFncvM5FtYmyML481uLGrlXtagnPOd9OosOvIOG+aEW7vCaLnLiSyWZTLU/zsRJFyMMltnWE6LJVTa5KCJ8TtnXE6fU5q5TzPD+YpBqLc0RmjW9lC1xhSOSbzVUbrFlOqnIthkvD7WZOMsCriOy+34MVFNoN8JssPxxqk0ynubg3iMxscHJ3gFwWT1W0pbkr48TtVMYE6J6ZKHC9pZFTdIdPA53DSHYuwIRmi7dw8iXYhlQLPnsyT84d5b1ecVY4a/zA4wVHLb3uMXafCUXWN3SdG+fFkg1DET7fX2cwtaFm0BMNsSKocaA60RpGXj0/ytubj2nSIrukEc2W9zuGJEqcML+/uTrElpoSmGsfyJQZKGhMG1EzDLoDSHY2wPhki7eGscNF7PDo7ThVohCPc1RmlbS7hyarz1miW1yYtO8/allCDn56YYNQb5b7eKEzl+YeREgVviDu7QliFSd6YdLCqvYUZke3HJybssNg+9YHArmprYeCiLxZiUyJI1AWVWp2BqRLHyg3GTagbJj6ni954hA2qKIp3Jlx0lshWcXP3yqbIVqmWePVklm8OV3hLs4j5/Xyku6VZ5MVnMqBEtoEK/miKT4jINq/nGzlICAgBISAEhIAQEAJLRWBRRbY33njjLJFN5RfSdZ2nn36az3zmMyKyLZWVL/E8ly+yWTRKU3z1wChvekLcmgo2Q3xUCF0uy2NFN/93fze3xDx4K0X+/O0xqi2t/GZX1M4VdXozdPYeOcGXGhH+43UtZ1WOVDnZzvVkqxWm+M7BHFZnO1s7goTnSIBv1is8d3iEl9xRvrAyaXs5OCyDWsNgQjMoag0KU2V2T1apx1QundkVK3WOvn2SP8wY/MHGHm6LuJkaH+PPjuYZcPu5JeJkWFWSs3z81nUdtneSkRviP7xdpq+zi4e6lzJcVHmyDfG1UwabuuN2mNrpCngOJ13hAO7iGP/rSI13X9PFlvjc+eKsep7H38pSSrTxvo4gnkqWHxzOk3V5WR1w2jnmVOL7l2omnbEIH+hMsFoJk43qhUU2U+f46DCPjzu4oy/N9ao63ownWz7DHx/MYUTb+dzKZrjoM4dH+XbeZFU8QFyv81pRZ01rK4/2xelwN3hm/yl+YPj5neva2Bh+B8Fw1nxfKE82Vfhg59tDvKq7WBN0k3SDpRnsruq4/AHu7FQeYn78ZoOBbJGjJVVN0Wnn3XLoFV4cr3PjqnZbZHPWsmw/UibRkub2thDxGQecyXH+n+NFbuxu5a6YxsuHpqhH07yrI0xalYKd3ozMKP92pM7dPa28K1znmQNZdhte2sNuwiqM0S5oYDFV1elMtNgFKkYGhnhWV0Jg0hYCz91UuOi3D2R5ww4XTdLv1XlpYJRvjteJhYN0OzT2FhpEo3G+sCrFGp/Fq0eG+Puyi4/a4aL+Zh6yC2xL48lmUZga53snK7S1tHBnmyqycn6ntFqeZ47myAWS3NnpZzLzzuGiKr9XLj/BMyerBBIpbm/3YeUm+KuBAhV/kGtVtWSXA4ehcTJbZNgV4OMrWrg95mtWI7VM6prOZMMkr9adQpn9k1XKwQjv64rbIdSzt4uKbPUyL5zI8OO8g1RcVQVuFjQolsu8nddZ3ZLko90xOm3RycIyDIoNg5ymU6rVGMyVONJwsbYtYVe0VJWHZ2+WXre9dn9WdHB9Z5J+q8wzIxV8iQTvaQsTdztQudLeHMzwYgVWt8W4LuhqerIBfpebhM+N0oUbdVX4YJxXC9AW9pB2g6EbHKhqVH1+3tueZEsiMP3RxcI0DEozfa3WGMkV2V13srErZeciy4w1Cx+onGwfCJj8aDBHzhfi3i6VD3JOQ/PqUJbdVSebVf5MX41np0W2961IkjY0BrJTPJ+p4on56XTWGSu5WdU2I7JNsnNwiownwq0dYcK2yKbG6bALgiRVER07B5wqOqI46+Q0g1K1yvFcmRO6mw3tSW5P+e2CDLYXXKM+HS5qsmVlmo/GnRweneBbJ4uMuX30Bx2MFWuMuwJ8YkUr9yZdHBodt8NFu1rSfKwrZNvgYpt4sl2MkPwuBISAEBACQkAICIHFIbCoItuBAwfsR1IlrClPNiWyqQqNO3fu5IEHHpBw0cWx6bxbvWyRzdQ4OjTKN0YaeBMhkrPCYlRoz1C2AMk0/2RljDhVHj80whF3nE+vSJzlQWE0yjy7f5gXw6384xXRs5Ljny+yYYdBPXdkmBf1IFtXtnBt2I17dtiVZTCezfLdwTLJzjQfbFXeBs2XErsMg/2vJkatwcvHTvEdPcg/ubaVvoDndAqg8tgw/+5IgfaONj7bHYbCFD/O1GlJxnhXrFn44Cd5i82dKTaFDPYcHuZLeQdfWNPNu65K4QMHH7yunTUBFXo4a3OA0Sjx3FsZ9gcSfKI3Rs+5OexMjeGRMf52xODOVW1sjnup5LP86FgJKxRhU8xt56CqVYs8Ntbg2s40H2pXeYHUX1beWWRT1QHLqppflqOeKJ/oS7DCzps1veklnjwwwg+qPj51bRtbAhq7hqc4ip9b0xHSRo0XMgXK3jD3tofxlHL81ZE8tViKL6yMz/1Sfc7sXyiRTRU+eEp5srl8bEn4SSuRWK/xk9ESRiTOx3vVS76TyXyOZ0+V7Rxs1yuPL5VYvjrFt44XaO9S4dRNkW3HkQqpdJpbW4PEZrSB3Dj/9oQS2dLcm3Cw73CG3c4I9/XGuTY4nWzfbHBicIw/GTf45Ko074mYvHxonP2OAJvTIdujamZTQkDQ67VFlINHh/i5EeCe3gTXhc9PUm+ZNd44PMJfTlrc3ZfmA3EnhzJT7G24ub4lwmq3zq5MgQF83NUepVUr8a3DExz3Rfj0qqYH38UCpJdEZFMegfUSLx/P8RYBbu9O0B/ynO25Z2q2R9QPMxprOlt4d8rN4aF3EtmU51GV109leb3sYnN3ipsCBj87OcHPyxYBFW4+/cHATp1frzNWMVibTnBfW6Tp8XjWumNh1Ou8PjjGzpqL+3pauD3uPyv12IVFNlUFdoIfDJU47lShiWrta1rcgU6mWMXrCnJf90yhBVtxnW5f5f4zyU3m+clQESMc5S47zPIcy1kmE/lJnhsq4/D78Bt1Ji0vGzuSdtiyOp/R0OycbHs0Nzd2v3Phg3q9yEvKFjUva1MBur2gN2r8fEIVK4jwwd4k1wbV3FG1kKdJ2eNpVuit5ib488Ei4dYkD3ZGKMwS2T4cd/H6UJZXSrC+PWlXkm4KWdObZTCVL/DsUIEpf7iZn89RtnOyKU82JbK1q0IkjbpdHfSlfJWCYRB1h9jS1cqmeLO6qCp8UJ8ufBCd6+6qqgXbXZ/mbFcPNm2v3KeGy7hicd7fFT2Tp9PQOTqqCh+UCCRT3N8epFIs8kpeIx2LcINd+KDI7hKsbo2x0afxzIlxXq17uKc3zXul8MG8n3HkQCEgBISAEBACQkAILAWBRRXZDh48eFpkU0KbEtlmcrJt27ZNRLalsPBlnOPyRDaLeqXIjkMZhlSemO4I4XM+rhfGh/nykMlvXNvFDTEYGcnwvVGN3rYEd7aGmt4LWpXDYxP8aMzg1tWd3JHw4p/1ojT49nH+qhLg99a1nqkuisFELsf2gSLFQIg70hFWqKpySkjTG4zmijw/XqLmC/P+XpWkW+ftXJmC5WFlNEB0urKmVinx0+NZdnmj/NaMt9sMr0aJp98e5ZslB+/vaeUDrX7cloXXo8JKnXYy9KLuwOM0GB5TYaRlPKkWfm9Vwk58fXE/AxawuugQ37Kri7bb1UXP81NSomNmnG8NVfHHI7w7FaZbFUhwNl/4j00VeWWsgjMW58NdMdp8DiYnx9l5okGirZV3tXptbyDLqLF3cJznKx7e09vChkjTk+37R0c55A1zf3eCbq/yaLEwdY2pQoXXJ/IcrHu5pSvJzQn/OaFxJuOjo3zpeBErmuCB3hh9XnA63NPVXlUlTM2ulmlUy2w/Ps5PGx62rmjn3al3yMW3iCLb04dHyYTj3N0ZoVvlf7I0hsazPDmms6Itxa0tfqr5LDtOVUm3pbilJUQUnVw2y58fL7FqRTsfbjvjyZZqTXObqng4S2SzPdl60nwgFSA/Ps4PR6t4wiFuivpocVpkajXeHi/wWN3N71zbzj1xDwMjGX6SM1nVEmdzKkjYrRLYVzhVd5KOBEh6YP/hU7xgBLmvb26RTYkahYksf30sxylPmI/3qqqbTtwOV7NYggO7WmJdydRalZ8NZvlxAd7V08oHz60a+w5rzmKJbCedQW7vVFVxpwVc0yAzkWPnaJmqP8htLSocXK0PFnpdhfUV+cV4FSsU5e6uGCt8BntOZXit7GRDlxIMvbjUncvQqVSq7Ms189v1puLc2RbAWZhi+0idcCLGzS1B23twWh/C0jX2D2fZ3/BwSzpMyNKY1B10hAOk/KqqMWiVCi+fmuBNy899PUk2RbzniWz/5VSF/s4WPtASOiOaO8Ct1Xh1MMtBw8em9jirg2fWGofDpJjP8zM1Z6JRbo66yFU18Pjoi/jsa0pVZh4Zn+Ln2RrRZII72sKk5kjSaKh8bsMT/CxTsQt0bOpI8b42FRrfHKwtsg1k2NVwcUN3kg0Rtx0u2twsVK/cTgeNRpFXjk8x5Ixya7fKFdesaHxqPMez2YZdHfrO1iDuRoW3i3Ucbj8rIj78bidOUyOTyfGdTIOe9iQfSQeZGMvw9xMN1re38OHWgB3a+rOhPAOGm/6WKP0xPyEl/hs6uUKJXeMlhk0Pm9qTbEr4CWhK9FciW4T3r0zRbn+caVYifX1kgh8PlzADMT6xKs3NcQ9mWXmy5SmF4tynCh+okNgzKp59XdQrVY4U6lg+P6vCPnzq/LrGycwkL+Y0O4/de9qCRGY8ri2TclkVksjyQsXJzV2quIGPoNNhV3tV9zFD16kZFoahcTiT44mxGrFkkm09cfrm8tib45oTT7bLePiRXYWADz/csQAAIABJREFUEBACQkAICAEhsIAEroLIZrJ9+062bZPCBwtoxwVp6rJENstgdDzDD4Z1bljRxk0qMf05VfP0RpFn9mc4Emvl0d4wEa3OS8NZ9pRMnEEfTltkq9Eom8RScT7cGSXunsld0xzSqSMDfL0a4PPXpkjP9sAyNE5N5nk1U6ZoujD8bkzlSac3cFV1CIa4rS3WDGk0GuzP5Ng31aDi8WG6nVjKoa1eQ9dcrOtQIUt+gmeFnVqUVNW4YxO8rrt5VzrG7a1hO5S1mazcolGr8tZEnmdHSkz6I3x6ZSubop5moYdL2Baq8MHw2DCPjTu595o01wRmVe+c1QfLqHM8k+elySoNhxvL68F0WiqeC7MOkXCI2zuidgVCt8NicmqCZ09qJNIptrT47LxD9st1ucCTA5MMBSJ8uDNGJw2ePDHKjqqTvrCfmMvRfAk1NLw1DVO9NKeibE74z87DN903letu18lx/n6sTiwa5r3pGGsj3tPJwk1TI5cv8cLYFC+UHHaC8k90RGjxXiTL/nT7C+bJVq3y06MZchElTITomnnR1avsOTnBq3Uvt6twXVedvacmOaC58Krk8g6TaKPKSzmd/pVt3Nsawlmf4OljVRItLWxpaeZ0srfJLP95sMT1na3co0KvjTqHxwvszddwmBYqYrTh9hLWqnyv5uShlWnuSgbQ6mX2juQ5XDap+b1YLgt3rU7UF+bmduWp5ODgsWFeNgK8pyfOtaHzPdnU6U2jzqHhcb49XKHuD9pzXoXAKjHcliJMnXyhzK7xKZ4vGPS2JNnaHaPXP8s78QLzfuFFtgo/G8gy5Axwc0eCFaf70RR5BycKvD5ZIW85wZ7vCmADq2ESCYXY0hZlRdCL26pzcCTLjmyDeiBAUonwahKbBt5aHdPhJhWLcHMqRLtL45WhCQ43PNzYnmDNuYVElKA9OclPR2vEIqqYR4PBYp0pVdrC47YTG1r1BqbuZFUqxk0twfOq/Tay4/y3kwUKSrQJnPEQNB0O0nqdkbJBe0uCu9si54cNNir87FSOY7rHzmNYKZU5UbVo+Dzoyo6mgVZtEPOH2NwWY2XYM2chFKbH8b1jkwy6g/zGiha2RH3MpD0zNZ09g2NszzdwhoOkvY5ZIhusDIe4UVWvNUu8NphnzBnlpq4oK2YKH9RrvDE8wS/qLm5oT7DW3WDPeJ6jVQvd47XXaIepY1QbhAIhbmmP2WHrI5ks3881WNuW4n2poC0aZosl3swUGalb6D5vc5yGDrUGHrePa1pibIj57QI31Is8N5gj441wd2+C9IwHtGWQLxV5anCCQ4bf9hi7OebGrOTZOZjjdc1LOuqzi4rMiGymw8X6WIB1Lp2Ddt/B8KvzO3Coj4o1nVRQzbMYfcGmwHp6M3SGJyZ5YmiKt3UPN6VjduiuWtfUfsoTrlKtsj+b54WJOo5AmA/2pLgx6j1tg4vdYkRkuxgh+V0ICAEhIASEgBAQAotD4CqIbLD9Rz9g2/0P0r9+gxQ+WBy7zqvVyxPZTCYLRQ4rkSqh8qKdLY7ZHTBNxnJ5DuDltkTAFk6sepVDk1X2N0wqlh1hQ7ffz+ZkkJBq4xx9qjhZ4IDuZr3tBXXu7waVUpUD+ToDhkXVDpmCTp+PDfGg/bI8U73P0uoM5iscqBpMqqgpwONwcl04wFr18nRWBbgZfDrZbIGdQzl21SAZ9NkioHpXV380vc7xsk4kHOG+joSd7ywwR364dzLGwohsJqVKmcMV6IsHiXvO5GQ777ymepEss6+occqw0MD2OOnz+9mgxBRVoGJaQKzVqgwWTXzBAO0BF6cjyiyLQr7I7oaD/niQFpfJYL7Ma2Wdiqm80JpnVf9Iez2siwZpU8LdOwqPFnqtwqujkzybqVJye+z9A9MTQcegUK4xbHm4MR3nwx0qwfkFxnjOoBdKZFOiwsl8harXR1fQS2RWTiS9UuaNokFrNGAXMaiUK+wvNsgYKmDTaRct0HWLeDRoVxt06FUG8jr+QIC2gBJlpztdq/JKoUFLOECvElcMg6pu0Kg3mKgbFC1IBH04shN8LW9xb18rt8ZVEQMl+NY4mq/xdt2kCPb12B8N0Rf04lMVTvNlRiwX3RH/WeHYZ+Oy0LUq+zJT/GSkzBhuu38zOQ9Ny6RUrTOmObi2Ncb7O2L0+T2nwxUvtugsuMhmagwVqhQdbtpDfmLnCPRKJMuXq7xdqjOoWdTADivv8fnojwWIe13N9cYymCxX2FNoMKRZmDMR5UDM5WJNxE9vaHqN0DSOFKpU3R7779Q5z91U+OFgoU7D46XL76BUqXGgrNkJ8fXpdWdl0G+vO1HP+WKxUa3wSr7G8YZapc5s6r8SDoh5vPRGg3QHzhFu7F11sqUqmZqDZMhHRIUXF+scbpiUpptKeDysiwToUV6vF7ouGw0OT1UpuTysigZIKZFqerNMk0xBzfs6Gau5Hp7+zYK+cMgWtiIOjbFCnbLDS1tY8TqzX6NSYV9JIxQMcE3QTb1W5UixztG6SXl6FUl6PGxQ15USqbAoVqocrpkkg35WBGZ8dk1q1RoDhRqH6ib56fVZHXtdRFXSnTVOo8FgoUbF6aE36ic4+4Zj6oyVKoxpTlpDAdp8LlR+uqP5CvsqBpXpdc3umrqHOF1cFw2wKeLBqNY4WqhzRGv2XU2rpNdDfyRIlwrhP49zUwg+NVHgmZE8BzWIBLzEXc37i/pUUW00GGuYxEJh7u5IsCnqPedD0IWvOBHZLrYiye9CQAgIASEgBISAEFgcAksssmlY1Pnu1/+aTz/yO2y8aYuIbItj13m1elki27zO8Et4kBIWCmV2FyscnapwsqKTNS38Tpf9Yt8ZDXBDIsLKoPs8T76LjXZBRLaLneSX4ncLQ6tzbLLCm/kKg6UamYZBA6ctKHTFg6yMBNkc9xPzXFoo7sywF0pkW3qMJpVSkX25BpbPR9jf9DhS+cHeGs2T90W4W+WYUiGSl+Y4eYlDsDD0BqfyFfbkK7ZwMdwwqFgOom43XdEgKyJBbkwEaPFdmgfbzIkXXGS7xBHJbkJg2RLQdbJKlJ8qc7hQY6iqM2lCwO2iPeinNxZkQyxoi+VzFU+90LhEZFu2VpeOCQEhIASEgBAQAr/iBJZYZFPf8XN87Svf5NHP/yNu2nKTiGzLaIKJyHYBY5g61UqD0brOhAlel5M2n5ekCs9UCa/nIXSIyHYOb8u0837lahoZzUDDSdzjpi3otfNJOecB+ZdZZKtViuwZLfO2BprLYYeL1nQdh9PDTa1x2xPqcjwnL2+pMTE0nalq05umgoOoS734ewkrT8J52EJEtsuzgOz960JAebXpVGoaY3WDKcvC53LR5vMQ93nwXIZ39GxiIrL9uswfGacQEAJCQAgIASGw3AgsscimYVklvvf9HXzqoUfYuLFfRLZlNCNEZFtaY4jItvi8f3lFNhVurVOoNDhW1Sgocc0C3dkMjewLeuzw63lou4sP/R3OICLbVUMvJ/41JCAi26+h0WXIQkAICAEhIASEwLIgsMQiWwPTtNi5cwdbt0rhg2UxA2Z1QkS2pbWIiGyLz/uXWmQ7jUeVNFTp1mcS3v0ySWtnbCwi2+LPdzmDEJghICKbzAUhIASEgBAQAkJACFwdAksuslmWxfbt29m2bRv9/eLJdnXMPvdZRWRbWmuIyLb4vH81RLbF57QUZxCRbSkoyzmEQJOAiGwyE4SAEBACQkAICAEhcHUIXBWR7YnvfZP7P/UIGzbeKOGiV8fuc55VRLalNYaIbIvPW0S2xWd8qWcQke1SScl+QuDKCYjIduUMpQUhIASEgBAQAkJACMyHwNKKbLoBlSG+/Jdf4Qu//y/ZfPPNuN3u+fRbjlkEAiKyLQLUCzQpItvi8xaRbfEZX+oZRGS7VFKynxC4cgIisl05Q2lBCAgBISAEhIAQEALzIbC0IpsBzrEX+eM//SZ/8K//hHe/6xbcbtd8+i3HLAIBEdkWAaqIbEsL9Zyzich2VfGfdXIR2ZaPLaQnv/oERGT71bexjFAICAEhIASEgBBYngSWVmTTDMgP8Ndf+zs+9/v/gi1bNku46DKaFyKyLa0xxJNt8XmLyLb4jC/1DCKyXSop2U8IXDkBEdmunKG0IASEgBAQAkJACAiB+RBYWpGt0cC0HDz55A4++YlPSOGD+VhsEY8RkW0R4c7RtIhsi89bRLbFZ3ypZxCR7VJJyX5C4MoJiMh25QylBSEgBISAEBACQkAIzIfAkopsmqZhmiY7duxg69atIrLNx2KLeIwS2T77i6P81spW4h4J411E1Dhw8NJEiapp8MWVadr9Xvt0v/36Me5MRVgR8uF0LGYPfvXbVox/PlHEtOCR3hQ9QZ896P/rjRNsigW5NuwXxks0DZQtXs6VMCyLT3YmWBMJ2GdumCb/6a1h4l43WxIhwFqiHslphMCvLgF1vT2dyZPyuvnCilbCkpbjV9fYMjIhIASEgBAQAkJg2RFYVJFt7969lmVZ6LqOEtgaypPNNHnyySd56KGHWL9+vYSLLqMpUTVM/ujgMEmvG5cIPItqGafDQaamcW3Yx0c7ErbIoLY/PTKKsoPP5URMcGUmUCLleF1nTdjPB9tipHweu8E/OzZGXjMIuJxXdgI5+pIJKFtk6zqrQj7el47REWiKyrpp8Y2TWU5VG0TdLpHYLpmo7CgE3pmAundMNHQ2xoJ8pD1u309kEwJCQAgIASEgBISAEFgaAosqsr3xxhuWEtWUyKYENvVH/fvTTz/Nww8/LCLb0tj4ks9iWhYnqw1b5JFtcQnM+OsoT4Okx4172m1ttNZAeRSKBa6cv2KsXjYVXyUcC+MrZzrfFmZsEbdt4cLrbL70WxaMNzSmGrrM+fnCleOEwDkE1PWmfNHVuqf+qI86sgkBISAEhIAQEAJCQAgsDYFFFdkOHDhge7IZhmF7ss2Ei+7cuZP7779fwkWXxsZyFiEgBISAEBACQkAICAEhIASEgBAQAkJACAiBRSawqCLbwYMHbYcd5b02EzKqPNu2b9/Otm3bRGRbZONK80JACAgBISAEhIAQEAJCQAgIASEgBISAEBACS0NgSUU2FS5qWUpk28m2bVL4YGlMLGcRAkJACAgBISAEhIAQEAJCQAgIASEgBISAEFhsAldBZLPY/sQP2fbAg/Sv3yCFDxbbwtK+EBACQkAICAEhIASEgBAQAkJACAgBISAEhMCiE1hikU3Dos73vv5VPvXob7Hxxi0isi26ieUEQkAICAEhIASEgBAQAkJACAgBISAEhIAQEAKLTWCJRTYdHDm+9uVv8ujnf5+btmwWkW2xLSztCwEhIASEgBAQAkJACAgBISAEhIAQEAJCQAgsOoElFtk0LKvM9x/bwUMPPczG6/tFZFt0E8sJhIAQEAJCQAgIASEgBISAEBACQkAICAEhIAQWm8ASi2wNTNNi584dbN0qhQ8W27jSvhAQAkJACAgBISAEhIAQEAJCQAgIASEgBITA0hBYcpHNsiy2b9/Otm3b6O8XT7alMbOcRQgIASEgBISAEBACQkAICAEhIASEgBAQAkJgMQlcBZHN5PHvfpMHPvUoGzbdKOGii2ldaVsICAEhIASEgBAQAkJACAgBISAEhIAQEAJCYEkILK3Iphs4Kif5y7/4Cl/4/X/Flltuwe12L8lA5SRCQAgIASEgBISAEBACQkAICAEhIASEgBAQAkJgsQgsrchmgHPsRf7Ll77JP/rXf8K7b1cim2uxxibtXiYBC6joBkXdwFT/IZsQEAJCQAgIASEgBISAEBACQkAICAEhsOwI+JwOYh43bqdj2fXt17lDSyuyaQYUTvHVb/wdn/3df8rmzZslXHQZzT7dsvjJaJ7Xp8rUTHMZ9Uy6IgSEgBAQAkJACAgBISAEhIAQEAJCQAjMEGjzefhQe5xrwn6BsowILK3I1mhgWg6efHInWz/5cdatk8IHy2guUDdM/sWeQZ4cy1MXV7blZBrpixAQAkJACAgBISAEhIAQEAJCQAgIAZuAZUFHwMO/WdfJxzoSQmUZEVhykU1VF92xYwdbt26V6qLLaCKorjRMi784luGNqQqGumplEwJCQAgIASEgBISAEBACQkAICAEhIASWFQH1th7zuPhUT5LbU5Fl1bdf984sqsi2d+9eS4lqmqbZfxrKk800eeqpp3jooYdYv369hIsuoxmodLVMXWNS021lXDYhIASEgBAQAkJACAgBISAEhIAQEAJCYPkR8DmdtPndhCTP/bIyzqKKbG+88YalRLUZgU2JbIZh8PTTT/Pwww+LyLaspoJ0RggIASEgBISAEBACQkAICAEhIASEgBAQAkJgvgQWVWQ7cOCA7Q+l67r9Z8aTbefOndx///0SLjpfq8lxQkAICAEhIASEgBAQAkJACAgBISAEhIAQEALLisCiimwHDx48T2RT4aPbt29n27ZtIrItq6kgnRECQkAICAEhIASEgBAQAkJACAgBISAEhIAQmC+BpRfZTJPtO59k29ZPisg2X6vJcUJACAgBISAEhIAQEAJCQAgIASEgBISAEBACy4rAVRDZLH70xGPc/8CDrN+wUQofLKvpIJ0RAkJACAgBISAEhIAQEAJCQAgIASEgBISAEJgPgaUX2TD59lf/jM989ots2nwzLpd7Pv2WY4SAEBACQkAICAEhIASEgBAQAkJACAgBISAEhMCyIbDEIpsGVPnG3/wNj3zui9y4eYt4si2bqSAdEQJCQAgIASEgBISAEBACQkAICAEhIASEgBCYL4ElFtkamGaDx5/YwYMPPMSGDf0iss3XcnKcEBACQkAICAEhIASEgBAQAkJACAgBISAEhMCyIXAVRDaLnU98h60PfJr+DZtEZFs2U0E6IgSEgBAQAkJACAgBISAEhIAQEAJCQAgIASEwXwJLLrJZFmx/7Otse+gR+q+/SUS2+VpOjhMCQkAICAEhIASEgBAQAkJACAgBISAEhIAQWDYEll5kM3R+vGMH2+5/gPX9Ei66bGaCdEQICAEhIASEgBAQAkJACAgBISAEhIAQEAJCYN4EllZk0wys6km+9d0n+cznfo8bNq0XT7Z5m27hDzRNi/FcAdM0F75xaVEILAEBh8NBNBygXKmj6QYOxxKcVE4hBISAEBACQkAICAEhIASEgBBYIgIW4PN6SMZCWCpUcB6b0+mcx1FyyKUQWGKRzYT6Qf7q//wdX/j9f8OWW7fgdrsupZ+yzxIQqNU1/vh/PsZUvgwiTiwBcTnFghKwwOt1c/9Hb+WFnx/g5GgOUdkWlLA0JgSEgBAQAkJACAgBISAEhMDVJGCBw7JYc20Xv/f5e6nVtHn1xu/3oxwUZFt4AksrsjU0LEeJ73z1G3z60S+yabPkZFt4k86/xUKpyvV3/jMGRybm34gcKQSuFgELQiEf//s/f54v/dkOXts/AE65cVwtc8h5hYAQEAJCQAgIASEgBISAEFh4Ai7D5J57NvHk3/0rCsXqvE4QiUQQb7Z5obvoQUsssjVQkYg7n9zJ1q2fpH/dOgkXvaiJlm4HW2S7918yOJoTVXvpsMuZFoiAcpUOB3387//wKH/6l0/y2luDOMQNeoHoSjNCQAgIASEgBISAEBACQkAIXG0C6p1HiWz33rWRnX/7zymWapfVpZnwUhHZLgvbZe285CKbMuqOHTvYunUr/VL44LKMtdg7i8i22ISl/cUkICLbYtKVtoWAEBACQkAICAEhIASEgBC42gREZLvaFrj4+RdVZNu7d6+lJoGu62iaRqOhPNlMnnrqKR566CER2S5unyXdQ0S2JcUtJ1tgAiKyLTBQaU4ICAEhIASEgBAQAkJACAiBZUVARLZlZY45O7OoItvu3bstJaopgW1GZFOC29NPP80jjzzC+vVSXXQ5TRER2ZaTNaQvl0tARLbLJSb7CwEhIASEgBAQAkJACAgBIfDLROBSRTalw8yVc03CRRff2osqsh04cMCuJ2sYhu3NpjzZ1L/v3LmT+++/XzzZFt++l3UGEdkuC5fsvMwIiMi2zAwi3RECQkAICAEhIASEgBAQAkJgQQlcTGRTFUPL5TL79u1jy5Ytdg78GWFNdUREtgU1x5yNLarIdvDgQVtkUwLbjMimjLp9+3a2bdsmItvi2/eyziAi22Xhkp2XGQER2ZaZQaQ7QkAICAEhIASEgBAQAkJACCwogQuJbMpzrVgs8txzz9mOTQ8//DC33HILHo/HTtslItuCmuIdG1t6kc002b5zJ9uk8MHSWPgyziIi22XAkl2XHQER2ZadSaRDQkAICAEhIASEgBAQAkJACCwggQuJbPl8nmeeeYbHHnvMdnKKx+N86lOf4rbbbsPv99tebOLJtoDGeIemroLIZvGjJx7j/gceZP2Gjbb7omzLg4CIbMvDDtKL+REQkW1+3OQoISAEhIAQEAJCQAgIASEgBH45CLyTyKbCRF944QV++MMf2gKb8mpT3mtKaHvggQfYuHGj/fcisi2+nZdYZNOwMPj2V/8Pn/nsF9m0+RZcLvfij1LOcEkERGS7JEyy0zIlICLbMjWMdEsICAEhIASEgBAQAkJACAiBBSFwIU+2N998EyXwzHZkUjnxW1paWLt2rZ0fX0S2BTHDBRtZcpENqnzjr/+GRz73RW6cTsS3+MOUM1wKARHZLoWS7LNcCYjItlwtI/0SAkJACAgBISAEhIAQEAJCYCEIzCWyzQhnXq8X5dF27jZTiFL9JiLbQljhwm0sscjWwDI1Hn9iBw88+CAb1vdLuOji2/iSzyAi2yWjkh2XIQER2ZahUaRLQkAICAEhIASEgBAQAkJACCwYgYtVF73YiURkuxihK//9KohsFtuf+B7bHvgU/ZKT7cotuIAtXLbIphInzpzf4eB8zVwlVjy9A3OI6gvY++XR1OzyyOd9Rbgor4Ubw0w/5vqSsXBnWV4tXanINtt2zZE5fi3mrBrp+WOftu30dT3372f4zPm7WhBOX/9nt7e8Zk6zN3OP4cy6dqH58U7jnzn6YvyWBY/Z69OsDp1ZQ2av52ftoOCdPYQLzJtltSbNOeazr/u5bKfuZecO+cx6MTen5TRu+8597rVpL3mz7uNzsJn99fuy5uyczweX1cIV73yxNU4BOd+mCsmZL/5nOnGRtc9Gef4T0RUPYh4NXGxtUoOeeyrMMW5lx3fYf9ncL+d5TdsPsOeBOP8Z4ILPePOwz0IdcrH711x2nt/1vHyeiy5+Tc91X1f9n+Nan9P+y++55aJjvpzrea7JtwzW6tPduoS15h2frdR6ftb4Lva8Otc77EJdnZfezjvZd+Z+ctbvFrhMk3vu2siTf/vPKZZql36iWc+8kUjEztsm28ITWHqRzYLt3/8a2x56lP6NN4kn28LbdN4tXrbIhgO304FpGhj2Wc9ZpNQC4HaCZWIYasG73JuziWUmWHd9HPPYMMeqGrpaNed6dlVPx/EWNnT5mDyWYbSmo7/DrvMGdAkHqvE6TAvdbN7Ez3rOdjhwuxxgmuhm83nuih7DHS66V3WTMCY4fLJMVTdPvxA4nH7S6TB+aoxOVGjY4H61t/mKbPZNy+Gw1yK3y4lTZY40DHTDwrQs3F4vfX2tuKpZTo7WqeqXO4+XM3c1Tx04XU577C71QomFqRtohnn6IUXdgG0+TvXiZdpJU42ZOexQx7pQNWzUfFYJVnXdxMSJxzPdpr0GGNPXxfLip+zvcKjxqXE01zBTjVEzbfurUan/P8NoeoyGiamuc7WH04XH7cRpP6DOzB91/MxDuhO3u8mvuR6a6NN8l8PLeJPBmWtAjUHZUfXTmB6jGolz+hppLmPKzmrtd+Byu/E4p8euz9gZHC4nHnVNqXkzs//peXN1r4uz7e607dac22rMtuRiM3E4Z64NZbrpMdvXTNPmTVZqvWgedzZH9ZJnTLd57g3h6oz//PVO9XH6+rTv081NXRNqzrrUs7dloRuGfR93qDngdqJKVjXniIWp5o5aI9QcmLmpTVcvs+eQulau2svbzL142mYuZbPmmGfGNDNmtc6ptUy9b9i2np7/LnXtqr+fvi7s9W36BfAMp+b8V2uCWuvUdXN1v9LMjNuJ3f/p69O+bg1DPYacWd/VXFZc7OWpOcdN+7pWxzXn+Jk1q3m/8Ki1csbY1qw179znwKWc5tPrdXOtdmEvtzPrrf1M1rR002bN+armtjG9Zql13J7zan2bvibUNT2z2Y8Kah1UxzqYvs9d4XPclfKZHrMarH2PsW1iYag1yb4PN8eoZqe9fqv71Mw9Sjex1LXrceNpGr855+1n9+n7leqffS03BSt7rZvF5Eq7P7/jZ13TymbqHmMLZ2qdaq7hzYdrtX6r5+4zzy7NZzt1z3bi9bimr9nptcAEp30vn5k7zfFq05yu6Hl9fgOdddSMMHjm3tNcmi9h7Z6e3/Z163afXsfU2q0WeE9zwcOw14a5Rfcr7v7lNnDO+mo/O81af43TX0RmPbs7LExj2l401z2Pu/mxwP579cxlLwEOnOo3lwPFcOa35pJ9taw8bV/1bOFx4Z11n5pZn848TjbnqMthqUWIu969nh//9T+nWBaR7XKn2WLvv/Qim6Hz4x07uP/+B+jvl3DRxTbw5bR/6SKbhWW6SLSs5L03Bzm59y32DGlos77eqkXNF+7lfXd30jj5Ov+wR6NmNh9CzyjxjuaN8Nyv56cXTwO02/n3/+8NaP/f9/nSYI789G+n25heEB2WCbe+j/++Lc3uL+3kBycnKc58dZ21GKvzLcYiqvrj8vm5/pYNdOsTvLxrkIm6YT/AzDzQ+1as5YMbgoy9cZA3hqvU1A2u+cQ3/Y/mw9DMS1DzbtBk1Gzj9BJr/4XL08qj/+jDrK3t5X99cy/DBQ3UokuIazas54O3Jskd2s/O10eYrBr2E/VMk2c+2U+3f9VuLJczQy+877xENputdcstAAAgAElEQVS3g2i6nY3X97Ii6cfnsqjmM7zyxkkGxkr440l+53fuxX/yeb72RIZTBRc4p2HOeslovqGcbSO7x0sw/+ZHsTl2byTJunU9rO2KEFAP4E6L4miGN/YMMDBRQfdHWH1dHxtXJYj43Dj0KsNHjrDrcI4JzUd7bxeb1rSRjrjtr2FWvcyh3cc4mAmybksHqzpD+M0Cx48c5vWDeSYrThzL5KOZ/dLk8pLu7mTjdW10xLy2WECjyrF9x3nzRJYpzcQXirOmv4+1PXGiHtCreQ68PciB43k0R4hV6/pYv0L95rBf0MvZcfbuG+BopkwNHx0re9i0tp22kBsXGuMjw+zaP8zIZMN+Cbqql596AXN7aOnuYuN1HXRFPc1qVLUiJw4PsOfoBJM1C08kwdr+Xvp7YoQ8oJWKHN1/nP05ndjqPm7saaEt7GDqwHF+se8UI84Ia9f3sXZFlIAbTK3G0Ilh9h7OMF7Sruq4bbu7vbR0dXD9mg564l5bJDbrZY4eGeTNw1kKVXUPi3Pt2h7W98UJexxopTzHjxxn71GNaEcvmzamaI16aEwN8vqbx3hrxEOio43r13XRl/ThUvc7rcrg0VPsOTxOrqbe7q7WQ3xzKXI43MRbW+lf18XK1iBe+y2jwfjgELv3DzFUMnD6A3St6GHTtW2kQ04srcbJEyfZ/VYGUi1s3LCKFXEvRjHPwbdGGXVHuX59Bx1e0/6go/7ndLtxWxqje4/x2v5hRv9/9t47rMozfdc+V6WD9N6kKgqoSLeggr33gsYSTTTF9J5JJjNpk2SS2BJj7F0BFXvBhlJsSJHeQXrvsMp3vAvN5Le/vY9jnEmC+9h5+A/WWqznffr5XPd1Pzo0/Gdz1X/+LmFdEItlmFpZ4TXQFgdjLaTCYayni/KCElKyKqnpVCHXN8TZ1ZHB/U0wkotQdLZRkFPM/YJG9O2s8RnoiK2BhI7qOtI181srSl0DbByF+c8cEx0xwj6kvbGJB+nFZD1sQtFHdX687Eil2ljZ2TBIaBtdiUbB09PeQkF2MWkF9TQrQaefCZ4DnBlop4c20NHaRHZmEdmVnVi6O+Ljao2JFjSXVXA7uZASXSM8fNwIsNZC0a3UdGdlRzNFeQWkFDTT2tML6/qkiMTomZjg6emEp7Uucs2S3ENtxUNupZVR2ahAItfF2tGOYQMtMNWRoOzupK6shHsZtbRJrBky3BZHCzni7mZyM9OIz+q9rtXsv9RiDI3N8R5sg153LQn3H9LcodSAnL4oj4GBlpYe9i72eHua00+g3yIVXc0NpN/LJ6O6A6VIgoGpGYMH98fdXI5YpaKloYa7KUWUt4txH+qJt7UBUpQ0FJVzK7cFY29XhlnJEIibgOhk2jJoryfjVhpJ5cK1et/U+bHiVCSWYmBqzmAve1zNdTTgSK1SUldazq27xVQq1Mjkuti5OmjWdjOZAFO6qCor4cb9eiT6towItcVUS6RZz2/fzSO/VsoA3/542RkiFwkkUUVbbTV3bueR39J7id1XpfdSSIK+kSlevs54WGgjFn6nVlJfXs6te8WUd6iRyLWw7u/M8AEWmMhBqeihurSEhJQK1GZm+A31wNFAgqqzjdzb+TRZ2DDI2QRtqYjOygrir+RQqgHyfVg0gE3UWxdXZ/zdzeknF1pDhKq7hQdpudzNa0KFFG1jc4b6OuFuqd0LzFsayLyfSUqFNg6u7gT7GaCtFtFWnc65pCrqW6XoGJni7eeKp7k2UpWSzvYG7qcVklHSKqxcfTJ/9a7NYvQNTPEOcMPdWKqZcyRiFTUFRSSklFHTrUYsN8BziBu+TkZoq1T0KNpwtdTlndeX09HZ9USN9vhM+aeS7Yke2xO9+I+FbD1K1B1lHIo6p8ku6usz6E8l2xM11+/74ieCbN1auA+dzo4vB/Dg8GH+vj+Lks7eG22NFBstfKcs4qfX3Mk/8Tde2NBGbVcvNNLS0UJHLkbV3U1rp0Lznl4VXC9gksm10NWWQE87zY0R7D81EsU7m3klr5JapeZ+FS1dOToS6OzspLNHWFxVMDmSs2vtuP7aTrbkVlOv2YFI0NGRoy2Frq4uOrt7b+5+IVe/0SMVFnepnjEznn+GZ/vXsumbY1zIb6Xj0QFajZSA557li9BOtn8RRXRaCz1aWug+/l6CakZDzqToyoQNvhKxlhSxWkmnBtaJ0daWoy38raub9i4lyKyZtXAYVp2lHDidSW1rF8IVnWl/H5YvCcBV9ZDjUTe5VthMm6pXbaIlUtHdg2bDpC1R09XVrXl+wnaiLzcQv0UzPDlkU6NWqtE2tiR8+ijmhlgjrm2lVaKDtbWIjMQkdhxKpV5ixEefzEM3L5rPtpWRVycCqQQdbRkShZJOlVpzW6bULIBStIQ26u6hs7NHs7nV0paj8+h3Hd29qs+n41mrUSt0cA/2J3LaQNx0eqis7UbPygI7/S6uH7/E7vPFaHn6snSmL4OMlVS0KDA0NsSwKZ+YqJtcfGhA6KQgpngb0VnXQptYH0cXY9rv32FrdA2Wg8zwH+bISB9t7l87xT935vCgSoboqUgqLbS/GD1TOyKmBjLVzxyaWmhW6mDb3xRVXhpb98UTX9rNwBEBLJ48AAdxD40tIvpZa9NQlsWBQ2lUy+2YNs0XbzMRDdUtyEzNsDdWk3I2nl2xGdRZ9mfOnEBGuejRUdWJ2lAPA51mrp1LJOpCHg+bFQiyiL7a1ArjxsDGnohJwUz2NkXc2kQDejjYGNJdkMreI/HEFUnwDAli0QRPHLQ6NdDN2FCPjpwMjsbnUG1kTYCzF+NHOKObdIPvdyVS7uXLkuleWEubKKvrRsfSFO2uWuJOJXI6sYy6LkE20Bf17t3Aa5nbMXZCELP8LJC0NdGo1sLBrh+dpRnsPhTP5WwRAwP8Ne3urNNNTQcYGcpQlT7g6PFcyrHCP9CG0GAPHOVZ/LT1FIfTHRgv9KXhJijr66jtkmDuYIa8vpQjR29wOqVaowLpm7Oa0N9F6BiaExw2nOmjnTHuaaWhTY2ZgwUGndWcPXCJAwnV6A8eyKxpwwm2l9PR0IXEQB9xexXnYm9wp1aCb5AvAUNc8NBXkhx7iyQ9ZyKnuGCQm8f9yhZ6JDLM3ZwZ6qrLg92x/H3HLXIFQP9bTPRP9Bm9dTYwtWFUhD9Tg+3QFtq6U4yVgzmSmiKO7onjZHYHDkFDmT/ZGy8jFc1NSnSM9emqLuTEiSTyFYYEhA4leJgzdp31nNpynB2pDVgGDGdWhDfDrKG2soEmhQhVezM3Lt7iXMpDejRKmb4owl5KipmNExOnBhLh04/u2kbaRdrY2RnRlJnO7j3xJDbI8AkPYlGEG9Z00NgqwsBYh5rcdGLOptFqZENwiC8BQ52wKM9h06fHOWfvweLnprBAu5brdx9qVF09rXVk3EvjUlotDZ2SPrlE0aiNdY0YEDScFZMHYEsLlc0KjKwsMBfXcOroBfZeqcXA3osF84IY6SChtrEDpY4uFopqrp5O4sIDbXxCXRgx3I4hnlokxmzl1Z2dj1RcoG1gSmBYCEvH2FCaGM+G4w+o7VD1KWQTi7Wwc3Fn9pxAguyl1D9sQGlgjJONDkVxV/l2XwoVBuaETh7B4pG2aDU30azQxthYTNaNBA5fKsB02FDCvB3p79Ufq6wkPvruNowZQoSjNsLtuZ6JBcNC3DGuuM/Xn+5nV1ZPH+5hhP2+cI4wYVhYIEsmuGDa3UJZQ+88Zqyq4+SOU+y4XY+dtxcL5wQRaC2murgNkZkh/eT1xB69ybUHukyd7am5WBroKGfXlmNcrLDk2cVD6S/rpLyiBT0b4QJGQeLBU2yIzaOuT8ezCC0tI4aODmLJFA9Mu5p5WNuJqaMNFuImTm8/yc74Kgx8vVk0P5gRtiLqHrYi7meKAXWcPnyJq6VqgiOC8B/kzBBHOcnfHOG02BR/f1ecfAbg15zOW6v2cr7P6vlorhQgmwDM7dxYvGQ0ExxlVFdV0Sozx9NFn/q0m3yx5Rq5zRaETh/DyggHtFvrKeiU4WqpQ0vaTTYeyKPL0oc5k8wZMtQL6+YTLP0gkZxaUwJnjGPtJGek9Y1UN0qxdNWmIuMuP+xMJuNhJ8h61c5/XOm98JZIDAmcOJpV013Rqa+ltLYL6wH9sVFUsPf74+y/24jt2FG8tmgIdrRSUqjA0L0fg6xFuDu5a5SIT1L+hGxP8rT+s9f+wZBNBV2ZbNtyiOVr38PPf5hG3vxneTqewJNCNrch09i3bTwmBbf45B9HOJpSR5tauDpUYmDvx/tfzGKhuw6JB//C2u9aqFPJMLW1Y+ggO+xMtFA21JH5oITcskaaHoWXmdhY4+3lgLOFHqLWSu7dceeDzUNpfX0Tr+ZW0SDWwdHZAS8vK2x0lNRWlJOeXkpxXQdd4yM5tdae+Nd38UNOFS0yXez72zPI0wprPaitKiM7u4L8SkFF9ihc87eaSdWCDFmGQ+BYvl7vS3nsMb6KyqG8UzjQKdF28ObzT2Zhe+80b+3KRdHPEq9B1tjpQ2PVQzIelFJY00GnlQsTBhvSXtKNsVM/OmuKufmgGVMbWwZ5WmBhJKW7tp6MrEKyK9vwHOqFQWsOt7M6aFNK6GdmyZipI5k51Ij8xFQu3czjQUkd9Sop/TzcCLYQ01gvwszJFGtDNTXl5aSllVJc34Vw5n2svHs6euSTfYsnhmxCm6GN66ixvLfUDcXdm+w4mkVujyEBC6by+lgZMV8dJbZIyfq/9EK2z7eWkNcgx9RduF0zoC2rhPRuA7zdjZDUK9C26IeVuZyOqirSMytpkRvhIaiDzLTpqq4hLbOYnKo2OnqEW8knq99v/2oBsukyOHQww22hJKOAWznN6LoPYOn6SQyvz2Db0SIGTgohUKeBcyducCK7CVP3QTy/IhSbkjv8dLocXQczdJsqSbxbRo1Sh8HLZvPXCQac/EcUuy5ko+PmzvtvjkZVnMCWXZlkVD5dkM3IwpaQIEdMO+q4daeEsk45A+ZP4YPpViRtO83+LC0WrgllaE8eRw8mc7lAhWPYSF6e70LdpSQulSkw7SemMqeA5KxqxHYDWbZ2EqPbi9i58x6KsCAWDxORdiGBg5cq6LR0ZtayMEbpV3Po53OcuF9Lm1hQmfz2LfzvfKIwbgztXRg93Baj1gqS7xVT1mVE2KRJrIuQc+/8KQ7mWzBv7gjs24o4FJ3EnSo1nsMDWTXVhebUm2zZe5P0EheWvjyFqbJ8DkU/xGH5aMb1K2PfzrMcK2ij37AgVq8Iwak8g107rnGtrA2FEIr2h9dbo7NCx9KWkGFO2CprSbpXQEm7NqOnhvPiJHPunr/A1vt6LJw3Gj9lKfsP3eBapQK34EDWTHGhIz2ZjbuTyajsZHLkNFaESzh1II5LLSN5ZfFgTHJv8O3O66S2aeEyfRKvLRpA6cU4vtx9l64+G/u9wEnfzIrhfs44yttJu5dLbp0Kh5FjeXaeL3YpN/l+XyFW88OY460k8cRlopMb0ervTeTCAAZ0ZbJl83kulKqxHxPGmkmeyG6lcE1pSkh/KWkHzhOTU0O3vhVj545neZguCftOsfVyFV1/+MFF6P29IN3Y2paA4U5YKRq4fTef4lYZgyaMY/VkdxRnL7HtejvDV4xkpEkVsVE3uZzdjYWvP8tnD8a0LIl/bozjVns//OZMYPkwEwr3neRIjR6z1oxnnHkLsXsvc/JWKdUKOcam+qi7W6lu6uoz+NKr9pFh4ehAqL8DelUlXE8poUFiypgFk4gcakjG9tNE15ky+7lAXBpT+PnwfR7UaeE1OpTF4+xou3WJr39OokDXkfErprPSto2or44T7+HF4sgg9C+c5MNtqaAlRSMDlUo04eF/8On0lylOc6WqJ6jsPBlppyL1Vib3K7pw8hnGyyuCsKxJ5r3d+TiPnsQ6Pylndp8n6kEdUkd3ls8PZqi8nB82nOJ0aiMDhg/mtdfH0HxzN69t79CEAEu19fEIHMbSmV4Y5qTw484k7jcrUfdJv+6ttnCPLJFqY+/Wn5FDLWjLyuJaWhUqC2dmrJzNyv5NbH8ligR3P1593hfJrbN8F51PpciMsOnhRAbLuLztCBsvldNj40L4mgW8Ln/Ae69HkyBYvShVyHWNGRIWyvKpzlRfucYPxzN52GcXBY/GtEqErp4JvoGeeBl1kJqcR2q1CqcQP5asGcPgjCu8tCGX4c9MZMXgTq7sv8Te+CbkHp4sWDmeyTqZvP3qURJaxPiMC+KNNSNJ3nuMM1VGjHGWkHk3i9v5zRh7+bBozUxm9aTwzvMHuaQj76Pu3QsWtXWNGRbmzRCtZpJu55JR3oVjUDCrng3HOz2Od75Jx+GFOTzv00LMgThikxvRdvFi3sJxRBg+4K/vHOFStRTbsAjeXT2Mnq0H+OhcFk0WVvg+u5Ifvar4y/LdnHlKIJu+vTtzw+zozM0hLrWYFrktM+aP4Y0ZFuz64kcO1g7l8zdGI028xsaYO9zv1md0+EheWuRJ4Z7tvLIjD4m2FoveXMEzAx+w9i8JlOmM4ovPx2J14yR/O5hNTqMe/nPH8eIMBx7sPMjfo3Joksr+4H1JL2STSowImRWIn6KSi4k5ZJZ34jw6gvfeCsfyyAFW76tj7qalzGpJ5ssdSVxNV2A7ejgvvDCDZwbK6HocHfXvbPz+9GT7N5/Sf/eyPxaydfegFrVxZOceFi5dg8+wPz3Z/rvm+23f/aSQzWPoNDZ9HUx/ZQ13r17jr1uTyKjrQik1YMqaFbwd2IHKxoWy05/w0vcdSD0HM3uyL0Mt5PT0gEQpRt7TQNzxOI6kNiCxdWLenGBG22vR0aMxvKC9wZhRsy3JWPotr+TXYzYkiEWTXTGVC4aPSqQGYuru3+XoyQzuD51DjADZXtvB1qI2bP39mRXuirWOoH1TopBL6K7M4/CR29wqbtUokH5LRZFaoUTLzJ7lbyxhunYO33x7hmslHXR1SRm+ajn/nCLl58+juStyYep4T2z0xb110BfTkJnG0WMp3HOPYNuagehWtdKq7iI98Q5n8gyYPXkA/fWVtIpEyFQ95N5L4MC1hzzzxnIcyw/x159r6bB0Z9rkYfjbaNHTI2jnZOiqWkk8e5WD6S1YzJjDVxFmNJY20KwSoa8rx0hHRUF8PD+ezSa3rhuVuo9D1/6LLv2kkE2tVIKhBRHPR7LOpoKd3x/nbF4rHWoVIis/vvlsOnYpB/jqUhOL189DN+con2+voNV0AFNm+ONvVM/FqETi9IfwfqQP/btbqWwTOrYW/aQKqutbaVdIMTWUItaWI9eRUZeTwt4j97hX1kpPn3kU/fohC8pOMeIeATj2elLJLO2Z/fo8pnYVczNbSWiELZmnr7L9WCZlQtixVI/AxYt4a4SEMxuOc+h+Bc2Cl5sASxRgvXAeGxfYc+v7E/x8OQe5uxvvvzoCZdENtuzKeoog26MNu6AsFKT6QliMoMJVgMW0qXyx1IPSg5c5LXZnzSQLcg7F8PPFQqoFKaKeI8++NJvpxlls3X+dM6ltKFS9fnVSE0fmrJvBXGkFUTeaGDDNF4u8BLbuS+RunbAGauEeOo53FzpRc+MMm08UUNgm7RP1x+OeIMAXsVip+f5C5D1KPYaPjmD9QlNyb9zkgXQw80docyXqPD+dr6SzW422uT2z10wmwryZmG2nOXXHjEUvTWGqJJdD0a0MWBGAd30i3++8zrWWHuROHix5aQ7PWNVwbMcJtiXW0azsK7jYG+6t4XsqESq1EpQS/MaN4tXFnuQl3OBapyPLxtuRdfQ038YU0SZSo2XmxNwVkxhv3MyJ7Wc5kVtHeORUVoSJOHngEudaglg90wPLwnsci8ujpFuKkd8Q5k90ofTqDTYeSaVL0ZeAXejjmmgyRII/jcaGSUQ/31BWPxOMf+l9dl3pYMgCP1zyr/H1jkRSu8QgNSRsxnhenGJKwtHjfHWpGfvRo1g9wQPtq9fZc7cWHTMZDfnl5Dd20c/Lj+eeGYFXwx2+/vEatxsEb6T/YnL/r94q1Fmk8UoVCZd5wvcQy7EPGMG6hUMxvXObE8V6hE93pufyWf4Zm0WZSoJY15xpCyewIkTCiZ+Osu2+DL8541nua0j+7svc1nVh5bNu9KTE82NsJWjJNCGo9fVNVDZ30aHuC4D86wf1q7YWlPJiNWLtfgybNI7nxtpSGZtEkr47kWN1SPjxMBvvNdAtkmBk7cTCJWOIcKjnp+9PcKbWkvErprLSqpXor06Q4+3NulUjUSRcZuvJEnpUPdQ3tFDT0ntR11ehk73USYgH0ASaaXzWBIsMW2dX1qydwEBy+P5sFeMWjcet4DIvf3aLaiEcS9uQIRFjeW6KC6WHYvj2TA62gT68sX4UjTd28dr2dhBrYzdgEHPmD2cwRcTsSyatSkFnWzvV3QqUT8NaLhhKKZRCRCtSfQtGLp3HB0Eqjnx0kbzwyXwwvJ5Nb+7kYI1YMNfEznUw61+LwKn8Mi98f496Y0fCV83jNWkG771xjAS5FKlcAIuBPLvEH+fKRD75No7bdYIvY58N5kcd/JEXqrB2a8LTQS0RY+TmwYLX5zKj4hYfRNUT/lw4A1JP8f7mBErQApkObiGT2PKaO8nffMmH8RJ8xwXx5qpgbmzfw3cnynr9Q4UfiQQdUzsmv7SMt0yyeG/1Ac73GWT7115FoD/iLuWjeUyCsdMAItfPZXpVAh8faGLCuxG43YjilV0plKlkiOU6DAoN48tXvbm1eQsfnGrHNnwc7y4fooFsH1/Ko9HKmiErlvGDZ+XTAdkeE2S1ErFYirJHqVG9S8VyhkeM4cuXhxC9YTvJNhP4aoqUz17Zz4nsNgTvAz0ze+a/uYaV0kTWPBdNQT89lry6jGUeaTz/tzu0jlhHzDw1f1/+LYcrRAimbPqmbjz3xnymi6/y4udxpNRp90G0Ra/NgjA2xR09qATIrVJj4DKMtz9fQOCFw7yQZss3n/mR9N7X/P1GHT2Cj7LEkIgFizn1Vz9aOoTQ9n+//Klk+/ef1X/6yj8YsnVrzFbPnTvLzFkzGThgwJ/hov9py/0O73tSyObpN4Nv37WlruAhpjZmXNp7nJ8vlKEzdBxfvTGI6mMXsJo/h56rn7H+oAnjVy9gsXUtZ2OTSS7tQqbrwJx14XhXXmP9V3fpN2smb4/QJikmjos5bfRILAhfMJaVU81InPkVb1Tqs/LjuYSK8tl7MpPiZgUOQcE8M8KAxM0xbNYL5aeVNlx9dTcH2s1Z/dZ4PNtziDqVRX5jD/0GDeeFee5Uno7ik6hcSgVDkt/yXkqjZtNm4MRJfLnMgbt7jrHpbAFVWgP45Ot5DC0/zzt7Ghm/eirhhhVEn31AtiAH9vNj8Ugz0rbFsEE7iJ2v+WPyIIGNMfdJTu/E2m8yny7R5/apKxy+X4NKSxutzhpSyjp456uX6F/8E69sV+M1aw6rBipIOp/E9bwWVDIbpqwYR4gilXe/TaJ16hL2zTEh8/QldscVUdMmI2D+JBY61PHRd2e5dL+ant8YPP4O3fT/+JFPDNkUSiQ2Nqx4P5LQ+ly+/PY8GbVtIBVBlzavfbmOCN2TfHqgkVnL56BfdJK9twzw8g8g2LyD5EsJRN0optJvGrteCcWj4i5bo+9xrwR8QgJYOs8LdXYaUbG3uVfVjXHgGNaO0ubaP2PYllRClcZQ+ikojzM4CQcOqSHeI4NYs9CNmvg75HY7syBcyekTcew7W0NDp/CNZVh7TeerVTaU74xi090SijUJTiSY2bqz+LlxjDQo44et17iSVo2Fu/tTDNkeZ5R7tMFRSzCx7M/sFWOIsGngwIFE6oeH8ewgHaI2xnLsThkqwcSqXcS0FfNYE1bPvn3xHI0XkosIRztdBgYGsGLhIFSpycTU6rFwpg8l52+wPfouNZ09GhBp4zKQt9b7I3kYz+ad2U9BCO1j093ezbypkytz5oUx2rCWE/tykQ0bwdzAh0QdOs++mx30CIlUDEwIWDSFVW5apOw5wd4EPWa8NFUD2Q4czUV71mhme8Hdy3dIKO3AwMmJiOlBjLEqZv/OE2w6UUNde9+Elv0CF3vdvAUyQD97F+bOGUmEdSOxUXfodgsmckw3MXtPsu1SFyKRACEtCZsyiZWDICX6DNseVBIqQLYxYk7uOUNUdn8WrhjHPD8jGkqqKGuTYedsiWVXETt3X2Dn9ao+DBd9fD59bGzd6zFlYGDNmFlhzAw0JPtCPCe6bFk8ZSD9Tp7li6hUinUFAz4lg0eH8vLyYZRdvcBfDxZhN2oUqyd6onfhHF8fTaFMLgNhHtA2YdTMcJ4P78e9/Sf57lw5nX2o9umFL78y81ZLMDa1Z8LskUz0EnH99B3SLQeyzM+U8p2xbEoopl5HCG0VEzJlDGtmu3P3cAz/vNCG3zwBshmQt+s2eaaDeXaFNaKHudxvEMzEpci0xLQ/LOLK5VSSClpo7yN/n19WlV/VW6yWYePswewFwQw1qOPwqSwUQSGsse4g5u/RHKhr1SSL0jE0YvK8McwMNCHmx6MczdZl/KppjyDbcQoHDmTd6klYtFeRU9EBym6qivK5HJ/B3SLh8rJv4WKvd1qvN6p2P3OCx41geZgFpVeucLbEjNVrh9GYsJeXf6rvTVyj0sHJM4Tn5/lgcfs0f42+j06g768gWw8Wdq5MnR1MqF0L5w/Ec6fKjgkjLaiLu8bRsiY6+lL5o6nqv/q3FB1cBw8hcmUQTtUpfBpdguPyubynTOed9dFcEww1FUpMLCxZ+sp8xhgUsPbji1Tr2BL+7K8gm0yGgZE9k5ZO5vlJtrSm3eZgbBJX71RSJvir9/Xm5X9knhSha2jJiAmhLJ1qRdbxcxxtsmLNihHU7Y/mbwfTUOsLpmxi7O1d+fSfc1HGfcaqH8T4hj+CbD/v4btjJWgMRBEhlxriGxLEyhW+qHd/3UgAACAASURBVK6c5r2tKdTL+yr8+1dz9y8Z00ToaJsRMn4kz8xyIC/mDNsbHHhrnT+S7/fx7sVc6rWFyzsJzgPcefejhXSd28W6zYXYjo94+iHbY6XVY2tqsQRz14FELg1nom42n32XhPPcJTzvm8Kqdy5xr1BQ04qQys0ICH+GjTMq+HzBNmKN9X+BbOs+v4vhijfZaF/G2CV7qBFuV1WgI9Jl9nNzWTeynDc/OMX1LG1E8j7Ymz9KMPI407G2zIzRcyfw4iwLLn27n5Ou4RyKtOHlZT9wraRRYzMiUYgZM8Kfc/tX0yJYBj1B+ROyPcHD+g9f+odDNqFRT58+zezZs/9MfPAfNtrv9bYnh2yz2PKeAecOxNHiP5UIMvh6Xxl+i6YT2nmTL3al89yXLyC5/ilv3xzIR+/Mpu1cNJ/+fJsawZ9NpYXj3Oc4skbGoTdOov/6M/iWxfHy3y5S2qpCrRBhMiGSqM98KF++gb82D2fz/kC64hI4md9Ip1KJRN+BGQuGIDm+l7cbBvPFfCvi1h/kvE4wn79nTdKGPWy4UUWtcCjUMmHdZ+t4xjSVZz+7RmpxW6/59m/4QNU9CrTtBrD+7Vn4197ms43x1AfP4LtlJpz+LorYvKF891MouqkpnHlQQ7NCgVjPlkmzfNG7cJi3awbw+QoPij/exkfXC6joMGLw6Am8s9IRRUkBV++WUlndQEVJOfntIj747lWcCrby9lljlr+4APP0y3y2JZ6ixh7UKhmWE5dx4FVLzr0bxfVxM/h6WAcHP9jLzux6mjp70Fu4kJ3P9Gf3xuOcv1lE16MMpb/hI/nDPuo/gWxyW1tWfxCJX10OX317joyadtQCZFPIePXTFxmve4pPDzQwY8ViPOXFlGu746Wn4Nrh0/wQm0WRYKQcPpOfnx+McncUX5xMJ7tZgfPIkXzyWigV8dfYtOcWRfXdSK0nsfGTYUgPRvOP6zlkPy2Q7dFmRiwzZLC/H0une2JYn83OvffR8RnD63PVnIy5xN6zdTQ+hmzu0/jyORse7o5h051iSoTkAfbuzJwdxBjnbuJirxOVUEZtcxe2Tztk05xRBEAueBg5M3laEOMHiEm+cIMjiRW4LpnDc4O0ObzxBMfvlKOSiaFTzdRn5vHc6Eb2HYjnyLV2VGp9Bvr4snCGD9btpRw5cpX7jt68vyKAgrPXNZCtTrhpVKqwcfHkzZcCkT68yebdWTx4CkJoezdcIswc7Zk4PYRwZxHpF+I5dFpN4KJpLAsu4/CB8+xPeJSt2MAEvwVTWeMuJ23vCXYn6DH9EWTbdzie2/YeTJ84SONx1dquQKVQY2Fni4dFJSeiz/FTbPXTAdlEYoztnYiYFMQENwlZ125w8GI9ftMnsyq8naO7Y/k5TvAgUqFWWjB68kRWekPKsbP8nPEIsoWJiD14not1vqxcNJJQGygurKS6W4KJrTUOOg1cj7rE9jMFVAoZOv/4GNn/ZR7uDR01MrJhdHgg04PMaUxLYee5TBr8g3lh0gAMT57ls6hUSnSEQ7kCr9HBrF8WwMNrF/n4YMG/INvF83wdk0aZYHyqhH4e3jy7YgzDOzP4bstlblT3muP3felN2GRiakf4+CAmDTWk8PpNdidVYjplHKt9jCndGctGAbIJh1ORiKApYTw3YwD3jh7jnxdafgXZ7pFvOpj1bwzGqKGAExfvc6egA8tBHozzMaEx5QYbD94ho14IoezbymsSPyDH2t6VaVP8CXVQkXDqKgcLlAxfNpXnTFs5+lk0B2oEyKZGx8iISXPHMNPfjONboziSo/0vyPaPY8QLyq/hA7DRFSOVyTGzt2aQiy4ldxLZuD+FwlpFn9b58cFRu58pw0YFMm+0I5K8O+w4nE6PtR/vveFD9fVdrN/W9C/I5hbCc/O9sbh3lk+iUh5BtpE03djDX2NNmDQ9giVhJuTfiOfg2TqsXENYNs2chzGn2HK/hLy6Nlr7NIF77yWJTKyLm+dg5s32w1NaxaF9cZzp6cfYFxbxfmcqb74WzXVhPCuVGFuYE/nyAsYZFLP2r+f//5BNLkdXx5jBfm74eNni6WCBm1Eb5/edYGNCU99Dtl/guRg9Q0tCxgSyYKwNTWmJbI55gMQvgBeXhfJw/1E+O5iGSoCLahH2Ds78/R8LUV3+jFU//gqyCUq2Y6UIBs5aUiOGBAxnyexBGJals3nXNRJr+zL8+9ezZ29ooQDYgkcFs3iSE52pSWw8mkJTUBgfrvCDDXt5R4Bsgg+mWIyTlytvv78E5YU9rN2c/38NZOtt4t6M1qaunsyZO5oJVk2c2nOKw7ekLH1rKcu8klj19hVSioWwdRFSmRn+YUvZMK+KL+f/T8j2wud3MVv1Nl/blDBq2R4ahEGjUqMj0WH2mrmsDa3g7Q9Pca2vINsvIZwitOVmjIoYxcrpjlRfvcKXB28hX7WKmDnmrF6+hYSipl7IphQxdtQwzu5ZR0vrn9lF+36f8T+/we8K2dLS0tSalMoKBT09PXR3d2tSm58/f5758+fj5eX1p5LtKeoR/wlk++EvxsR+8yNR3aF8vMqXlh49fIwq+Onz45wuU/LFj+uRXf+U95O9+PitqVRGx/CP/enUa/wZVRj5LufEx+bcfP84Wm9HYptxnle+vEGFkDJb1Y100DxiNwZQt2YTnzSPZOtBX5T37pNcrdAAMrVCjI6xnOY7l9mtNYJNC625/PIhLuqE8dlr+lz9Zhc/PGihXkBpHRIWfPQS6wfk8fwnV7hfIEC233ivoFaiVuoTNGcOf5ktJ+pgDtbjRhLUdI13N9+mqHs8u3f6Y1iSya3yTrqEeB2lGG0jOa33LrNTGsKmSAcSXtnJ5rwq6lQipEbmBI3yZqyPFUZSOUa2/ZBl3eSzI1ms/PB5HPJ/5P2LJqx6cQ46SZf5YvttytoVqEUqtN3ncfhTN9I+PsL5sVP4wL2Rbe8e5kR9O+2Kbpgxiz3L3Dm0+QQXbhb+vwXZhHBREysmrF/Cs3rl/LThJJeLWugSzkSGXnz2xWwGFh7m81P1LHj9BSbZKcgq6UAmF1N8L4mfo+5yr7gZ9ZiZbF3hStXGGDYn5FOq6ME+KIAP1wRRcDORXUdTNZlfZVrj+ObzYejExPD19RwynxLIpjmUyA3x8Q9kxSx39Gqz2XcomYT0WtwmRPDhSlfunrrKjhN5VLYJCTe08Zk5jw/H6hO/IZo996uR9B/I3LnBjHTsIC72JtHxxdR0CGNB8fRDNs2NuAQzG1dmzAhirKeapAuJHInLp7xThPP8OXwQZkranhPsulpIvTB1yWxZunYm8x3y2b73GrFpYjy8h7FkljcWbaUci07gcno5zUNC+PDF0ZjfTWDroSTSG7tRI8fZbxTvLetP893zbI7KJ69Jiqgv7Uk1RsOCV6Mjk2eEEO4o4sGlGxy8kk9hjSETFk/n+fFKTkVdZOfFWrq6VcjNrJm4YgozLDs5v/0UMbeNmf8oXHTfocvEtqowMDbEzFCuydTWpTYkIHwEM91aiTt2kX2JtTT1Wbjoo2zNIgn9HJ2ZMCWYiS4isq8lcCAuj8J6NaPmTOKF6dYkHjnDppNldAqh1Mb2TI+cyAyzDi7sOsuRnBrGRE5l+WgRp49dpcBiAs8EWfLg+CUO3CyhTSxCZj6QRZEjCGxJY9u2OC409G2GUY2qSyWmXz8bxo4PYmqgKQ9v3eHwmVTSGlVYBoSydrYPdg+u8NWeW6QrBWWHNiGTx/DSbAfuxZ7ky1N12AnhooKS7TFk05Jo5pGQyeGsm2hFxslTfBNb3Jv8p4/3Ob3qJgmmZg5MmBzERF99cq8lse9MGvk9unhPDGdtmBVNF87w7bk8HqqliOWGTJwbzsqxRpzbEcWPyeAn+MwJ4aK7rpFm4MErbwyjNe0mr359mbLaLkwdnIiMHMUohya2bjrJmTQVIiHFZR+V3oyEWtjYuzJzWgAhjipuxl7nyNUcKnWsGTN/Ci8NVXNly1E2ZzbRLWTPNLdh7qIwJnp0s3PDMU5WmP0SLhr1j2NE13eATMiS3KsC0Xd0ZMaycEKNWtn8XSzJOQ2IZH0zmT2+KNA2NtOY4i8Y7YA09w47ou9wu6gLJ+9BrH99IoYPzrP+n2k0KlWI5foMDhvNc1M8aI45wT9OPcBCULK9PJLmxH38eN+Vdc/Pwl+vhYzcKuraxZhYWePtrk9jejaXbqQQfSKDbE1Gk75o6H8BNveB3iyc44eLuJKje69wJrOGbksHxiycy188y/jmrf1ENfcqtawd3Vj36mQGNCey7usk6g3/l3BRbZmmOhKJBJlcGw+vgbz80njkd48R+W26JkSzL0tvW4vRM7Ji1LgQFoZbUHM3iS0HU8htBuuQAFYtH4399VN88HMyVRI5SHXoPySMDe95k/vTl7x+Vvw/w0VjStEyNMMv0J9lc72QF6Xx4454kmraNeF7fX1Z8Lh/6+iYMyIsmKVTnWm6ncSW/Umkt6qxGjaKt9eFYH3hMK8ezqBcLUMs02aAnz9/fzuUzJ0/8s7RRmzDw/8vULL19muRRIqp+0DmLQxjskktxw6cZW98NWqxLlNfXMxrI7t5/82jXMxu1yQs0DG1ZuraZ3nNJJX1qw5x3/hX4aJ/v0vL5JeICevknZU/cKZBMKIGPSNnlq+fzSLTJF7++0VuVfRFuOijPYmgotQyY+yEMFbNcKA87iob9t8mt70H/XmRnHjRg5Ovfc/392pRiISEdoaMnTaLs1+F0tL+Z7hoX85J/7v//btCtnv37qlVQorZnp5fIJsA3C5evMjixYsZNOjP7KJPU4d4csg2mx8/MubM91vYdF6fEWvn885CNwqPbOe93VnUSwzZsO0VtG58zsvHbVmyfj6jW9L5butVblcImX6siVizmNecivn4w+uYL1/CSvuHbPj6NJfyGujWN8Y/ciGbVziROu9r3q6z480NEVhnXOKbY/nkVCnQtbTC01JJXmYxxUNnc/w5O66+vIcolStv/CUA+b1zbIzOI61SibmdF6+9OxXn7Gje3J1Fbl1vavbfuqi7etD3GM4Hb4zFSs8QT+MWTn99hC03SmjVGcxHX03AvSKBLceySS3rRsvMAncrKMouoshnJsfWOZHw+g42Z1dRJ9LC3MoCe2MFjU0dtHfoEbR6Hh8H9LD24xPMenExTgU/8eoBGSOWzWe23kO2b4vjWn4DCiMzRixdwFtDGvn2b5conziHz90b2Pr+EWJr22jv6YZZc9i7zI2DGwXIVvD/FGTTqJfE+gyaNJkPZ1hQcPY8O+MKKOjUxWPiND5ZaMGdLYc5lNXJ+r+vxqc9jX9sSqPFdTjLp9lQkXyDnTGp5A+ayJblblRsiWbzjQLKerpxCArkL88HU3AzgR1H7vOwqQeZTjjffjYUregYvrqeQ9ZTANkEDy6xVj8GBwbx/Dwv9GsesPNgMsn5TXT1dKHlNpiXnwvHtT6fA4cTSChuRtuxPyuem0hAdzbfbrlJjsqWuYtGMca5i4ux8cRcL6ams9ffq6erGxs3dz547ZEn284s0p8C1dbjMd+7aRXCXF2ZNXsEEwaKSLqQwOG4PB629GgM8g0GBPD6Cj9sS++wK+o2NyvVmA8J4ZUVQ9BNucHWo1n02A9m+cJh2LSWcPhwPFdya2lVKenRc2TBsxOZa93A2WPXiEmppcPAjvELIpjj0sHl3Wc4klxFPX3lTfb4SYgw7e/ItDmjmewsJv38VfZdKaS4BdTdCuwCQ3k5ciiK/FR2H7lHQa0Sx6G+rJ43BO3SVH7YG8/dQieeeWEyUyV57D18mVMdKsGmCnV3NwohVM1nKEuXBOBYkc3ePde5Xt5Gt6RvQqY17S6SYuzozMTpI5jmISjY4tl3IZ+Spt6+a+47nOcjQ7ApS2PbvgRS6xTYDR/Ks/OGYFj6gC27Erhb0cHUyCmsGC3i1LFrGsi2NNiU1Oiz7IorokkhxthyCKtXjSVIksaWbec5VS4ou377deffWsc04Shi+hnbMn5SCDNDzClPus3eU6lkNXWgVEvQN3Nh7oJQxjnVcGL/VU6kd6Bl6cnihaMYYVrKvq2niC4UYx82ijWacNHzfCUo2WSCJ5IXy1eEE6TKY8vWi1wp7e67uj56II/HuKm5E1OnhzB1mCFZcTfZczaDQsH7RinD2tWH5YuH4EY2uw/e5maxClMXX55ZEMhAVRo/bjpHXLMpfrMjWOFrROHuWE53mbF47TgcW7L46oerPKjqxtTekYULQwk0reXHzWe5mKnsQ8jWC9isHdyZOyuYMBc116KvcOh6ATUqFUqVDh5Dg1j3jAeyrGt8G5VHQYsWA4YEsGz6APTKbvDdT/Gkyfsz4ZkprLRqIXrzZRINDHHUaiM/v4qqFjX93NyYGRnGcK1qtmw4y5385r6BbJrLEhECYPMbG0pkuDPyvGR+OnyHO+XdGrWytqUtU5dOZ6FdE9s3nuFifjM6Dg5Mnz+KiTad7NtyiqN36hjoP5g31o+kOWEvX140JiTEGxu5QoiaBrSwsnFllJ8hdQl3OJb0gLibRZQKpuN/+LB+BNikenh4+bBkgT8DpNUc2HlJA9g6Be80iSGD/EfyzvMOFMdE882ZaurFxowIG8Pq6ZZkRx/mi9PldAqJD1bN43VZJp//4zrVA6zRqn1IVnEjHWo5nkOHsG7taOS3Y1ixIVvzrPuq/ALYjK0YEz6CyAk2VN9NYNOB+xQ0dfdmprTuz8zFEcy1eMi+bec4ntcFls5MXTqNNe6VfP3qPk43SPAdG8RbzwZz4+e9bDndQsDYUFYt8kaWl8Km7fHcru9ALRFpBCKCzV/fTd29UFFHz5zR40awapYLDQk32bAvmaz23r2Knr4TC9ZOYrZdPpu2XudCdjfaFk7MnD2JRT5VbPpgN0dLtbENG8d7K4bQ8+N+PnrsybbyGX70rODDZ56CxAcaf2DBnkyGuacX8xdHMMOqiqM7TrMrqV5juSAUh9HhfLp6GCXRJ/j+eBY1YhmuQQG8+fwIVGcOseb7DEQG2kS+voxlnmk892EyFWaT+eGjYbQc2M9fThfyUKGHZ+goXl3pQ3fsUT7ak0YF8j7wEO2NJJBrWzB20hheWuhCyemLfL3vNkVCJJao1yv6b59PwzftDG/uukVGgxij/oNY9cpCPhqhxxNasmlUgkIxMDBALO5rn8W+mk1+3//7u0K2zMxMTQsKYO2xmk2YqM6cOcOcOXP+DBf9fdv2iT/9SSGb29BpbHjXmPM/bGfrpQ56vHyJDDTlXlwKqaVNyAyM+HrjWrRufccbP4LNqHG8usAVRVYOt/LrETsNZJKvPhlnYvk85iH6A0J543lfLCsLiE+poMPKgRHubgQF6ZKw+FveKGvFa950Xh5jSlFKJrfzuzQZM4foFrH9YDJ3nCdxcKUtN9/Zw86qHoYvmMKK4H4Up+WRUtCDyzAvhpo1EbvxLEeza2kSjGJ/jxVTpUCtNmXSqmm8udwPo1tneOn7qyQWtaGU6hAwcxIvRNhQn5VDcm47ek7O+BhVsvfQTW7ZT+TAGgeS39vLT7mV1MvM8Bs3mgXDRZQVVlNVB06j/BmjVcjbm+OZ83IkjqW7eWdTEzKvkbwYOQjDimJuZ1bRY+3CuKGmPIy/wBcnH2IydyFfuDSy45NjnKl7BNmmzeCnRS5EbT1NXGIR3UpVnx+Knrjj/uowpa+rxaZPItnw0zluZ5ZopPL/59Jrcm9g5czCpeGMs+/mQXoh+V0mhIb2R6/kPp/vSKC8R5f3P5iJbsFJvtpWTJHYgenPTGKZl4q4oxc5IvHlg9nOVG2L5afEQsp7erAPGM7bqwIoSkxib0w6FYKSTXsMn3/sg/bxWL5LyCPnaYBsSgVOQ0J4de1Exti1celiGveKmlGIJKg7a8jIq0HPI4Al45wQlZeSWtiEvocnQbbdJJ44RXSKioCZs1k3zZ7azEwuJZdS065EJFbTXJlNYko1UksX3nopGGVxEj/tyyGzStoHprL/+14gJL/QMTJj0pypvDDbnZ6SHE3YdEVLj8bAu6W6d+5wCwlj8UgLWosLuPsQ+nu74SGr4cDh69xrtWLVsxOZ6iHmXtx9buTW0i6RIO5pJe1BOZ39XImc5YuDupp72TV0GNkTPMiIklvJ7IhJJa+2s2+NpIWNlqkVkxdM5NUpbkjz0zibWExRq2A0rKKuoIzUh2o8wkNYGGRGS24xWdVKnHz74ySq4VL0FWJul1Hb5sniVRFMkuRzMOY6CZb2BPvYYClS0C3WZ8Cg/jjqNnDu9A2OXy+joVPdRybpvZnaZDo2jJkdwcsLXDF4mM2ZmwUUNgq+hCqaCx6SXtiF/dgQFodZ0ZOfz/0KFQ6D+uOiVUvcyStEJVRT3ylm4rwIlo4UcSbqChdah7F8pi+DJLUkp5dT0SwYjPfH302LnPPX+flUJkWa7KJ9c0BVq5TIdfoRHDGGlyKHY936kEtXMslp7NIYabc315FZUIPUfgBLpvtg3VVN0oMG9Gwd8XOQcP98PDtPZVKOFnajQlkR7o7u5UtsOJFOuVwf37BQ1s51pvTaFb6Kytds+vuoqr8MeKHO2gbmjJ0awUsLvdGrLORMXBbFnQLsVFFfXUlWWRu2vsNYNM4Zqsq4U9iFraszg0w6uRx9hQOX86nXN2Xo1LFEehtScugM23O68JoexpJgcxSF+SSXdmPiYId3f32qkq7yc/QDCvowoYkma7CFHdPnTWHdVCea09M5eb2QWkH9oOrmYVk5WTVqho8bwbwAEyoyC8iokzFgoCP2ohpi9l/mxO2HdFg5Mm7RBJZZtHJi730aA/2J9JNSmFZEbj3YuDnh46RNwY3r/BCTQXmzEN71x/dvTVis2BB3v2BeeWUkIVqVXLiYQlKZAqlURHdDAzkplbT3H8SyyGG4tBYTn1KH3NGeIf31KE+I48djWRQ2ivD09WT9ulCaEw/wzp5OeLRWC5b4KoUhA73CeHmuBQ/3x/B1djXN4j++vkIH1ygVxWKsnNxZunImSwP1SLt4i4vp1bRLJdDTSVlpCRn1OkxbOJ4ZbmruJudRqjQheKg98vIHbPrpGreqO5E4ODFm6Uxe0srjx/2FOEaOZjjlJN+vpFlsgLu3B97GDRzbfoQdt7v6dGCrVSrkWjoMCxvD66tH46Iu5mhsBoWNwrqtpqO5hty8MrAJYOV8XyzbiriaWofayoXwIQaknz7P3w5no5ZKGTzKn1ee8SdxbxRny+x4+61phJk3c/JQMncbOjWJJHo6W8nJLuBebjMiwXeyD4rQ1lKZFoNCx/HBy2EMVJdz+MAdcrp7w/E7WxpIzSpH7DCYdZH+mDYUcTmtAV0rJ8Z4G5B28jzfHsqgVksb65DRvBnpQ8/2I3x6JZ8mKyu8IxfzvUcVf1+zn/N96TGoebaPQmJ1+jPv9Tm8NcGE8qtX2XOrCaXGLbOHmgfFpJWKCX12KksE+4ar2RT0yPAM8GWw8gEbN8VyOkeErpaMBS8tZLF7Ji//NYG8BlsmL5/J6kAxt66mkdllhM8wD9xUhfxj43lu5rX0ySWBZv6SSBg0ahpfvzcGx8Zcdu65TaGQxkUsRtlaw9XbFdgHRfDeQgfKb9/jZpkKM/eBLBtvg4upGapH0Ozf7Z5/QrZ/90n956/7XSFbVlbW/4BsQrjon55s/3lj/d7vfCLIppBqlGGzxmiTnXCbhEIlgs2aRkP+aL8h19Zm2oxgZGXxnLjZQZvcjCHBPkz0NsNAKmwQVFRnpXMkroCK9h5UMl0ch/gyO8AGC20RarGC8rt1SPprUxmdQKzgGaJvyqjxfoQ46iMXsuyIFRSnpnIqqYRySy+W+RtSeOYuSTVtYGLJ6HFDGO5ogJYwaSvaSL1+mwsZtTR09956/l5bI3V3D9aDBjBtnAfcSuHk/XIqutRC+D8yXWOCxw5jhKsRuuLeOpQ9yOTkzXxKzQayNKgfJWfuklDbQrtMF/tBg5nib4edgUSTIQ11J9k3EjnzoInh4cGYNN3hZHwzDRjh6efN5KGWmGmLNWOtviCLY3G5FLaLMB8+jKmmnSRdTNPcfHUrFTBwEPOHmpKamEVuiXBD1HcHwP+2fz+pJ1vv/1Oj7pFgbu9MxBgPPKx0EaKeOmrLOHMug/vlzYj09IgYNxhpfQZXbjVT16LCwKU/40NckBfnEt9qRKC7Ec3JmSSU1NOkVNLPwZ5x/g7UlZRyJ72C5k4lEpkrUyJskGZkcq24lpqnICOZWqFgSMgwxgxzwUQYc48WaSGjk6qtnITEO8QXaePmM5iwQWaYCL5LinZy76dyJrGUbn0Twsf542VjiFgtOPoIw1/4UVFdkMixq+XUi0wZG+KEqrGYxLs1VLX2rdn9r/uZANn6mZkSFjYMX2dTZGqFZoz21kFNXckdTl4robTNguARAwgYYIaBTISyrY6kmw+4nlaJsY834/1dsNPtHXNCEYnEiLoaiU/OIP5eM7aeboQFOWJrKEOi7uFhfj4XrueSU9OBso/UXP+iEGpE1s5EhA4k1EEHsUotJNzUPAGJSEFZah5xN3P+P/buOzquM73z/PdWRlUh55yIVMgkQDBTotRBnWyJSt2Su+1Zp7bnn53xnrNn7LOzO7t7jsfjmbW9dnt2bLetjuq21K1WYBIpMUiMIEEQRCAJgETOOVS89+65BYCiQrcIEgCL6qdsHVtC3fR53nur7q/e+77cciSwbUcFOwvicNkUAvNTXG40DIbCjwajJbGloYQyZYKmqzeZyN/E57aXUBZvQzGGjZif4EJTB6euDDPl1R5QwLbyBd6Ew5HD3r1l7Kp1YQ4uT/xgfIE3q4xevsG7p67R5kykrqGcfaXxRBs36nOTXG5q50TzMOPepcfDyqqKqSsw0X75Gs2DLooqi9i9OZdsY1Zh44k61c9Q53WOn++kbVxd18+dT7uGGu3dmZBA3Y4qdpakE2MKC4xSDwAAIABJREFUsdQBZ+mcnZ0Y5sTpVi72aHi2lLF3Sw7pRrsOLNLdeo2j57q5Nauimy3EFeTTUJSMtauTU62DzNjiKa4oZVtBkO7mVs7cCoZviNbrM/bTjnXl78Yxx6SmsG13DdvyE3CgLp3jxvcHLcTwQC/H3rvGzRkHm3eWs8OTSrwxbJV3ltbL7bzT2MewUWubk6zyTdSlOZi6co3zvVOQmk71Fg/7ShNxWxV01UffzZu8Y/yIMuR7YDfkKwFMYk4mjzy6hS3JdjRtaaKn8LUp5KWrs5MDp27isyay49Eq6vNicKDhnZmg6cJVTrSMMBNSjGepKK4tpd7t5+p7N5lIzuKRvUWUJdkJPxSq+env7ubYeze4Nupdeqzubouzhu8L93wxxVNWVsX+ryQTpaqo2lL7M2a2XRwe4cKBJk4sKKRVV/LU1gxSnSZUn4++zuscPt1J96TRVUknNT2FPTvy8fU28ebFYHgMrKWXBqqD9PQidle7mLl0leNj8/gf0DV85cY8ozifL+zbQolTJWCM+bhcAdW/QEfbVX5ycpikzGwee7yaymQrihpidnSQE8dbON87TxAT5th4iuoq2KWM8c6pIZx15XyhLp1k69LnmhqY5/qVNl5/r5fpB9ijK9y2NQ2XM4q6XZt5pCYPh+b/4Dqmq8xN9nH69HnOdsVTXu9h37Yskmygh/z0Xe/gZ4c7GQ5q4VAjoyCbPXXZ9F5pZTi2gP3bNxFvCi5NULP8PcA3P8W5880cbhx7IAHM0jHr2KMcVO/bzhOeFOwf+a6yMDXC2yebudwVomxXDZ+vyybBYowjGmDgegdvHLtGr1cxnv8lJq+QfVvSUc9f4WjXBL7oaNK31PJU8hxvv3qZaw+oPX9wOVjqce22e/j6N4spTFCM+VXCn7fhH6iMa86ZVt48eYOx3GK+tM9DXaYjPCZoYG6MMyfOc6jdmBXYmHDURO2uWjYnjfLzo7cYnrbiisnky0/WUJMehaKpBGbHOfFOMyfbJwk9oMktjHPMeDR7629+ga8VuFFDS79Qhf9HUQhO9/Pjg0109kWx9zfq2FsWj8W4pgcWSXSpfPN3ngsPybWal4Rsq9G6t/dufMimaRw4dIj9Tz0lPdnurWbrttTdh2wr3zeMMZeMp61MSxeDj36zMrrvG/2rTebwAI2K8XieqoUHmlx6GdMnG93Zw1fO8I2YMf1s+D23/64szRRlNi9fcH75OhRjWWPdxi94xvpW1nU73Tc+YIzpy5cuWuv9Mr7chz/5P7rNX+GwZHTHMXzMZMVtydQYkDo8mJPhawRGxjY/0deY6twY3J2lGeBWAh7NqOGSb9hk/VnWjf3eQraVtrzcrlbaivGtfKVdh12NNrnUVg0m40ueMYB9+Nt7eIai5TZqtK3wd/HlOhr/bvzKHW5vxmQe4TuBpTa4bhKrW3H4HDWO52OvpS9kxiEunbd3npfLFkbma7S5T/oFLXzeGzdcK35L598GnHqrAzBmmPtlxxA+t4x9/oTrzvJ5HXa5fc26c9PLx2tSltqL8U/40rfcHlauC6vb2/V598eulXdsJnyNNn6915eO887rS/gYVmq63ObD1/Xl67bx/tvn1NL1/oPzYX0O5a7X+rHr8MeP+XbbXTlmo/GGj8E475fev3RuLH0OKorRS+7OWi+vM3zOLx/7Xe/gOr3R+Fz+0OfEHdsxji/8WXDHNe5Dn9UrtV665oU/b41ah3v6LJ/n4aeaIuRYlw/tdk1ut907j3nlWv8p7Xvls/iO4zN+KPzYObHi8YB6N93Zam5/Tn3s+rx0jipm09K8lEaicOd5unJehxv4cpsOP1lvfBgYx/zBDJ53Xs/C5/aDfIX3dfl710f3w/ggWw4AP/yele+hH3w2LbktfVZ/vFeeEQAYf1855yPgmI3aGZ/jn/QZvnwM4RvqD12Pl9r97ZqFrwvLoxQb3y0/9rm2/P35gQcwy9fdleP5pO8u4e9vxneX5WO68/PZuBZblmcJDT8+b7gsf09fOZ8/8buQ0RYeTC+2ld25XcNf9n3NuPcxdtE4n+98T/gzfHlIitvHrC3X3zinl88b49e1B96L7fbRLp1n4WvTJzRt43iM69dKO73zPs+o7/K16Pb1zQirwt/pl2t+5zXP+DAPr+/BnstL9b3zHu7Dn1Ph4w3Xd/k9RrPVNPbtq+XwD/8kPPHBau5tje0Z/8jjouv3ofUAQjadN1//GU8/+xzlFVUy8cH61XbVa151yLbqLcgCIrB+AvcVsq3fbsmaRUAEREAEREAEREAEREAERGBNBMK931SNxx6p4uD3/j3T0/Phobnu9mW1WsMZjNvtljHZ7hZtle/b4JDNGJxR5Sf/8vd841u/T82WrZjNxkw38ooEAQnZIqEKsg/3KiAh273KyXIiIAIiIAIiIAIiIAIiIAIPg8CHQ7Y/oa9vkPHx8bsOzNLS0sIBm8vluutlHgaXSNrHDQ/ZwMsPX/oeL37z96jdskV6skVQa5CQLYKKIbuyagEJ2VZNJguIgAiIgAiIgAiIgAiIgAg8RAJ3hmwHXvoTOju76e/v/9RcZWUstk2bNhEfH4/T6ZSQbZ3qvsEhmzHxQYjX3zjAs888S3m551Mbwzodt6z2EwQkZJNm8TALSMj2MFdP9l0EREAEREAEREAEREAERODTBD4asnV331pVyFZYWEhsbKz0ZPs06Pv4+wMI2XQO/OIV9j/7dTwyJtt9lG7tF5WQbe1NZY0bJyAh28ZZy5ZEQAREQAREQAREQAREQAQ2XkBCto03X+0W7zdk+/73v8/evXvDHdKMMfRiYmKw2+3hnodKR0dHeE4QYyA+4x9jellj8owDP/sB+597EU/VZunJttqKreP7JWRbR1xZ9boLSMi27sSyAREQAREQAREQAREQAREQgQcoICHbA8S/y03fT8jW1tbGd7/7XXbs2BHOyoxgLT09/XbPw08I2YLoaoC3Dh5m/9NPU+6Rx0Xvsk4b8jYJ2TaEWTayTgISsq0TrKxWBERABERABERABERABEQgIgQkZIuIMvzKnbjfkO2ll15i9+7d4V5so6Oj5Ofnk5SUhKIon9CTLaii+/p4+V8P8cI3/5CamgrpyRZBbURCtggqhuzKqgUkZFs1mSwgAiIgAiIgAiIgAiIgAiLwEAlIyBb5xbqfkO369eu89dZbfOUrXwk/ItrU1ERCQgLJycm/LGTTINDBP37nZX7n2/+BuoY6LBZz5Cv9muyhhGy/JoX+jB6mhGyf0cLKYYmACIiACIiACIiACIiACIQFJGSL/IZwvyHbm2++eTtku3z58qeEbIEgurLAK9//Ec+/+LtUb5Yx2SKpiUjIFknVkH1ZrYCEbKsVk/eLgAiIgAiIgAiIgAiIgAg8TAISskV+tVZCtubm5vC8BMZjnp/2MsZfq6+vx+jJtsqQLYCm6Rw+fJgnn3oST1mZPC76adob+HcJ2TYQWza15gISsq05qaxQBERABERABERABERABEQgggQkZIugYvySXTFCNmPiz66urvD/vZuQzZjgoLS0lBs3bqw+ZDMaxYEDB9i/fz8emfggolqIhGwRVQ7ZmVUKSMi2SjB5uwiIgAiIgAiIgAiIgAiIwEMlICFb5JfLCNmCwSB+v39VO+t2uz89ZGtpadE1TQund8ZGjK5yxr8fOXKE5557jvLycunJtir29X3zUsj2v9A7NAWf3qNxfXdG1i4CqxXQdVxOO9/5v77J//sPh2hs6wWTabVrkfeLgAiIgAiIgAiIgAiIgAiIQGQK6DpmVWPfo9UcfOlP6O6+RX9//6fmKkY4Z7wKCwuJjY3F5XJh9J6S19oLrIRsq/U1Hhn91J5sTU1Nt0M2I8UzQjZVVTl69CgvvPACFRUyu+jal/Te1zg372XzE/+B/uHJu+rSeO9bkiVFYO0FjA8OI2T76//4Df7uu2/T1NGHIh8caw8taxQBERABERABERABERABEXggAsY9j6JpPLa7ktf+6X+WkO2BVOFXb3QlZLubx0TvXJPFYvn0kK2joyMcl97Zk81oFAcPHpTHRSOwMfj8Af7TX7/K9MwCinRli8AKyS79KgEdHbvNwv4vbuH42WsMjExjuotBJkVVBERABERABERABERABERABB4GAeOeR9d0yooy+IMXHqO3t096skVY4TYsZDOCNqMnm4zJFmEt4I7dMWozPzeHpmuRu5MPxZ4p4Z6AinEBNGJm49Fb3bgcLr3CAWb4vxn/u/Jf+XjvwTuWuavD1kExLcWjRi0/WPNdLf2ZeZPxSHrYXwK2z0xN5UBEQAREQAREQAREQAREQAQ+EDDu+oyndoaHhyVki7CGsfEhm6Zx4NAh9j/1lEx8EGGNwQhmZmZmwuPmyeveBRQ9hNcfRMWMVdExNM0WKxazCZNJQfX7CKhgslqxWc2gGXGYTigYJKSu2Juw2KyYw2HR3e6Lhn/Bj6aYsUdZpRfX3bLJ+0RABERABERABERABERABETgIRIwOhQYjxdKyBZ5RXsAIZvOG6+/wjPPfJ3yyqpPHaAv8sg+u3skIdsa1FYxocwN0NozRMiZRrzJy9zkGEpyMblJDrzjY8wuLuALgWayE5uYQmpyLNbFfq73T+ELEA7WTBYXqVkZxDmNsGxlv5a7v33ibiqYLQH6m9sZCzjJ8eQTazfLQ79rUFJZhQiIgAiIgAiIgAiIgAiIgAhEkoCEbJFUjQ/vywaHbEGjvw4/+e53+MZv/yE1dVsxmy2Rq/NrtmcSst1/wRWLwsy1S5y/OkRCdSXxuo/Ri6/Tk/JF9ngSGLzQzJw7hmiXldnhYSaVBKp37SBz5CAHuzSio1OJs5uxWKPJzM8lwW3DYlZADeL1BlCsDuxWU/gx1A/3cFMwW2Hi8lFO3IJNm3dQmhaFsai8REAEREAEREAEREAEREAEREAEPjsCErJFbi03PGSDRX700g944Vu/R+3mzdKTLYLahoRs91sMBYt5gbYLjXT0RLHj85XEOOxMv/ffeFvbx97qIuzz0+guNy6nA3/PWY629pFY/wwVAz/lvJZPWUkN6U5L+FFPq82O1awyNzHKyPAEXtWYRUQlKi0d69wCrox0Yt0OLCYIzM4yO6MSGz/CgXcGiM+upKEiBYfFGBlOXiIgAiIgAiIgAiIgAiIgAiIgAp8VAQnZIreSGxyyGRMfhHjjjYM888wzlJd7JGSLoLYhIdt9FkMxYQ2OcvbiBdr9Hp7clkOs28Xsmf/Km94d7KyuJCvOhsmYdllRGW8/xTvto2Rt+yopV3/I6UkriakFxNrdJGdlk50Rh2luiMsnz9ATiiEnLxV18Abz6WXEdl9kKH8Xezy5JDoC9La2cLXXTsMXM2h75TKBlFxqdxQQazOHJ1iQlwiIgAiIgAiIgAiIgAiIgAiIwGdDQEK2yK3jAwjZdA68/ir7n3keT4WMyRZJTUNCtvushmLGttDH+xfP0R61g/3VqUQ7HeGQ7YB3FzurK8iItmBCZXH8Fmffb2XGXcCeR8sItRzl2PlWRhaNx0CjSc/LxrOtntjRa1x4f4iirz5KUWo0incOr8WJqe9dfnzJzeOfryPfNkPzubP0xdfzhYYkur7/LiOpGVTuLCPRbkGRkO0+CyuLi4AIiIAIiIAIiIAIiIAIiEDkCEjIFjm1+OiePICQDQ68+j32P/9NPFXyuGgkNQ0J2e6zGooZ63wvpxtP0+7aw/7qFKKdUR8O2WJM+Mb6uWwEaqYUGvZWke4yo4W0DzqcaQt0nfoRx/TtbLWP0dbm4LEXtpEV60DRVEKqjqLPcPGHB5it38Mm8zBXmqbwfGE3m9LNtPzT0aWQbZdHQrb7LKksLgIiIAIiIAIiIAIiIAIiIAKRJiAhW6RV5IP92fiQTQ3y5sHDPPP0M3g8ZfK4aAS1DQnZ7rMYigmbd4DTl87TZm3g6ZpU3EbIdvovecu7i101HmLnOnn/eAtDSjIN+6rJcEfhsKgs+ILouhmLScGkhxi7cYSDUxU8ljpHR8soubsayE90YQ4sMo+L+BgX6q03efVCFEmxQ8ynPMKXq7OJj/Ny7h/fZSoth5pdpcRLT7b7LKosLgIiIAIiIAIiIAIiIAIiIAKRJSAhW2TV48692diQLaiie/v4ySuH+Ma3/pCa6goJ2SKobUjIdr/FMGHVxrnQ2EjHfCFf3plHrMvJXON/55h/K1vLUhl5/bt8/7yPop2VpDtNqJZEikqzsflH6O0ZY9GvghrCpy+SWPVltqX46b16ko4RMyaTBTQzsZtqqClKJ8Y0xjsvvcYVSyyf/+pvUJYUg9Pcx4GXmzFllFC/NQe3jMl2v0WV5UVABERABERABERABERABEQgogQkZIuocnxoZzY4ZNNQAu38w9/9mN/+oz+jvqEOi8UcuTq/ZnsmIdv9FlzBbAlw61ITV7tCVD5eR2ack9DwFfrUVFLjFfqOH+dG0Lo0GYGmErQmsqnCQ5ZtnGsdtxif86OpOtEFdTR40nE7zASmBmi/fIXeKS9BawqemgryUmOxKzrTfRdomsuhoTgFl8MGw428dmGS9KLN1BbEYjUr93tQsrwIiIAIiIAIiIAIiIAIiIAIiEAECUjIFkHF+MiubGzIFgiiK4u88v0f8fyL/xPVm2VMtkhqGhKy3X81FLMJf387TR29OEq240l3YzNbw5MdaJqO2e7AcudMBLqGGgoR0k3hwNlkUjBiMT0UJBBSl8ZpM8Z6s1qW/qZrhELB8LhsxstktmJVVAIhDcWqMH7xNC0zZnKra8iJsWG6/0OSNYiACIiACIiACIiACIiACIiACESQwErINjQ0RH9//6c+IWjc6xuvwsJC4uLicLlcmExyt7geJd3gkC0QDhoOHz7Ck0/9Jp4yGZNtPYp6r+uUkO1e5e5cTsGkzjI0MknInERashOzaWN6k5lMQUb7xgjgICktDptZLpprUVFZhwiIgAiIgAiIgAiIgAiIgAhEksBKyDY+Ps7o6OhdBWbG/X5WVhYxMTE4nc67WiaSjvlh2ZcND9mMwh44cID9+/fj8Xg+NXF9WCA/C/spIdsaVVEBXdXRNR3FrGBcADfmpWF0cFN0E+Fcb6M2uzEHJ1sRAREQAREQAREQAREQAREQAREwbvUUJZylhIynokKhuzaxWq3h5dxut4Rsd622ujeua8jW0tKiG8GNUfRgMEggYPRk0zhy5AjPPvss5eXlErKtrl7r+m4J2daVV1YuAiIgAiIgAiIgAiIgAiIgAiIgAvctsBKyrXZFK4+NRkdHS8i2Wry7fP+6hmxNTU26qqq3AzYjZDP+/dixY7zwwgtUVMjsondZpw15m4RsG8IsGxEBERABERABERABERABERABERCBexaQkO2e6dZ9wXUN2To6OsKj6610YTRCNnlcdN1res8bkJDtnuk+tqAxfYG+NG3Bmr2MtRmPgS6PWblm65UViYAIiIAIiIAIiIAIiIAIiIAIPDwCErJFbq0kZIvc2mz4nknItjbkiq4SCKpoigWbWUFXlodHU5ZmDg2/wv+/RigYQjVmFrWaMd8O0BRMaASDIXTFhNlqQTGSNTWAV1Wwmi1YjDfLSwREQAREQAREQAREQAREQARE4NdOQEK2yC35xodsmsaBQ4fY/9RTMvFBhLULCdnWoCCKCdPCCNf7hgnFbSLHPMKs4iYmJoEoq2k5ZNMJ+eeZnJxhYdFLUDdhdcaTkhiD025BCS0yMTHD3NwiId2MOz6BhMQ4nP4+zl5bJCkjg6wkJ5YNm1BhDVxkFSIgAiIgAiIgAiIgAiIgAiIgAmsiICHbmjCuy0o2PmTTdd74xc945tnnKK+okokP1qWs97ZSCdnuze3OpRSLifnOS5y+0ktCwxfJ7P8ul32lVFbuJD3GhgkdE0Emelq5eHUYa2w8UeYFegcWyKzcTNWmFAIdZzh+PUBiiguTd5YZr5382q2Up8/y7qtn0Yqq2VKRS8zt0O7+91vWIAIiIAIiIAIiIAIiIAIiIAIi8HAISMgWuXXa+JANjZ/889/yjW/9ATV12zCbLZGr82u2ZxKy3W/BFSwWL9cuXKC928r239yF/71/x9HZenbu+Br5CQ5Mio6CysLkCEPjflwJ8bjsKh2HX6IrcTt7apK59NPT6KW1bC7PIkqbovXsVaZNmWx/og7z+R9xNLSJrdU1ZEdbw2O0yUsEREAEREAEREAEREAEREAERODXR0BCtsit9QaHbEFgkR++9ANe+ObvsXnLZunJFkFtQ0K2+yyGYsIaHOPcxQu0L5aw/9FyZk7+MW/PbWXH9q+RF78UshkvxRhrzRivTQcTfpp/8V264jbTkDLKd96P5lu/sZUC45FQq5nx5uOca+0nc+9+KoPH+dvLDvbWVlOa4sIsKdt9Fk0WFwEREAEREAEREAEREAEREIGHS0BCtsit14aHbLoe4o03D/DM089QXu6RkC2C2oaEbPdZDMWMbaGP9y+eoz1qB8/VFzJ94tufGLItJ23h8ddGblzkUNM8ZfVbqQ6d4C+6i/jWzmKyY20oZju+m8c41dqFu/Lr7Ixv568OT/NIXTWerFgJ2e6zZLK4CIiACIiACIiACIiACIiACDxsAhKyRW7FNjhkC2AEOQdef5X9zzyPR8Zki6iWISHbfZZDMWOd7+V04xnaXbt5tr6QmRPf5uh8Azu2/wb5CXYUlnqyGT3YFG2Rke4WTjWNkVhSQ31FNu7Bg/z52TiefbSa/KQozFYrE1eO8H57H+k7nqc+pp2/OjDFo3VVlGXHSch2nyWTxUVABERABERABERABERABETgYROQkC1yK7bhIZumw6GffZ+nnvstPFXyuGgkNQ0J2e6zGooJm3eA05fO02Zr4Nn6TUyf+CMOTVRRV/clcuMd4ZBNMVmxm30MXbvEu5dGidtUSUNlFm5HFI5QNz95uYnchu14chJxmH3caLzErdkotjy2k/zQBf7L21721dfgyYqRkO0+SyaLi4AIiIAIiIAIiIAIiIAIiMDDJiAhW+RWbONDNjXAgYNvs//ppyn3lMnjohHUNiRku99imLCqY1y42EjHQhFfe6ScxQv/kZ9chpjEchKdVtBNON3ZFKRNcezVw1xTstlSkUm0WUNNLGSrJ49QyxucG7FisdkxawGmdRdZpZtpKE7D0f0a32mPYe+WWopTnJgVmfngfqsmy4uACIiACIiACIiACIiACIjAwyQgIVvkVmtjQ7agiu7t4eV/Pcw3vvVtamsqJGSLoLYhIdv9FkPBbPbTfekyrd0qNV/cRtzMec42dzM+a0Yx+rHpZlzReRQV6NxsvsGMyYyiK6CFUNM97KkuJiNG5dbF07T0TrFINFnFtdSWpxFtU+g99jIXbCVsrawgzWXBdL+7LMuLgAiIgAiIgAiIgAiIgAiIgAg8VAISskVuuTY4ZNNQAtf4h7/7Ib/zR39KXUM9Fos5cnV+zfZMQrb7L7hiNuHrbaOpo48oz3bKMxJw2cwoy7OKgo6uq4RUsFgsfKgfmhYiEAyh6Up4LDaLyRReTgsFCYbAwijvHmzGnleCpygDl0UitvuvmKxBBERABERABERABERABERABB4uAQnZIrdeGxuyBYLoeHn1Ry/z/Au/Q1VtrfRki6C2ISHbWhTDhCk0xcDQBEFbKpnJzjUaN82E2TdI+5BKfEIyiTFWTPKo6FoUTNYhAiIgAiIgAiIgAiIgAiIgAg+VgIRskVuuDQ7ZAmiazqHDh3nqySfxyJhsEdUyJGRbo3IYT3+qOrqmYTIbvdHWaNw0NYhmMoNiCveAW6O1rtFBy2pEQAREQAREQAREQAREQAREQAQ2QkBCto1QvrdtrGvI1t7erhu7FQqFwv8Eg0E0TePgwYPs378fj8cjPdnurW7rspSEbOvCKisVAREQAREQAREQAREQAREQAREQgTUTkJBtzSjXfEXrGrK1tLToRnBjhGtGyBYIBFBVlSNHjvDcc89RXl4uIdual/TeVygh273byZIiIAIiIAIiIAIiIAIiIAIiIAIisBECErJthPK9bWNdQ7ampibdCNWMkM34ZyVkO3r0KC+88AIVFTK76L2VbX2WkpBtfVxlrSIgAiIgAiIgAiIgAiIgAiIgAiKwVgISsq2V5NqvZ11Dto6Ojk98XPTAgQPyuOja1/K+1ygh230TygpEQAREQAREQAREQAREQAREQAREYF0FJGRbV977WvmGhmxGTzYjyJGQ7b5qtm4LS8i2brSyYhEQAREQAREQAREQAREQAREQARFYEwEJ2daEcV1WsvEhm6Zx4NAh9j/1lEx8sC4lvfeVSsh273aypAiIgAiIgAiIgAiIgAiIgAiIgAhshICEbBuhfG/b2PiQTdd54xev8MwzX6e8skomPri3uq3LUhKyrQurrFQEREAEREAEREAEREAEREAEREAE1kxAQrY1o1zzFW14yAYaL3/3b/jGt75NTd02zBbLmh+UrPDeBCRkuzc3WUoEREAEREAEREAEREAEREAEREAENkpAQraNkl79djY4ZAsCC/zwez/mxW/+LrWba6Un2+prtm5LSMi2brSyYhEQAREQAREQAREQAREQAREQARFYEwEJ2daEcV1WsuEhm66HePOtAzz99DOUezwSsq1LWe9tpRKy3ZubLCUCIiACIiACIiACIiACIiACIiACGyUgIdtGSa9+Oxscsi3PLvqLV9j/7PN4KqolZFt9zdZtCQnZ1o1WViwCIiACIiACIiACIiACIiACIiACayIgIduaMK7LSjY8ZNN0OPSzH/DUcy/iqdosIdu6lPXeVmqEbF6vF+P/yksEREAEREAEREAEREAEREAEREAERCDyBIx7dlVVMcK21bxW7vWjo6MxmUyrWVTee5cCGxyyBdFCPt469Pby46JlErLdZaHkbSIgAiIgAiIgAiIgAiIgAiIgAiIgAr/eAisB28LCgoRsEdgUNjZ12o4jAAAgAElEQVRkC2ro3pv86CcHefF3/pjamkoJ2SKwUcguiYAIiIAIiIAIiIAIiIAIiIAIiIAIRJ6AhGyRV5M792jDQzYleIN/+Nvv8Tvf/lPqtm3FYjFHtpDsnQiIgAiIgAiIgAiIgAiIgAiIgAiIgAhEgICEbBFQhF+xCxsbsgWC6Pj42U9+yvNf/xaVNTXSky2y24fsnQiIgAiIgAiIgAiIgAiIgAiIgAiIQIQISMgWIYX4JbuxwSFbAE3TOXT4ME89+SQej4zJFtnNQ/ZOBERABERABERABERABERABERABEQgUgQkZIuUSnzyfqxryNbe3h6epjIUCoX/CQQC4ZkrDx48yP79+/F4PNKTLbLbh+ydCIiACIiACIiACIiACIiACIiACIhAhAhIyBYhhfglu7GuIVtLS4tuNICVgM0I2TRN4/Dhwzz//POUl5dLyBbZ7UP2TgREQAREQAREQAREQAREQAREQAREIEIEJGSLkEI8iJDt0qVLuhGqBYPBcC82v98fDtmOHj3Kiy++SEVFhYRskd0+ZO9EQAREQAREQAREQAREQAREQAREQAQiREBCtggpxIMI2To6OsKPi6qqers3mxGyHThwQB4Xjex2IXsnAiIgAiIgAiIgAiIgAiIgAiIgAiIQYQISskVYQT6yO+v6uOhKyPbRMdkkZIvsRiF7JwIiIAIiIAIiIAIiIAIiIAIiIAIiEHkCErJFXk3u3KOND9mMnmyHDrH/qadk4oPIbhuydyIgAiIgAiIgAiIgAiIgAiIgAiIgAhEkICFbBBXjE3blAYRsOm++8TOefuZ5yisqZUy2yG4fsnciIAIiIAIiIAIiIAIiIAIiIAIiIAIRIiAhW4QU4pfsxoaHbKDx43/6a1747W9TU7cds8US2UKydyIgAg9AIIjXq2E2W7BaTSiK8gD2QTYpAiIgAiIgAiIgAiIgAiIgApElICFbZNXjo3uzwSFbCJjjBy+9zIvf/F02b6mVnmyR3T5+xd7pqEE/iws+1OV3ma127A47VpPyaxuK6LpGKBjA7/MR0s3YHFE4bOawx1JMpKNrKkG/D28gBCYbjigHNvMHZroWxLvgJahqhGcOWX7pZhtOhwXN7ycQUpf+pihYbA7sNisWkxL+95XtaJpKwOvFH1LBZMURZcdmNqP7pplc8GNxJeK2G8tFViPUdZWQf5CrrbM4Y1LIzIoLH/cHhmu3v7oawu9dxB+6w1rXMTucRNltmI22vFxTn8+Pppix2h3YrWZMdwZ/uo6qBgiEFKxWCxazCaMtGHX2B4Johr/D8P9IYKjraKEAPr+foG7Gbrdj++i61+5wP2FNOiGfF18gSEj7oLUpJjO2qCjsFgtGs/qgEWoEA/7w8VjDfzP2PxieOdpozha7HYfNislwAzQ1SMDnC/sqJuvS9cFi2BlrVAks+vAFQ+gmG1FRxt9My+13XQ/6QyvX1WD4fPUHl8+p5fPUbIsK18w4r5aOJUTA5yWggsVmD59zZpO+dI4FQqj6kl/YzmG0EQt6aGlW7aBqwuowlrFgDrcbHdVw8/oIqApWhwOH8bcPYW+cwe1rjHFtCvjx+402a8YWbusftAFdDeD1+QkEl676JvNyTRWNgNHWg0vn0VKtjWVNS+0jfD1UsNijwusz377m6BjnoM/nC68zvKzZEl7W9tG2t04c4etxcPmYlTuP+YN9M9qvcZ112G1L19mVa7LRvlUNTBYsLB1HUFWW6m+zYVaMz8mlz4OVNuBw2HjQl1yjzS/VSyV82pus2MLnrgWT0TbVAMb1LmCctysHu3zti7Ib7UEJf46poRDGO8xWG2b08PkevhYY54jVjsNhXW7vHy+eroUIBkNoiiW83fV+GdfZD7VRo+0a7dv4fP7oxsPX/CCqZrRZK4Q9fARDy9dIxYTZ5sCwUIxj9noJaOGzH5PVhsNutF8F4wYI3fi89+MzLpBmy9I5ZTG+E6z3Ecv6RUAEREAEPssCErJFdnU3OGQLoush3nrrAE8//TQeT7mEbJHdPn7F3oWY7G3l7IUBnMnR4S/SFosJS2wmm/LSiY2yLn0R1zWM75nhnki3A6Dbtyhoxjf88H83QqYPNveh5T7yN2OFxoVFX17fx3o5GX9but3d4C+yKt6ZEW7eGmR23ktQN6E4EsjLzyY1zhkOXtD8TA900jM+y9yCCroJd1IWuTnpxDkNM9B9E9xo7WbCu8jc4ixzfjtJMTZwZ1Ca6+DW5U7mdLA5jDDDFL6hczhiScvOJNHtCN+oBxdG6R0YYmpyHn9ID4cY7mg3abkFxMy10dg1QkzhDopSYnFZI6gRql7GR0YYHu7g0uVZHHGp5G7Koagwgzin7cPB1hrsdmBmmBuXrjCKFbPVuCGEhdEh7Pm1VJbkEu8wE5gdobtnnAWvD8WsgyuRtLR0UmKisBoLGAFMcI6RW7eYIIHszFRiozSmx4cZHBzHGwiiWizYXCnkZqQQ67Ivh0wavpkJRgYGGJ1dwK/q2GPTycvJJCHa/ktvTtfgsO9YRYjhpot0Tc0RtNqxKAqqfwFfUCGropb89GSc5g/O1+DcKF2940QlZZGWFIvJP8NYfx8jc8ZNphmz2UFyVgapCTHY8DHWc5OhyVn8uhlCEBWfQkZ2OvEu4/h8jHR2c2twmOlgIqVlBWRnRG94AOGbHOJmWzsjfh3Fbg+HBb7JMayZZZSVFpPsMqH65hgf6Gd4YpqFoIrJGU9mZjZpCTamenroH57Ai0ZgYQ5f0EFuZQXZsWamhwYYXzBCNgsWm5PUrAySE9zYTXq49v03O+keChKXmU/ppjRinA/uZNRVL9NDgwyMTDAXVFGsbpIyMslMiiPKuhQLBcc7uNI9xPiiBadJweZKIDsvm+jAJL3dXYwHQbHYMDuSyMnNJCnKz3D/CJMzXjBp4IonOTWd1DgXduPc0TUCM/20dPQxMa8SZQOrO46M3DzS4mOwrXMapYV8zIwPMDA6waxXQ7FEkZKeTWZKHA6LguqdoPfWTW4OT2NJzKMgv5Cs6OWd0vzMDA4wtAAx6enEa1Pc6u5kaMpPXE4RBbl5xNl0vJND9Pfeorc/SFxOPiWVObgfaMCi4x0dpKf7BiNeo852TPZ4UjOzyUuPwar7mR7tobVzgGmfmbgoE7rh5DcTk1FKXVkaUYrG4uw4w6PTKK5EMtISUbwzjA32Mzq3SECzYLE4SUxPJTUlnqiP1lEPsjAxSP/oIvbEHPJSXWt7WfvY2nQWBnu42dXJmGbBbLZiiUogIzuH7BQXty9x4eV0gouTDPSP4LMmkJubjD47TG9vH6MzIUzqIjNeHWdGKTUlKeijPXS29uB1O1GMwDAujZycbNJiLGiBBabHBugbmmTeGwSzGWdCGpkZ2aTEPLhzfZ2xZfUiIAIiIAIbICAh2wYg38cmNjhkC4TDkQOvv8L+Z57HU1EtIdt9FO/BLrpA+6mf89IbQb76/Bbi3Sbm2i5w4toMVU88ze7SVMxBP8FgAG9QC/eKiYqKwmYygWr0BtEJqSr+BS+61YHd7sTpWOrhEgr48S0u4FUV7FYbVouOYnVitxi9g1QCC0YIEETFQpTTid1uhFM6QW8ATQuhhTRMThe22z1mNkrKz0j7Wd69MEp6SSnJtlHOnriIvfpzfG5rOUlOGwQnaT/xC5pDBRTnJKL1XOJcp0Llo19ga0kSTpsJPTjHYM8w8/4J2q9donEgi69sy8GdkEZuXA9///+cJ3NLBZ7CZGwmlYneZq62zZBWs4vtDR5SHF5unD3G240DpJbWUJSZAItDdFztJ33P16jPcaGoIRRHFHbTSq+ijTL61dsJTbTx9pH3GLK4cJhTyHRbGJo1U7O9koL0OGxr3NNn5mYb7736Hkp9BRnJ8TiY5sLrb0P54zy2dwupLpXe46/w1q0YtuzYTC69nGvuRE+vpKHWQ3p0FIoeYPzWBRrP9hFTvZPKkmxc/m7ef/cUtxZTqK4tI9rXxftNfaRX7WWrJ48Ym4Lun+Ta+WOc7fKSkO8h09xDc9cESWWPsLOykISoT+hhseZl8nLpH3/GzdhY0otziLUpzPS20dIySsnnv0RdeSHu5TtQ1TdN54X3ODOdyI76SopS7Ax1nOOdc91El9RSlW2n92wj3Y48djZUkal08car7xHKqmFrTTb+a2c53e0lq34vOz25xNmCTA8N0dffxtmTAap2bmHLtizWv0/LnYg6kx2tNJ5oIpiXTXpOKk51iqajpwjlbGXPYzvJceuMd53hxJnr+JNKKUry03uzm0BiJdtrK4gJzDI5PYs/NE9/x2Vujjip3bcN11wXl29MkeqpoThBpevcZQbjitneUEVhvI3gwiyTY128f6wTzZXPzkfLSU91bnhPvqVcQWNhuJmzpy7Qa8qitLyEZJvRozOG5MQE3I6lqkxdfpmjPQGsKbUURZux2KNJSU1g9soV2q71YNuUS3JyLBarsZwbX+d7HG+bI7FsC1UJc1xtaWMuuoD6LTVkJ7gw6yFmbxzjleYFohI3UZNq/DDhJiE5hfhoJ9b1DKO0EHMj1znX2EhPIJGyklJS7GBxuElJTcRpM6MF5hgb7KGj/TLtahae6t3sybaAHmJxrJOm09dZiMmnZmcZceocI91X6Wi7zGJyJZV1j1AQrROYm2J8rI/Ggx0Ek3LY/uw2Mh5oNyaVwYvNtDRdQ8nLIjUzEavZRVxiMqkJTsyhWXquX+Kd1ikciYVszrTiHemg8dow5O/juUc24fBPcuNqC20TFgorN1ObZeZmSyNnL9/CVVRDRYadoZYWbgbiqdizg5pkxx0nnYZvtp+OC430exPx7N5JQex6n/VBet5vpKW5i6jaElJiXVhs0SQkJZMc5/hQsK/55+jtuEBj3wJpZbvYWRBLYGGK0bExZuf9zA/doPnmBI6iXTzRkMTwxctcOrdA5ReLsZnMWN3xpCQnE+80E5rpo725iZZxJwX5STB1k+s3Jokpepwv78tFYrY1/0CTFYqACIjAr42AhGyRXeoND9mMRwsOvfo9nnrut/BUbZaQLbLbx6/Yu3na3jvIq6dT+aPf30pCnCN8czjy1p/xQ77Gczvzmb16gwWbCZ93kYDZRmphDcUpLkwjjVwc8bHod2AP+gipXny2POo35xNj8tLbeYO+kVm0KBeuYAjV3wNFX6QmM4bgVA9dbX34ohxoXi+WmHRyi/JJcHq5cbyDBdMCijOZzNIikqIdWNbzJu1Taxei7+BfctK0mR0Nu8iOdX5sfzRfFy//5ArOrCr2bcsh5s5uZfoszS3vc7I3l2d3byI11ga+i/z5X9xg21f30FCRttzDRGOq6zQHj3QQv/fL1Nua+fmJeTw797C5MOl2L5TwkytGF7/Zm/ROzmNL2kSS2wg+P/VANuwN851nOdPSgt1TQWAsjty0THJyorHb1qeQ3rERbrWOEFeZT1JiNMH+d/jp8QVKa7dSXZyMNThF4w++y9yOr7KltJh4k0bfsR9zaijApj1PUJWTQmj8Ju+/fxZyGqguyCUp2kKo5wSn2ntwbHo0/N9iTAFuvv2XvO7byuM79lCRasffc5ETTW1ohbupL84j0Q7e9p/y/bYUGurrqMp2b0BPzAC9pzrwZySTnptClD7L9Qtv0ziSGw7KCjKiljKY4DwjbWc50a5QWuchLzsZlzJD8+WzXBhL49EtZRSnOgiOvsdf/XSI8m0N1CXe5JX3VSrLi/DkutFnWnmnYxA9aTOPeApJC6d3Gt7ZTk683EtaVSnl27I2+MZTZ35ohMGeKVy5aaSkxxHsP8nrp2fJKN7C1oo0rL4xWk8d5Jqrgs01mymMMaEOnOC1i7PE59bRUJaG0xxg7Po5zly9hat0B1sKLJy50MaknsOe6iKy4y0s9Bznvx+Yprx+G4/XZy4f5zRNB64w6Y2mfGcxqWmuBxKy6doinUfepFVPIKemjlyrimKxLv2IEX6EMNwKGDrzE6547SQW7yLfacNu/HhiD9H5Xgt9fV4yq/NIzojDHuXEpi9w/cgbDMVlUbbjEbIsOkOnX+dM1yiJDZ+nvjgfF0Emrv6c42NuknIaqEg0h5d1hB9jX59zfuVipvlmuHXpJE0zDtLL6il1h8B4xDEqCscdj8gSWmCwq5ETgzYyCuvYm23CNz9I64XLjKjxFFVXkxMbhc145HG+n+62U3TrWRR4dlMYs7K1RdpfO8ug7qTsNxsecMjm42ZjG10dU6R48sjIT8Rmj8LpWH4UNuRlYnyAW7NmYpNz2RTj51bTaVp6ZsnZ/jhliToj167Q0rVAXGEVNaVJWNURzl1ppX0yic9trSA3wczsQBNvnugikFDPi08ULrd3jaB3hustF7gxrpFXsYPSFAdWh/G46Xq+5rn+fivd1xfI311CUqILm8P4Yc94pPeD7WpBH1OdLZy/NoYpp5xdZalYbcZj/kavyyALoze5dLadYdLZuquK3OhRzl68ztWeeH7j8TzMxjkTbr+WTziPdfxzQzQfaWJgIpFHf38bcet5yLJuERABERCBz7SAhGyRXd4NDtmCaKqftw69zdP7n6bcUyYhW2S3j08J2d7ipycT+f3f20pCjA3Nv8jw23/Da/Yv89yOVHrevYKalUWCdZyL7zUTyHiCZ75UjOPq3/C/n1FJS9/JI1UpqIPvceT9UR75vd+naK6Td46cR8+tpNKTjvf6dS4f+78Zf+yf+b0dyfQc/REXxlMoayjHOd1O04UZ8vc9Qb1nnje+/UOmqrPw7N5LjSePWONxyvW9T/sVPkEWpgd59413UArr2FZbQnzUh8fi0QKLTLWe5lDbAvlbdlJbmHA7EFu6p53lcvN7nOrP4dndRaTG2sF/kT//zzdo+Ooett0O2YzhrYZ4+9gZbmkeaiYuMJqaS822OtLczo/dvIRuHuJo6xDRFV+jKjOR6Aj6OT003UPzxdN0jE8yMJFMlaec0qIsUpPdOKzrPI6NOselN1+j05pH/bbNZMe7MAVnuX7kFzSbi6iuKCTZ4WPg7Pd57aadmr372ZFpputiEzdthTQUpaIMTODISyPW1Mf5s1eZdRbjKckhVpmg+b1/5dWREr755c+xrTCWkUuNtFztI213A5vyMwn39fC18Y//PEDVjio2V6VubEhs9GYa6+Ddg+dwVO9mS/km4q1Gpx0vU31NNF4cIK6yjk1xfq7NJ5KX4sDbfZ6z170UejwUpLuZu3mBn363g+wnv8C+LQ4uv3GWvkUdd7wVdXEcrzuTqrqdVOak4ArfVRsh2w2Ov9xLelXZAwjZPnIKq3NcPnSALj2Vqm1bKUh0Epjo49Iv3kOprsRTV7F0Y6z18dqr13HE57B9ex5uZYwz//LPvDOTRP0XH2d7URSdzc10j1soKishJ8HCcOtZ3vh5P4Vf/Ryfe6xs+QY7MkI2TR3i9EvnmbIoOHNsTA/PYHInkldSxqbcVNw2IzTQuPnujznR0Y8/Oo9EZwxpuYVs2hTPeHMTF893EYp14U5JJjWzkOLcBLwd57g6aSXDU0VBnMrI5Z9x4Noc6Vue5kubi4i3hhho/DFHLo+waMsjNdZFUk4hRYU5pMQ4wuN7rtcrMDtO25F36fEHseck4xuaIORKJLekjJKcNKLDxwzhkK2zkRNDRsi2he3Jc3S2XaZj2kJOaQmJMz4UnGSWJWOZH/glIdsCba+dYygiQrYFuhobOXOyDa/TSXR6Esmp+WHz9CQX1o/0sgtOdHDufCvDSil7d+TCRDttbT1Y0krJy49jas5EdGwUi7eauNK1SH5ZBYUpdsZuNPPuoetYNm3lyd/aRpIx1pt/nsHrbTT1zBNT4KHEFMIbUEmqyuN2HrkeBdenaTt9jjMnOlEy4nDHJ5CcWUjZpmyS46LCn5G66mduqJOrTTfxuvKpKDGHx8oksYrcWAXUKa6de5dDx7twl+3isT3VZJiHuNB4lsNN85TnJGB3J5CVV0JRfmr40e87W6/x6OhY32Uam4cwJe7kc3vT173Xbnjcu4Afrz+EYjLGg1saF3L9zqr1KN7dr9O44QyPcer1EUIJjwtojHMaaePO3v0R3cU7jWPWQuHxBn1BDZPZRlR47NMI+vX0Lg5jtW8xhpTRgkbbDqDqS2Mkuoxw+4H2El7tUazy/bqGGgqw6PWj6cZYmA6cxjAqq1zNw/F2Y/xqjYB3EV94TF/jBzg39vXu9PwgcYyhjkI+ZhcD4eGOzNYoXB/5HPno7knI9iAL9unb3tiQzRgsebGbH/3rEV747X9LbY2MyfbpJYrUdyw9Lvovb6r85gv1JNpDjN7ooP3WFEX7vsrWfDezk3NMTQzj1bx0n+5gfD6X3/iD3SRc/3v+oqeCpx/ZTVGCA5N/gpaf/5901vyvZN44S8dADF95cQeJMUu947p/+A3ezvpP/GaRj7f/4p8JfOVJSt1WbA64fvAM1Ozisd3RHP/375L67a9QX5mB64ORtTce0PjFe6afy2cu0raYyZ7tVRSkOm+P3xW+Rw96mepq5mJjB+RvZnNtCQlO+4c/LFcZsh07cpoebROlwx3MZOVRs6OKFHfUh36pD98z3nqbd9uGcZd/mYqMhIgK2Yz9847epKX1FKeaAiRGW9GdydTs2kZZVjyOO7sdrGlldfzDZ3n9+ChJxXXUedKIdhi3XiqLo9c529yPXzMT5bISNd/KqfFESio8xHe10DbpoqJ2E/H6HC1vXsG9sxpPXQH6UB89faMEzMakE2Z8052cGs7mqX311BbEMNzYxNW2ITJ311GQn4bdOJ5AGy/9fz0U7axhS2069g28G9LVBfovHuTYrSx27KiiOMu5FIL1XeLIiXPMJ5VQXpCHbfAEPxrIYWd5CVtSQowY41AtaOHH7Kws0HX0Filf2EVV9iKNZzsYmjIRE20Mpj7LojWDyuqtVG9Kwx3uQhlJIZuOf+gcB94fJyanmq1VmUQ7THjH+7n02jks1eWU1ZcuhQFqP2/9tBUlIZftuwqJsczQ+W4T3RNjzDutJJdsodilhsekG/GBze4E/wy3zg6T+dhO6neWRlTIpqu9vPMPb9AxYyG5JAOzf56FuQXssZlUNtSxKTsZm6Iydaud1vbrDM4G0VUV3WIhqaic7GgzE903GJicR7XYUOdCpJeWU5LvYqDzJmOzGk63nShvJ5cmrCQU7+XzFVkk2HVmBlq52nad/knjtlhlUbGRlF9FfVkBqdHr9406MDtE42uvc3HUR1xJAW7fAvOzE5gTMqnYuoey9ATCQ9HdDtkcZOSXkDN1iVNXxrBnFlGVD9eO3MCnJ1G3v5YUyzxjne9/Qk+2SArZgkyP9NJxtYP+sVlCRr3mQ8Rn5lG9ayuZUXd27fLR39RIS9cEiVu3U2geoPHMWQYdudSUZjM/0MHFMTs5m+rZmbTAaF83g/N6eMIffIuMtI/hzClmx1MNJGk+Rm+0cPr0dbyxuVRXpDJ2+iqDk0GKnn+UTbFxxLo+HEyt2SVe9zE+eJP2K9cZmvGimszoAVM4JK7aVkOSVcM71sXlM+/TPe+ioKqKhMmzXO0fRyt6jn1F8cQ4NSZ6O2jp7GV43ERMQhY1m7Mxz/TS1NrDojFxh2bYxZJb4qF2c87SDyfGVS6wyGRfG83t7czEFFNX30DOUifhdX3pgTlGB3u4MTCD2RZLRlYO2ekxn9GbcuOp9xALUyPcutHFtG4jLjWLnOwsPtPD3xkTLHmnGey9yc1RH87oVAoKs0mKCX+j+My+9JCfhfE+unqHmFEdxKYVUp4Tj2XdviNGAKUWZHGqn9bOIfwhC9GJOXhK0za49/9GOeioAS9D11rpnfZhinKTWVpLtnujtv8AtmNM+jbZzfmOEVSsxCYXUFGc/Cuv1xKyPYA6rWKTGxyyaSjB6/yPv/kX/s0f/W/Ubd+KxbK+DwmswkLeuiqBRTpOvsI/vDLN4/s3k2hf4MKhC4QqP89zX6whef4C/+NNL5vrjEHOdXpOXqF3Kp7P/e4jJHf8Pf86v41H6uvIjLZhNsamOvrfuFr4x+T3N3H1hpN9z2wlPSkKJTBHx6v/jpNZf8qTRYsc+8vX0b72KKUxxqOgCr6ZWZy5xWzKmOGN/3yDiue3UVSYsOZjd901jTFWz0wfly600DUTx9aGagozYsKPm6zM3Wj8UjHVdYUrTW34szZTU1tCstMYCP4jW/mlIVsn2762m4by5cdFtRDzgxc5fLYNNn2JbYsnOT5gorBuD1XZiUQZMzYaX8QCiwSIwjb4Dsc7hnF7Ii9kC8/opmpYrZM0X5hCURfpvvQLFmuf4XOby0n9YBT+uy7JXb1RXeDasWNcWYilctdmCpKisa0sqBizYE4yPDhNKCoGy+h5Lo1ZSE2y0nrsPP0+hZhYF9rcNLeaerBVVLHtsSd4tDobhzrDxMQcmjMOU+8x3p7OZ2dtNZ5UB7OdF2lsbsXh2UHFpoLwjcBi9zt89zRs27aF2sL4j7eJuzqYe3mTTnCmixOvniNYtZ366gISwz0cgwwc/xk/Pd7GvC2aWJeFwFgrZ8bjqPJU8MSXPocnPRbf5AjTfitxznFOHB4ivbqM5JnXODZRw54dO/Bk2FGCPZx8+wrTahb128pID4/TFEEhmzrHtXdO0rboprihluLUmPCYYMbEF1ffPcBYchmVtXVkRFkIjF7i1feGic8sob48OzzRi9mYIXhxkHPnT3LVV8DO2hoKXF4mJsaZDzlwmwc5fXKCjIpKNtdmLoWqSmT0ZNO1SS7+4Hs0a/nUf/WrVCWamGg9xcUrrdg9O6mpqCRWMWbSNGYONWbPVVC8o1xpPsOliURqKqupzHJiMhnjCAboPPJjWoJplOx4nCLHLOOjkywqDiwz7bQPzuLMa6C2IBO3xZhhUkcxZq40Ei1thPPvX6RzOJa6hmqKc9bvG7W6OErL8R/ROJVE5SPfoCHTxGLH25xo60UrfJy95bm4jYxvOSvxy5gAACAASURBVGQ7OeIkIz0J27WDHL0wCO4kYp1ebjYP4CcWz9eeYHd5Bu7x83RpmR95XDRyQjYjHFU1Y8ZpMyazGRMhek79nCtDflL2fp2tqUvfyYyPo+BUFxcvXqE3mMfO7ZsItR3jjbdOM+jKINvpZ2xsgK5pE9ll23nyid0Up0XjmxxnJmDCyixdrQP4HZt45PPGOG5jtJ59h4PvXmXRHku828xoew+TCzp5n/8ij9Q3sKU4YV0eGzVmsFXV8JSnmE0mjPDp5rkjtI6r5O17lqrYAMPt53n74DGuzVpJSIhBH2und2Iec/ZjfGH3ZurqS0iwGyFgkJtnT3O5vZ/UPY9SnW0MybDUa35hbICW988wZk5k61f3kRoO2BaY7L3KlWs3mIr2UFddQ27sxvQ90UMLTI4N0zsyj9nqJjkljbTkB/NI+r18Kq12GWPMXu/MBEO9/cxhJToxhbS01OVe06td20PyfmMm3MA8Y8MDDI77l3pTZqUR57r9DeYhOZDV7aYx07VveoS+oXHmNTvupGwK06LvmLl6det7KN6thfDNG5NPjRFQzbhi0ynIS1z3HrEPxsaYmdvP+K0uhucDmOxRpBaUknLn8J4PZsfWb6tGT8X5Aa52TaBhxh2fRWFuvIRs6ye+7mve2JAtEETHz2s/+SnPfuNbVFbLxAfrXuF128ACbafe4OV3o/k3f7iDZLeFkSvHODVop277Dgq9R/izg25e2OchJTrItbcb6RyI44v/di9J177Dq7Pb2bu1jsyYpZCt48h/4cqmP+FzUT2cPNuOKddDXpKb6OA47/7gL5h45L/yuw2x3Hrnx1yM3UZtqguHoqJEJZORlkS04yY//T9aqXxhJ0WbEh9QyKbhn77JqTcPcGoonroGD3kJdswxyeTEweCMhfRkF/6+9znwr8eYy2mgtiKPGKuDuOS08KyDNiMQW6mZPhN+XPRkXy7PGY+LxhmPi17iz//TBfLrPZQaYaLxfi3AUGcLN7wZPPKFBgrcY5x4+RBD0YUUF6TjNh6z1EME1UVMSRUUek/z3rUh3J6vRFxPtoXJMYYHhwiaZ7hxQyc6JhFT51vMVn+JbZVlJIV7l631S8c/doXDJ29gztrCjsps4p0ak11jkBiP0xZgYmQCv6ajhmbpbO1FjcmlpiINPTDP9PQCIVXDOzFK69F2nNtqqd5aQYY5yOKiMclHiJA+R8f713BVNlBVnIoyOYfFucC1q63cnHSTm51CrFth4nIj45k1bN1cTuYGPser6wFGL73B610p7NheiyfTytT0HIuaBYd/kbnpSeYCxmMZGos97/HaYDrbKz1sK0vFFPTi9QUJhTQWui7QpuWweXMVsYOvc7AvidysYgpSrOihES43DWGOLqCm0IEzJhpnbCKKrys8Jlt6ZRnl2zd6TLbbJxv+kWaOnO3BlFrOtso8EpwqM/2TaHYTMyNXONfqJyktk4wUB/OdbQyaEyiuysehaSwuBsKzkur+CTr7upmOqWJ7cRax2jzz/hBqSGf6xnluWQuoKC8lVfWjxETjjg1y9WDz8phsJQ9sTDZjIP/xq/8/e3cCHtd53/f+e2bHvm8EAZDgio0EuK/ioo2S5dgiaWux5LSKb3rrJO1tn6ftffrcts9tc5M0cdMkjZPKThrXdhxbjiRTC0hxkShS3HcSJMB9B0ns62DWc+5zBqREyZREUMLgUPqNH8gScWbOez7/d4DD37zLZt67HCFQVMWUbDd9589yrWuIcTMmkVVQSKoRIzQYpL8/itswsSI9XG27TLdRypTifDL9UUIx+2dNnI7DhxgsnMS02XWkDw7vrBi3Brlw6jJD7gJmzJyA1w54vDHifUEGeiPgs6c9dXPuShshz0TmzZhO+YcWzP+c3/exIDfO7WH36T68OdOYXuwjeOEYF/ti5NfMojgzA68vjaJ0k+tn97Ptmp9xE6upT23nensf9owOi06a3jlHyMqj/usLmZgRo++8PZKtlMqps8gwBokYaRRkGJx9bQ+tpFD99bHd+MAMDdDbeY0Oe0dgy4NhWXQfP0avO43xixeT747hDuRSlBKntekIh5tbSa+fw+zpRdDZSVtrO332KMZIP9eunuJwu5eKafNYWZWNEQ8zGLSXBYnTc+UUrUMeimsWUJU+QNgc/qCpu6ubwSF7p/kIl3c3c63HZPKTK6ktLqYoJ2VUpjLGg710d9i74sYwLXtzoQhdZ04T9GcwfsFcsoljmAaxnk56BobsjZAJX95Nc2sXTPgqc4rtfM6esuRLbL7UdvICHf0wfk4Vhb4QkZi9KRMM9fdx7WIHvuw8qhrGk2L4GbrWzPYd27maVsXcmqrEB0WpWbnk5xeQOnoDNT/nN4teTgISkIAEnCagkWxOq8iH25PkkM3e/dFiw1tvsfrJJ6nWmmzO7h2f2Lohzh3ZyTtHcln7ZA2ZGT4MBjj62jp6K5dSPyHOvl+9wdl4KXmpdkjhojC/nAVfbSD7wsu8PVhLQ3UVhWleXJE+Luz9KWdKvsWiCSmEr59l3+7tHLoWZELVEkrO/4iWqn/L03NL8Q00s23jRvac7iMacVM6awWPPziXkox23vnbc0x6dAZl47NGdS2fj2ex/6K6hb978RXOenIozLF3aosSnbKcb8+yWHckna+umMTgvj/nr97sIDOvmJwARMNp1K18jJULp5J7+/oK1gCnzxzl0I1iHqovIzfdC7Ez/P2f/IKT3fYGD7a5gdufw6TZS1jYUEVZbiAxyiTcdZHjB7ez/fBFegaj4PJSWLeYh1bMY0KwiUMXOkiduJjK/CxH3ejHQ100793KjqOHaWkZwu3KYfrSB3hoRQPj8+yNI0Zj/qRJ+9F9HLs8SOm8WUzIz8ZvdLL7r97GWDiPCXkdvPfWLtqGTIJDBrlTZ7Nk0UwmFKQNTye7+Qh1ttOy9RSpDZMpr8yi88B77Dh4ho7BAQbMbKbMXszSWZPw959j50v7yFy5mGnjXTRt28a+ExfpCxmU1i3mwWVzqShIT+p6bJbZS9O6zXRNrKemZhL5dLD34AkuhAtZWDuRstybU08se/roLl5vK6GhspwK4zL7dmyl6XJvInxJK61i0dIFTCvNwxNu4+h7m9h9Kog3O0B0oB9ffhULl8wm9fjPOR4qYsq8hylP7eTwxuvkTZ5AZV3hGH0qa9J2eD8tbSEK6mqoLMnDF+/g0M93E54whakzC7hxeAfb9jTR2h0mp6KWJcuWUluZxo2m93j7vaNc7ggSN/zkVs5i+Yp5VLovsWfXAc5e72Ng0CRn4gwWL51LsdXGwVf34Z3VQN288bTtOkNvOJXKGeXk5o1OyHA3v2hMe8fIwzvZefQygxHwuHOY1LCAOeX97D7fjpFVzsToRfbtPsjZawOYLh8FVXNZvmgGOb2n2LVjDyevDRCKeSiePJsVKxdSFrjBnq07OXW5h7DlI6OshgWLZzM18zL/uOki3rwyGnLaOLDjIKdu9BNz+SmYMovFSxdQXZoz6tOlY6FuTh/dw4Fj5+mzR9R5M5lQO5cFk93sPdbKUFoljzbkJaZFHurwkl86nVnFtycjXZx49yJhcqh+oALfUDtXzx2m1SigNM/PoVMnue6ZzhMzKxja10wHfiYsq6FgVH6O3U2V7anOQdrPHmbne7s5frmXoZiH/Io6Fi6ZT3laK3vO95AybgGPlAVpPnmSM92p1FZXM/GjgWd0gNZr5zjR5aOwdBpTOM2BPTs4cqGPWNTEnz+ZBcsWMSW9l3P7tnDNPY7pi79y2zTJCFf2nOJGb4yKR+rJv8vm39Nh9o7dJ/ezffteTt0IEsVHcWU9yx6YRWrsAgevW5RVzmbeuA+m2IWv7uHU9R7MspVUxE6xd/u7HDh5nVDMIDV3Ag1LVjK70su1E7t4d+dx2oMWRiCXyhmLWDDZx8CZHXT4y7D6r7Fx8z5iaYXkproxvAEmzpzPsuUrKEu7p6vRkyQgAQlIQAIoZHN2JxjVkK25uTkxQy4WiyW+IpFIokOsX7+eNWvWUF1drY0PnN0/PqF19qieKJGYMbz73M0Fqu3ND2IuX2IasBkaJBQ3hhciNVyJkQsee9HdeJio5UnU3mXYMZG9mGc48RdUjzlI2zV76pkLn9+D1xjiyJsv41r+T1k+pQh7tmA0NMhgOIZlGXj9gcQiry6XSTRk4rZ3hXPZ5xwLWHsNgRDBYBh7aZbETp72QpbeFNJ9MBSFlIAXKzKYGAVhX/fwjp8uvAF7l76bbX+/6VbifWMv6movYmtb2WuE2aNJItE45q3jDDf+gL0LoO35wXXHw0GC4Shx026IHcalkOr34sYe1WYlpn3ZU2fGxurj6mNPfYgQibbS3DJEWmoepRV5pKV4bl7/6NQ1bk9TNa2b/cceTRgn3B+CxKLJccJDYeJ2rezFlH2BRJ93f2RRdsuME7fXnfTYfRvi4TDhiD1ywkwM/Q6kBPB53Ax1t9G89wQZNdMpLyvEFQ4TCkWImwa+1BQCPi/upBfFfv9EMey2e4ZHI4UjUWKWC7/X+6F1Tqx4lIjpwu124bZihMNhonEz8QGKvfhwwO9L2NhTlO33w1DETMw9s3/2uzy+xPe7Dr/HRVcGJVOqKEn1EI/YCza7cd0+knN0Sv0xr2pPTYglrsGV+BliT7GOEw5GsNwevPZqu7EwQ6EwsZiF2z98nXagbSYWFg8nRjOCC48vJbE7pptooq72n9tvQY/f7jdeon3tnNzfQmDiBComleGz38v2Isb2e3wUF/r/dE4rsZB0KBwjZju43Hj9fnyuOCG7X7u8eI0Y4dBwvTHsn+e2gxcjHiEcCiX+3LINbJ+AD5cZTRxvG9h/7rZ377Rt4hfYcaALf3oZM6ZkEotGiMTsuaj2tFH7GF9i+u3oP0zi0UjifRq3fyYmfkfZu0mahCNxLMNDwOcG0zYxEt//8GYM9s+r+PA1++z3jUk8HsM0XLiGrnLiwg36POXUTigi3TX8M9v9/m6to391dz6DvTi8XRd7BNbNttsL4vv9w/WKxTHcflI89u+fODHs3932z7uPvFpiwfU4MQtc9u8SKzr8syBm15rEe90fCMBAF1fPtNDjz6Bseh157w9Gtt9zdt9Phol9ruE+Grn1PvUP9zPiESJxe5FpH/7b+pz9cy7xu9PlTUyptReWH/55bh9rr7Npb8xB4nWHhsIJB3tx7oA/AP0dXDl3hsGccZSNL8UTCSd+/tn/s3/herz2+yPwxV6Qf6y6t84rAQlI4EsioJDN2YUe1ZDt2LFjlt0B7KAgGo0mQjZ7XYyNGzfy1FNPUVOjjQ+c3T2S3zqz+zRbt+7iUrSIipJ06G3mSLiGbz5kT9/xjWrQkvyr1Rk/XiBCMGjh8XgSazV9cXaMsqcWdnL5coSiojyys7/IC0x8XHUt2s5dIer3kVuUR8Dzxd3t7tcFTIaGurhyJUJubg55eUlY/dyJP2YGLnK+x4U3vYRxWXaA7sRGfsY29bXT3jdAOKOAgox0/MlZhuszNvrzf3okGKSrrSvxgUV+ScEYjVT9/K/rk15xqK+f7o5uvFmZ5OZlj8o6c8m9Ip1NAhKQgAScJqCQzWkV+XB7RjVkO3TokGWHanbAditkswO3LVu28Nxzzylkc3bfGMPWmQx0tdHW3oe3oISibHta3m1rlY1hy3RqCUhAAhKQgAQkIAEJSEACEpDAWAkoZBsr+bs776iGbC0tLYnponbQdmu6qGmaiemiq1ev1nTRu6uRjpKABCQgAQlIQAISkIAEJCABCUhAAlqTzeF9ICkh20fXZGtsbNSabA7vGGqeBCQgAQlIQAISkIAEJCABCUhAAs4S0Eg2Z9Xjo61JfshmmjRu2MAajWRzds9Q60ZZILEE8s2HvfmDHhKQgAQkIAEJSEACEpCABCQggU8WUMjm7B4yBiGbxeuvvcI3vvkUNbUztLuos/uHWjdKAvHQEMHBAdxZ2QQ89u5lekhAAhKQgAQkIAEJSEACEpCABBSy3c99IOkhG1j8ww//lG+98F3q5yzC7fHcz35quwTuLGCZRMIhwuEocZeXlBQ/PrcLDHvUmkn3hVOcOHKJ0iWzyPX7sOI3x7W5vAQCfrwee6MHwz784x+WSbj3Kv2eQrJS/Xg/ktTF+q7QbeWQlZ6K1/Upr6U6SkACEpCABCQgAQlIQAISkIDjBTSSzdklSnLIFgP6+emPX+K5b/8Ws2bVaySbs/uHWncPAvFwHzeuX+dGWz+hcIi4N4WAL4WSigoKs1PwWoOcadrFoSvFLJhsca21lQF3Gj57B1VfKql+D2n54xhfmE2K131zKqmF9cH80uGwLhbiyrY/Y2/ucyyfXkqO/1ZjhwO1/j1/xvrYIzwwcypFaR4M48OvYXxigncPF66nSEACEpCABCQgAQlIQAISkMCoCihkG1Xez/ziSQ7ZolhWnMTGB6vXUl1TrZDtM5dQL+AogegQ18+8x7qtp7GypjBzejGZRhd7t56mePljLKkpIWWolcPbNtFd8wTlzZvY1nKdgvlLmJCViifUy4kju7niKWP+AyuZVZ5LissiFg0RHAoTw43Xl0Kq34vLCnNp8+/zXs4LrJhSSJoRxXL7h0fNeVz07/gDfhV7godmV1Oc5iYeHiIUiRC33PgDAXz2ayRG1ukhAQlIQAISkIAEJCABCUhAAveDgEI2Z1cpySFbJLHdbOO6X7Lmm89QXTtTIZuz+4daNyIBi8iNFra8tZXuqat4bGY5OSnu4VeIx4m5XLgx6bnaxLYt7TQ8Po/InjfZf8Ng5tdXMSkvG599rBnm5Ns/4M1LM1j9tXkUu7u5dPEibf1xDMMkauUwYdpESrM8XN3yn3k99Bh1+emkegYJhj1klZQzaWIh1t4/Zl3sCR6eXUWO2c7FlosMGAbRSBxfei7jJk4kL8OeZqqYbURl1sESkIAEJCABCUhAAhKQgATGSEAh2xjB3+Vpkx6ymRhsePnHrH76earrZilku8tC6bD7QSDO9ab97NjQSv23VlBRks1HVxy0YoNcPtLItsHZrJpVTu/WX7L3hkH97SEbMNR5mg1/+jZl/3QVKe372dYcomzqTCrTr3Ps4Bl6y5fwG3Mr6H/3P/PfW6qYN7mGOVVe2lqOcLS/mAceXMzE83/JG/Gv8uDMiQzsf5kdJw3K5swgJ3KJ4wfbKJy9nDn1FeSlezWa7X7oXmqjBCQgAQlIQAISkIAEJPClF1DI5uwukOSQLYoZD/Pmhk2sXbOWmuoqhWzO7h9q3YgEolw9bodsgyx6dj4lJRncHMd281UsogPX2ffaFlxLVzGjNJ9rjf9wh5DNYqjzHG99fz0Fj82g8+IRhiZ9g0eqi8jxG9CzmT/8BXz90RnQ9Of8fexp/tmKKsqyPGCe56WfNZFdOYeZkb9jo+urLJ+exr4//wE9ix6lqiiLFL/FhW0HGCyYxIKVc6nIz/y1MHBEl62DJSABCUhAAhKQgAQkIAEJSCApAgrZksJ8zydJbsgWi8PgWX76i7d4/oXfo6G+ViHbPZdOT3SiQO+Fw2xt3E3GskeZPbWczJsbF5ihAUL4CLfv4lfv+nlk1QxK8lM5/8Y/sK/NoP5rw9NFvYAVH+TS8Z28+Xac5atyuHpqN+FJq3lgSimZPhfR3l18/8eDrPpKHe7mv+AN/9N8Y0EVpekejOgVGn90kMCUBqr4CZsTIVuAvf/9FfqWzGFKYSYBw0Worw9/URmVE8vITvV/JAx0oqzaJAEJSEACEpCABCQgAQlIQAIK2ZzdB5IbskVNjNhpfvDnf8cL3/0PzFk4D4/noxPqnA2m1kngEwXC7Rx6dz37WrOomVlJbqoPwwKjr4No0SQ4/jLHC36Dh2rHk5dicP6Nn/LOmQ7GLVpCWVZGYkSZYXZx7O1DmDO/ysMNXs7s30nTjQLqpuSSluJh6MJG9kTm88Si6Qxs/y/82cl6nn5oBiUZXhg8yXunYXrDcqZd/yvWm1/hwRkVdL/3C/am1lFbnEOG28TwZ1NYUEBmmhe3SzWVgAQkIAEJSEACEpCABCQggftBQCGbs6uU3JAtEsUiwrpf/iPfeOY56mZo4wNndw+17l4EwoNtnNy3g71HTnK9P4ppusgun8nyB8o5u+ksU39jOVOKc/AZcGP3q/xy/dtcMfJI9XhwYZFSMJVZ9fXUz5hIVoqPUNdFdr/zDgdPXiEYdZE+oZoHH1xGVVEaHXt+wIbrFfhunKG1q5dwegm1Sx/kgdoKAi0/YWt8KfOrJpIRPs2ure+w92QXQ0OQP20+Dz20iIl5afg+PKf1Xi5Zz5GABCQgAQlIQAISkIAEJCCBJAgoZEsC8mc4RZJDtgiWadG4YQNrVj9JdXW1pot+huLpqc4ViIWDDPQPEIqbYBl4UzJICx/j9RP5rJhVRn5mYh9R4uFB+gcGCMcsLGv4ety+NLIy0/B6XDc3JIgTCg7Q3x/CfjlPWhZZ6X48Lnsj0gGieIkM9BOKxrC8qaRnpJPidUN0gLDlx+f14DIsYoM9dA9GiJsG3kAqGRl2wObC0Oaizu1IapkEJCABCUhAAhKQgAQkIIHbBBSyObs7jGrI1tzcnIgNYrFY4isSiWCaJhvskG3NGoVszu4bat3nLGBFBwkZfvxuNy4lW5+zrl5OAhKQgAQkIAEJSEACEpDAF19AIZuzazyqIdvRo0ffD9nsgC0ajSbCto0bN/L0009TU1OjkWzO7h9qnQQkIAEJSEACEpCABCQgAQlIQAIOEVDI5pBCfEwzRjVkO3TokGWPXLPDNfvLDtrskG3z5s0899xzCtmc3TfUOglIQAISkIAEJCABCUhAAhKQgAQcJKCQzUHFuENTRjVka2lpSYxki8fjH5ouun79elavXq3pos7uG2qdBCQgAQlIQAISkIAEJCABCUhAAg4SUMjmoGKMVch2+5psdodobGzUmmzO7hdqnQQkIAEJSEACEpCABCQgAQlIQAIOE1DI5rCCfKQ5SRnJ9qGQzTRv7i6qkWzO7hpqnQQkIAEJSEACEpCABCQgAQlIQAJOElDI5qRq/HpbxiBks3h93T/yjaeeoaZ2hjY+cHb/UOs+o0AsHMZ0ufF43BiGgfFpr2dFGQpb+Hxe3K4PjrbiEcIxC7fbi8ftIrE5qWURi4SIu3y4MYmbBl6vG8N1F+f5tHbo+xKQgAQkIAEJSEACEpCABCTgOAGFbI4ryYcalPSQDUx+9sM/5Vsv/A4Ncxbh9nicLaTWSeAeBeLBTs6db8NXWEJRbiZ+Oxz7xNeK0HP5NBeHcplSXkBq4IP3hhXq4NyZa5gZ4ygdl02K140Z7OTsyeukjS/HE2rnek+AyZMLSE3xfnqYd4/XpKdJQAISkIAEJCABCUhAAhKQwNgJKGQbO/u7OXOSQ7YoMMDf//Qfee65f0rDrHqNZLubKumY+08gMsDFY2/zTmsKs2fNZ1pxBl4jRjRq4LFHmxkWZjyOhRu320iMTBvsOM6O13fjnrWK+VXjSPe5brvuQZob13O0O4u6FXOZVODmxv7tbDqVw6onJtHetJOtx/N5au0sigtTFbLdfz1GLZaABCQgAQlIQAISkIAEJPCpAgrZPpVoTA9IcsgWwbJMGt9sZM3atdpddExLr5OPmkA8TO/pA2w41k1JbT0zJxSSYY9Ki7RzprmfrIml5PiGaG/rwEwrpSgnAMFO9m5ZR1vBQhZXTSQvO4Db9ZGRb+HLbH51O235U2gY18nhd8JUfW05VaUGJ7ZuZsuxfJ59eg4lCtlGrbR6YQlIQAISkIAEJCABCUhAAmMpoJBtLPU//dxjELJZNP7qJdY89SzVtTM1ku3Ta6Qj7icBM0aw4zR7tzZjFtdQPzlENwXk5xWSznW2/8O7dE2vZ7K/jVNX+hg/Yzm1uRZXD7/Hez1FrJg/Fc+56/hryslLD+BJLL72wSN6dTs/eWsbra0hah7/Dg/WlJHpH+DwO5vZrJDtfuopaqsEJCABCUhAAhKQgAQkIIERCyhkGzFZUp+Q9JDNxGDDyz9m9VPPUz1jlkK2pJZbJxtdAYvYQCsHNm/gXLSEmfNnknf2pzT2Tae2dj7TS/Nw9xzgZ+v2ci2SStWCx3ikJof+pm2sPzhE1dwZTBrvZdcfvkn6b66kdnIFBak+3O+v5WYR6e9gy4/+A788V8nzLzzHwqpi/J4BjihkG93S6tUlIAEJSEACEpCABCQgAQk4QEAhmwOK8AlNSHLIFsWMR2jcsJE1a9ZSU12lkM3Z/UOtG5GASWfzO/zsx6/RkV9FWV465rlNHAwWUV42h0d+4yGmpfWz4yd/yRu9E3nu+dU0jOvnzf/1Cw62eyguKyDFHebEr/bjX9JA1ayHeGzBJPLSfYk11sxwHyff3sL+Xj85wStcdley/JEFTC6K0/TuFt5uKuCZp2ZruuiIaqaDJSABCUhAAhKQgAQkIAEJ3D8CCtmcXavkhmwxEwZO8fe/3MJzL/wuDTNrFLI5u3+odSMSiBPsuMKJpnN0BYeIuTzETr/GroHxTKqcy+IFUwidepsz/SXk+YN0DRZSv6CUeF8rl6/1EYmaQJDDP9lJ4NH51NQtYEF1KZkpHozYEDdObGbzgTBVSx6gZqKLva+8xPGsRTw2r4zOQ1t4a3eAx75STX5eACwLT3oOuRmpeO2RcJ+8remIrlIHS0ACEpCABCQgAQlIQAISkMDYCChkGxv3uz1rckO2qIkRO82Lf/pDXvjd/8TcRQvweDx321YdJ4H7TiB24qds6Z9CVdVM8nr3su5YnDnz5zLB28++d/bTkTGFB+ZVkn1ztJodsu3+082kPbWYKeNyCdxKxzpP8Oq2w3gr5rG0egKZAQ/xrhO83bgd/5xHybm2g5/9eA/ucdn4/G6sWJT8eV/lyQfqKcnw41LIdt/1HTVYAhKQgAQkIAEJSEACEpDARwUUsjm7TyQ3ZItEsawI615+hW8+/S1q3AkS6QAAIABJREFUZ8zQSDZn9w+17jMKmKEeBk0/Ab8fV7SPnnh6YmSa12USDA4SirjJsDc48NzaSdQk2DmIkZmK3+vGdev8kQE6g3F8gXTS/O7h0MwyifS0MeTPwW8G6WrvIWSaWInnWPgyCyjIycCvkWyfsYp6ugQkIAEJSEACEpCABCQgAWcIKGRzRh0+rhVJDtkiWKZF44YNrFmzmuoqrcnm7O6h1klAAhKQgAQkIAEJSEACEpCABCTgFAGFbE6pxJ3bMaohW3Nzc2JQTSwWIx6PE4lEME2T9evXs2bNGqqrqzWSzdn9Q62TgAQkIAEJSEACEpCABCQgAQlIwCECCtkcUoiPacaohmzHjh2z7FDNDtnsr3A4nAjbNm3axFNPPUVNjTY+cHb3UOskIAEJSEACEpCABCQgAQlIQAIScIqAQjanVOLO7RjVkO3QoUOWHarZAZs9is3+sv978+bNPPfccwrZnN031DoJSEACEpCABCQgAQlIQAISkIAEHCSgkM1BxbhDU0Y1ZGtpaUlMF709aLM7RGNjY2K6aJXWZHN271DrJCABCUhAAhKQgAQkIAEJSEACEnCMgEI2x5Tijg1JSsh2a7qoPZLt9pBNa7I5u3OodRKQgAQkIAEJSEACEpCABCQgAQk4R0Ahm3NqcaeWjEHIZtLYeHN3UW184Ozeodbds4BlxohGosRMC5fHh8/rxsAkFjdwuw1chvHh17biROPgcoGZeJ5JYhjozYdluPB6vXjdLoyPPveeW6knSkACEpCABCQgAQlIQAISkMD9JKCQzdnVGoOQzeKNda+w9ptPU1Nbp91Fnd0/1LoRC1jEQgP03LhOW28/wbCJL7+MiePySDU7OXEyzLjJxeSk+XDdlrPF+i9w8JrBhJIsIpcv0zY4RCQWITRk4k/xgi+LkrIySvPSEkGbHhKQgAQkIAEJSEACEpCABCTw5RNQyObsmic9ZAOLn/3gT/jWC79Lw9zFuD0eZwupdRIYgYAVG6L1yBY27blIoHo+tfleglYakyaUkRHcwX/5v3dS951nWTW3ggyfPbrNXrQwxIW3vsd3jxXyr9Y+ztRQL92hftqvneLAtkFmPlJDdl4BJaV2yJaqkG0E9dChEpCABCQgAQlIQAISkIAEvkgCCtmcXc0kh2xRoJ+f/uRlnv/2CzQ0zNRINmf3D7VuRAIW4dYTbN+6jXD915hfnke6B1weDx63i3j7Jv7N994lM3sG33p+FZNKM/G4TILXj7HlRz/k33bU8b3fXstDk/Lwu6O0nT/Alp8HWfqb8ygpThueYmoYw8GcHhKQgAQkIAEJSEACEpCABCTwpRNQyObskic5ZLM3PjBpfLORNWvXoo0PnN051LqRCsS4cfwQO1+/wLjHJ+MKhQiFTLJKJzKhtBB//zb+y2smK9Ka6M5bxZIFkynwdrH77f24+0/xnzrL+VerlrO8PIeAJ0b7xQO8/fMgS56fS8m4DDRJdKT10PESkIAEJCABCUhAAhKQgAS+WAIK2ZxdzzEI2aBx3S9Y841nqK6r10g2Z/cPtW5EAlFaj7/Lmz8+iqcqi/7ObgaGwvjTy1n8lUeoTm/ie1tSeG5uKmd3niR9yXwmDJ7jQGcatbnt/LuDJr+9fDHLKnIVso3IXQdLQAISkIAEJCABCUhAAhL4cggoZHN2nZMespkYbHjlp6z+5nNUz2hQyObs/qHWjUjApOP4Rn75o20UPfM7PFRXSqYXDvzP/4eWyU+wbHIfL27P5P9YNQnr6h62HeyAlEzGT1/CvJxD/JO3Q/zWsiUsV8g2InUdLAEJSEACEpCABCQgAQlI4MsioJDN2ZVOcsgWxYxHeHPDRtauWUtNdZVCNmf3D7VuhAKRGy3sfPcdOiYuZ9b4fNJdJqde/REdtY8yv/wGf/lOBv/s8XpK3d289/rrnM6YzkMPzaOsdztPvTXEd5YvZfmEmyPZLthrsg2y9NvzNF10hHXQ4RKQgAQkIAEJSEACEpCABL6IAgrZnF3V5IZsMRP6T/KTlzbz7d/6FzTU1yhkc3b/UOtGKmCFaD+3j03bm+k3vRjBIFbqNB5YNZ8K32H+cmsK31pRQ2mem66ePgbDaRTlBvC1v8vvbQ3zzUVzmVeWg98dp/PyUd57Lcj8NfUUFqdrTbaR1kLHS0ACEpCABCQgAQlIQAIS+IIJKGRzdkGTG7JFTYz4WV78by/ywu/+J+YuWoDH43G2kFongZEKRIN0tLXRE4pjRkxSCosozE7Haw1yo89FXmYKPs9HtjGI9HG+3yIvPY10nxuXAbFIkP5uk/TcVDxet3YVHWkddLwEJCABCUhAAhKQgAQkIIEvmIBCNmcXNLkhWySKZUV5/Ve/Yu03n6G2rk4j2ZzdP9Q6CUhAAhKQgAQkIAEJSEACEpCABBwioJDNIYX4mGYkOWSLYHeIxsb1rFmzhmqtyebs3qHWSUACEpCABCQgAQlIQAISkIAEJOAYAYVsjinFHRsyqiFbc3OzZZ81FoslviKRWyFbI2vXrqW6uloj2ZzdP9Q6CUhAAhKQgAQkIAEJSEACEpCABBwioJDNIYX4mGaMash29OhRyzTNRMAWjUYTIZv93xs3buTpp5+mpkYbHzi7e6h1EpCABCQgAQlIQAISkIAEJCABCThFQCGbUypx53aMash2+PBhKx6Pvz+KzQ7Z7P/etGkTzz33nEI2Z/cNtU4CEpCABCQgAQlIQAISkIAEJCABBwkoZHNQMe7QlFEN2VpaWhLTRW8FbfZoNnskW2NjY2JNtqqqKk0XdXb/UOskIAEJSEACEpCABCQgAQlIQAIScIiAQjaHFOJjmpGUkO1Oa7INb3ygNdmc3T3UunsSMKMEwxFMPHhdFqZp4fL68LpdGHboHA0TjVu43F68XjcuwwArTiQaJR5P5NKAC6/Pi9vlwv723T1MQgMhTNz4U324XEbifHpIQAISkIAEJCABCUhAAhKQwBdDQCGbs+uokM3Z9VHr7kOBeN9F9jdfIpI2nhJfkN7ODrzjqplUlE6kq5ue7ht0hyxc/gwKCwvJz83AG26l+UI7A0Nx7CjO7cmgdFIFeel+3HedlA1xduch2qLZTJs1iex0P667fu59CK0mS0ACEpCABCQgAQlIQAIS+JIJKGRzdsEVsjm7PmrdfSdg0nV8H3uPX6V4wRzSI4Nc2/YjWkq+waqZ2Rxf9w79pRMYXxjgxumztFolrHxsMRXXX+EfWjzk5VVQmOrB48mkfFol+XZQhoUVjxKJxsHlSYx+w7JwuVwJHcMwsCzT/iP6mxvZdMakcvYDVJdkEbj7hO6+k1aDJSABCUhAAhKQgAQkIAEJfNkEFLI5u+IK2ZxdH7XufhOwBjixZw/N5zJ5YFUt+bkp9L33R6wLP8SK2XUUeE3wePD4PJiXdvCr/c2kzHySOa2vstc1jbrqBkrS/Ilpoh63G4M4gz2ddLa10z0QBrePnNIS3H0DpBQVkZUWwOOCSH8vfYMmmWntvPzWBfIr6lhYV0RawH4NPSQgAQlIQAISkIAEJCABCUjgiyCgkM3ZVUx+yGZaNG5oZM1qrcnm7K6h1t2TQOQGO/ftpik6kyfnjKcg3cPArj/hV6GVLJ9Vx7hMX2IKpxWP0Nb8LltPtlO+cBWFR37Ojr50isdPJSeQRm7ROEqKsvEEW9n9xls09adRXV9J5NQ+OsfPJf/0LjrqHueRhkpyfVEuHNrHwVNeFj86iTPr9jM0fiJzF08iK82nkO2eCqknSUACEpCABCQgAQlIQAIScJ6AQjbn1eT2Fo1ByAaNjetYs/YbVFfXandRZ/cPtW6kAoOX2blnB01py3myrpCCVNevhWyYEfpaT7Nt6wnC+TU8vGQykVNvs377AS722BsmZDK+soy6FcvIvXacPe91Mf/Zh5hYnI3HihHFDVc38/0NsOqJBUwM9HJoxw5ax69g5fQcLv39Bq6PH0/D4iry0gIMTyrVQwISkIAEJCABCUhAAhKQgATudwGFbM6uYJJDtihYJi//7EWeeu47zGiYi9vtcbaQWieBkQgMXGLnnu00pa3kyRlFvxaylaQb9F47x953jzOQVcHSZTUUpHsxTePmbqAGhhnm/NYX+fngfJZldHHiWBqPPTWbksI0XMSJmgZuV5jj//unXKh/kKneVg4fGmLBqgWMzw/Q9LcbuGGHbEsUso2kdDpWAhKQgAQkIAEJSEACEpCA0wUUsjm7QkkN2aJxk/j1o/z3v/5bvvvv/oBFCxbg8Shkc3YXUetGJDB0lZ37d3Lcs4ivzyymINXNwK7/yqtDD7J8dhWpnSd4641jhAsrWTK3kvT0NNJSIRiOEYtaiZ1EDStGz9lG3uhbyBOlfZw4eJaCBfOZkJOF1xxiwJVDSW4G7mvr+dHrMXLzLhObtppVVSXkpgTZ8zeb6S6rZM7iaeQmNk7QQwISkIAEJCABCUhAAhKQgAS+CAIK2ZxdxSSGbHHiRpTLm37IH/2v9fz+//w5yxbOw+NxO1tIrZPASATMLg7s2cuJrgk8tqSSvCwfg/v+kvXhpSyuyeXkX/8BPzxs7/45lTyvScQ3nrlLZ1FsXuTAwVO090awYjFcBSXMWfEEs4stWo9s4r0DV+gaMokbOUx94EEeqCsjy9XLu3/3Q96KVPDtpx9nan4WntglXvtFEyllVSycU0Z6qkLskZRPx0pAAhKQgAQkIAEJSEACEnCygEI2J1cHkhiyxYjGw/S2XuSVX73Bb333XzJz5kytyebs/qHWjVggxuVDBzl2apCalXMozc/A6L9Cp5lNVppFe1MT100vlmlhmSZxdzolFeXke/u5euUGfcFo4nuBkqlMGZdFitdFbKCb1kvnuTEQIebJonxiOUVZqXgMi2D3Oc4FC6gszCDV5yLaupNXD/Qzfvp8GibYz9feoiMuoZ4gAQlIQAISkIAEJCABCUjAoQIK2RxamJvNSmrIFolEsQyDtzas58mvf52qqiqFbM7uH2rdPQjErx9n9/FzuCYtYeb4bFI9yQq6TK7t2s7JoI/KeTMZl5GKxrHdQwH1FAlIQAISkIAEJCABCUhAAg4VUMjm0MKMTcgWwe4QjY2NrFmzhurqaoVszu4fat09CYTp6ujDtFLJzknB40nWqmgROjr6sEghJzuZ570nJD1JAhKQgAQkIAEJSEACEpCABEYooJBthGBJPjzJI9kUsiW5vjrdWAlY1vCZjWSNYhs+3c2zktyzjhWyzisBCUhAAhKQgAQkIAEJSODLJaCQzdn1HtWQrbm5OfF3/lgslviKRD4I2dauXauRbM7uG2qdBCQgAQlIQAISkIAEJCABCUhAAg4SUMjmoGLcoSmjGrIdPXrUMk0zEbBFo9FEyGb/+6ZNm3jmmWeoqanRdFFn9w+1TgISkIAEJCABCUhAAhKQgAQkIAGHCChkc0ghPqYZoxqyHTp06P2QzQ7YboVsW7Zs4dlnn6W2tlYhm7P7h1onAQlIQAISkIAEJCABCUhAAhKQgEMEFLI5pBBjEbK1tLQkpovG4/H3R7PZI9tubXyg3UWd3TnUunsUsOJEojFMw4vPbWFh4EqszWZ8aIk2yzSJx2OYuBJhs8uwl3AbXk3NskzisXjiuW6PO/HnhhkhGAWvx4PHZb+WVl67xwrpaRKQgAQkIAEJSEACEpCABO5LAYVszi7bqI5kuxWy3WlNNu0u6uyOodbdu4AZvMKhlstEsqqozeii38gkKyuHFO9wkAYmsXCInq5uuro6CVoBsrILKMzPIMXvxogN0dPfT0drB1FXgPyifLKyM/ANnmL9sSHKJ05hSmEaPo+hDQ7uvUx6pgQkIAEJSEACEpCABCQggftOQCGbs0umkM3Z9VHr7jsBk96W/ew8dp7i5Q9T0PLf2BGcy7y5D1GWk44nEbKFuHp0K+u3XSZ/0hTyvO3sb+pn+gMrWVJTQrxlA3/3dj+Tq4tx9V6jtdNHw+MrqR1vsfN/vUOkpp75DZVkB7zJ3rz0vquGGiwBCUhAAhKQgAQkIAEJSOCLJKCQzdnVVMjm7PqodfebgBWkZc8eTpxJYdljMxg68K/ZMLiEZUu/xsTcDDwu+4JMoqEgg0MmvoAfn8/DucY/ZqdvAcvnFrPr+++S/5VHmDu9lHR3Dwe27OFsVx4PPt6A/+RPeD1Uy+KGWZRnBfBoyuj91kPUXglIQAISkIAEJCABCUhAAvcsoJDtnumS8kSFbElh1km+NALRG+zct4fjoTq+Pq+M8M7f5a3gEpYt+RoT3g/ZbtewMKMhjr36ImcLFrAw/wp/tH8c//Ir9UwsSE2MVOs9tpXdx89TtPI3mB47wJ/t9bNq7ixqitPxurUu25emb+lCJSABCUhAAhKQgAQkIIEvvYBCNmd3geSHbKZF4/pGtCabszuGWnePAoOX2blnJ01py3iyrpDwe9/9hJDNIh4dov3ENn6+P8b8JUtoiG/k/ztbxXeWTqM8y5cI2cIX3ubtpjNk1K1mVsEF/mJdL6vmN1BTkY3XnRgap4cEJCABCUhAAhKQgAQkIAEJfAkEFLI5u8hjFLK9zpo1a6murk3sqqiHBL4wAgOX2Ll7O03pK3lyRlEiZNs4tIQHFn90JJsdsA3Qemofb+3qpnL2fOZXl5B2rZH/sCOX33y4gcqCFFyGRdeRzWw7cYHS5aupzbrAn9sh24IGasoVsn1h+o0uRAISkIAEJCABCUhAAhKQwF0IKGS7C6QxPCT5IRsGr/7sr3nqW79FXcM83G7PGF6+Ti2Bz1lg6Co79u3khH8xX68rToRsGwbmMHfOY5RlpePGwOX24feEuHx8NxsPDlBZXU/91DwCqSmkGlf4+Q82UbzsEWZMyCfgCnJyzz7O9eWy9KFZlFgH+cP1Qzy+cA61iZBN00U/5wrq5SQgAQlIQAISkIAEJCABCThWQCGbY0uTaFhyQ7a4idF2jO/99d/x3X/z+yxaMB+PRyGbs7uIWjcigXgH++yND/qm8JVFE4ke/I/81bs9uFOmkJPiBdNNVm4ds6Z1s+6HL3HCO5FZ1UWkxGPEJszla0tnkXnuTd46fJ3OIQszbmHlTWb24iXMLs/Af/5l/kdzIQ/Nm8O0wlS8mi06ovLoYAlIQAISkIAEJCABCUhAAvezgEI2Z1cviSFbnLgrwoXGv+IP/2Y9f/Q3/8iyxQvweDRd1NldRK0bmUCUCwcO0nQqzKyHZ5FjXOD46at09QOWPerMTSB1HOXj4drpywy6XFimBWaceP4kZk8rJy/V4EbLIU629hI2UimuqGJaeQ4Bn8ml9T9hf9YM5s+spTjVjwayjaw6OloCEpCABCQgAQlIQAISkMD9LKCQzdnVS2LIFiMWC9N74yqvrnuDF/7P32XGjBlak83Z/UOtuweB2JUj7Gw6i2f6cmaOzyHN8zlN6TSvsO7lExRNr2bmtBJSfAqo76E8eooEJCABCUhAAhKQgAQkIIH7VkAhm7NLl9SQLRKJYhkGG9Y3svrJJ6mqqlLI5uz+odbdk0CQ9hs9xK1M8vJS8X5eczoHr3Gh10VmVh5ZKR60seg9FUdPkoAEJCABCUhAAhKQgAQkcN8KKGRzdumSHLJFsDtEY2Mja9asobq6WiGbs/uHWnevApZ185kGfE4D2bj1monX+7xe9F4vUM+TgAQkIAEJSEACEpCABCQggWQLKGRLtvjIzjcmIdv69etZvXq1QraR1UpHS0ACEpCABCQgAQlIQAISkIAEJPAlFlDI5uzij3rIdqsDRKNR7C/TNLFDtrVr12q6qLP7hlonAQlIQAISkIAEJCABCUhAAhKQgIMEFLI5qBh3aMqohmxHjhyx7FAtFosRiUQSIZv975s2beLZZ5+lpqZG00Wd3T/UOglIQAISkIAEJCABCUhAAhKQgAQcIqCQzSGF+JhmjGrIdvjw4UTIditcs4O220O22tpahWzO7h9qnQQkIAEJSEACEpCABCQgAQlIQAIOEVDI5pBCjEXI1tLSklj9PR6PJ8K1W9NFb218oN1Fnd051DoJSEACEpCABCQgAQlIQAISkIAEnCOgkM05tbhTS0Z1JNutkM0O2G5NGdXuos7uEGqdBCQgAQlIQAISkIAEJCABCUhAAs4UUMjmzLrcapVCNmfXR62TgAQkIAEJSEACEpCABCQgAQlIQAIJAYVszu4ICtmcXR+1TgISkIAEJCABCUhAAhKQgAQkIAEJKGS7D/qAQrb7oEhqogQkIAEJSEACEpCABCQgAQlIQAIS0Eg2Z/eB5IdspkXjhkbWrF5DdXW1dhd1dv9Q6yQgAQlIQAISkIAEJCABCUhAAhJwiIBCNocU4mOaMTYh2/rXWbNmLdXVtQrZHNY/7DesHhKQgAQkIAEJSEACEpCABCQgAQk4T+BWyGaHOYZhjKiBt/6+n5GRgcvlGtFzdfDdCSQ5ZItiYfHK33+fp7/129TNmofb7bm7luqoURew33ChUCixkKIeEpCABCQgAQlIQAISkIAEJCABCThP4FbQNtKWKWQbqdjIj09uyBa34Noh/uTF/83v/Ns/YPGC+Xg87pG3Ws8YFQH7DdfT04NpmqPy+npRCUhAAhKQgAQkIAEJSEACEpCABD6bgD2CzeMZ+YAlhWyfzf1unp3EkC2OaUQ5++b3+a9/+yZ/9LevsGzxAoVsd1OlJB1jv+F6e3sVsiXJW6eRgAQkIAEJSEACEpCABCQgAQmMVMAO2dzukQ9YUsg2UumRH5/EkC1GLBZhoLONda+/yfO/9dvMqKu7p44x8svUM+5GQCHb3SjpGAlIQAISkIAEJCABCUhAAhKQwNgJKGQbO/tPO3NSQ7ZIJIq93NeGDetZvfpJqqqqFLJ9WoWS+H2FbEnE1qkkIAEJSEACEpCABCQgAQlIQAL3IKCQ7R7QkvSUJIdskcSi+o2NjaxZs4bq6mqFbEkq9N2cRiHb3SjpGAlIQAISkIAEJCABCUhAAhKQwNgJKGQbO/tPO/OYhGzr19sj2VYrZPu06iT5+wrZkgyu00lAAhKQgAQkIAEJSEACEpCABEYooJBthGBJPHzUQzY7uInF7PXYYkQiwyPZ7JBt7dq1mi6axELfzakUst2Nko6RgAQkIAEJSEACEpCABCQgAQmMnYBCtrGz/7Qzj2rIdvjwYcsObqLRaOLLDtnssG3z5s08++yz1NTUaLrop1Uoid9XyJZEbJ1KAhKQgAQkIAEJSEACEpCABCRwDwIK2e4BLUlPGdWQ7ciRI++HbHbAZgdt8XicjRs3KmRLUoFHchqFbCPR0rESkIAEJCABCUhAAhKQgAQkIIHkCyhkS7753Z7xs4Rsp06d4o033uDxxx8nEAhw5MgR8vLyKCgowK650dLSYtkNsYO1W9NFTdNMTBe1Nz7Q7qJ3W6bkHKeQLTnOOosEJCABCUhAAhKQgAQkIAEJSOBeBRSy3avc6D/vs4Rszc3N/OAHP2DBggV4PB4GBgaYMmVKImj7UMj20TXZtLvo6Bf2Xs6gkO1e1PQcCUhAAhKQgAQkIAEJSEACEpBA8gQUsiXPeqRn+qwh24svvpgI2VwuV+KroqKCzMxMhWwjLYQTjlfI5oQqqA3DAhZWYhysgWHIRAISkIAEJCABCUhAAhKQgARuCShkc25f+Cwhmz1d9PXXX+exxx7D6/Vy9epVUlNTycrKUsjm3JJ/fMtGHLINpyAM/1OByAeyVgLFdrF/+N3xYVnDbva86o8e8GuuHz4g8Zq3nv9J57hZncTL3XYeu84fPJwZYhnEGArFcbm9eD0uBW334w8UtVkCEpCABCSQLIGPuXey77GsO3xgd+te6IP7tMTN0vBd7Yfu4W596PfRC7Hv36zEU96/q7r99urWq93pPu/zMrntXvD2lxy+Tbzz/d2H7gHfb9sH1/ix9603T3BL6dcv4eZrjOb13taG4Vvc28AT571T6z5av9tdhr9352u+2Q8+7no+am8fN/xin1d19ToS+FQBhWyfSjRmB3yWkO306dOJNdmeeOIJfD4fFy5cICUlRSHbmFXzM554ZCGbRTwSIjgYInbz95zbHyA1EMDjvkNw9Bnbdn883f7lbhGLhhkKhoiabgKpqaT4PO//zk3cD1hxoqEgwXAM3D5SUlPw2UHSrZsHM0KwP0jEvHnzkPg/C9PtJy3FixUJE4nGMG/+Mvf6U/H7fe+7v3+baMUIDQYJR+NYbi+paSn43B6soU7a+4bwZhSSleLF7bT7AcsiHr3E4cM9BDKLmTAhl1S/J6HzaTd/90c/USslIAEJSEACEvg8BSzLJB4JExwcInYrcDHceAMppPh9H9zr2PcYsQihoSEicQOP308gJYDXsAMX+942zNBQCNPlxZeSRsBjEQ8PMRQKE7M+uGEy3B4CqWn43WDG7Pu+ISLmzftfO2txu/GlpBLwenCN1n2WZWHGo4lrGYqa75/H5U0hLdWP5/YTWxaxSChxbTGG25a4P8Uc/vNgGNPwJLxSA/aff/hhnyccjuFJScH7oW9amGaUkH39cQuPP5VUv2/0rtm+IzbtNgdv1uTm/bPhTpw7I2X4fjFx3xyLELTrHDXtmBXDvhdOT8PntvM5k0jIrmsMTyCV1BQfrg+eSTwcIhiMgNdHSpp9zcMXbT8vFhokGIoSt4PMxM0pGB4vgUR/Ga1if57vFr3WF0VAIZtzK/l5h2z2SLZPni5qWjRuaGTN6rVUV1fhdrudq/Mla9lIQjYXUdrOHWb77lYyx2XhcbkwYhHiWeXMmDaB3HTfcLCU+KTn5qdGt2VG9rdufnv4l9Pw4Kybnyi9/1tu+KBbnyzeqsfNDxo/KM/NWOn2P7/14VYSf9cZxBnouETzqcsEoxYmJlEjh0nTJ1FWkJG4KbHiQ7SdPcbZzhCRKFiRGCn55UyeMoHc1OEbMTPUwaljZ+kMDtI70E3PUCrFuX6MjPFUVfg4s6+FAcMO8Hy43Ebiy+3JpmJ42B0oAAAgAElEQVTaFIqzAol522bfFU6cvkBXfyTxaSaGC6/Pz7jpDRQHWzh44QYZlQuYWphBwHVzVN2Y93cDIz7ItcuXudx6muZTQ6Rm5pFfOo6qqgryMwK49QnhmFdJDZCABCQgAQk4TcAyI/S1X+VsyyX6XRAPBRnoi5I3pZ76ukrSDfvDSZNwfzuXzp6iNeglxW1gxkzSiycyqTwfq/cqLWfaiGLh9ZjEU7IpKCoicOM0LWevEsvNx2+HVUP9hCMm4+c+SFWBh54LJ2k5eopgfgEBa/jcoVCYgpoF1FWWEDDM22Z9fI5y9vUMdHLpwhmudEZxY39I28NAVg3L500jPzAcGyVsblzi3Jkr9Ll8+Lx+0grKmVKaRbz7MsebrxH12jMH4oTiKZRMmMTk8Vm4bn7Ya0b6uXHxFBeCecyYMYG0m/fW9sixSLCLC2cv0NEXxhtwETN8ZORVUlWR/X5o9Tle8fD1xCP0tp7h7KUb9MfcWJFB+gYGSKt5hIenZiX+3kE8RN+1Exw83cpAPINMr4E3JZ/JtVPJ84TouHSa5ksDuI0YcSNAYeVUKsvy8Zsh+m+c5ejpbizLDtI8ZOSXMrm6kmyPRSwc5OrRzRzpcpPiy8BjmMTDAwzF45TOeYI5RS5i5ud9xXo9CdxZQCGbc3vGZwnZbu0u+tWvfvX9kWx3EbJB4/p1rFnzDaqraxWyOahv3H3IZuBhgOM7XudnGw2efH4eeSkGA+ea2HboNGUPrGFZ9XhS3FGGenvpCUN6TjYZAS/2502WHcYZLjCH6G3vw0zJJSczgNtOmBK/uE1C/V10D5pkZGWR6rFHcfmGgzz7k6nwIL09A8S8aWRlpg1PJ7RHkEXiGEacaDCEmZJOited1FHbdvDYcf4o+453UzhpEnm+Xva//Q6hyUtZOb+BolQPVrSXcwfe4YxZTmVpHsa1g7x7KEjlwgdZVFdIwG1gRYN0tvcQiXRzvHkf+66V8fVFE0jLyqMk5Szf/4uDVMyfSe2UQvyuOD3XTtB0uBVf6QwWrZxPeWoP+7e8w57zA0ysrWdScRYMtXHm1FVy65fTMD4Ttx2sud2JeiQxh/zk3u72Ert+hLff2UNPVh4prnzGpfvoDLqYWjeZ0vwMvKP2cbCD3ohqigQkIAEJSEACIxKwrDjhwT66O/sIxYK0nT9Oy7lByuc9wuJZ4/Gbccz4IBeO72PbrouUPfgoDZlhzh/cxZHOHOpmTSft8k729BYzf2EdBfFWjhxtoj1eQJnXorMjSMUj88iLDHLt3HGOHu2mfvVaZha7ubxnH0cOXaF0zXJKYmE6r57i6MErlC1+lEUNE/Bb8VEK2ex73yB9vd30BSOE2s9z8NAphiYtY/XSKnJ9LmyXYOdZju7dRstQBQ1z6xgXMAmZPnL9Yc7veY2tbdN59OE6smPXOLBjN+3eCh558gnGuSOYsRAdFw7zztHL5NY9zMrJWTfrMvzB6PVT23nnYBdFVYuYWeHi0omDNLWazFv1JNOybl9SZkTl/OSDzXji7wldfYOEw6HEh/57zw9Qt+oZVlSkYRkurFAPV49tYNd1KJmylImpMXAFyC7IJHq9me2v7aR36kIWT/Fz9cRxznbmsuCRRUxIb2PfS40cT69h2ZwSQq3nONHSS8nch1g+t5B4TydNG/4nx/MWMadiIgErSMeF4xzaf5Wa7/weD+RZRBWyfY7F1kt9koBCNuf2j88SsjU1NfHLX/6S559/PrEmmz1d9FNCNvuzIYuXf/I/ePr532bGrAW43beG9ToX6cvSsrsP2cDDIMd3b+L1fcV853cWku934/Kn0dn47/mbgRV8Y/44rrx7kKG8HFyRPnrCJsUzVjBvQi7xC5t470Iv7QPZFKRYxIKttBm1rHq4lnx3Pyf27+P01SHSinLxdHQTDJ/HPeNplk7OJd55kgPbT2IWFWL03CCSUUFNQz3jsns4+PoRusMdePInMWVmDUWZ/qRPhbTXEPN4DKy4icvn5Wrj93jXnM6c2Q9QljU8FN3l9eElTtxy4zfP8bNfHMVdNJ3lCytI97nAskenufFZfRxu2sWOq+U8u3wKmal+3IP7+JM/P8usryxhfk0RfpcLj9dF6NJ+Xt94BHf9Eyxy7eTNo1D3wEpmlmUmPmWz00t7xFssCrGOJk5d78Ff0sD4LD9e10cWERmjDu/y+Og/vYNdTSfJrp9JvDOdcXklTJyQnphiG7s1fXaM2qfTSkACEpCABCTgYAHDhZsoXZePc7Cphfi4eSyZMZU0IsTtEVCxHk4fPszhIx4e/CeLyTEHuHrpBDtb+slNyyOv6wTR+geZPbUMb3SAq4c3s2PnPgKLv8vCAg/Zk8bh7bnIsf3vcixYx+PLqsjyxei/0U1fv0l+bTmpg22cPrqdA9fzmLdgPpUFLuL2yUft4cL+q1Sk9ypHth/kglnK0gdnUpTiwjTtKZNBrh07zNHj16l4ai1V7iimZc+A8BDtvkjTzlc4Ou5ZvjUjD3Ooj6uH3+Nka4ipX3uOaYFBuq+d4cC7JxioWsiqukIM+x7VnlVguDCDnVw4+AYnrCnMmbeSspQQA9eb2bHlJzRP/Nf8i4W5xEcrcDLcuAnTdfEob++6QvrMpTxak4sZt+fquogHe7h8eAtnzEyq5j3IOK+FYYdv4S5OHdpG44nx/MvfWUwgGiMSbGPPK28xUFbFpIIe/nFTnH/y2w9RkuImHhnk7N4dHD07xLxn1jAu3kfnldOEcicwLicLa/AGLfs2sbtjLr/59BRc4dG64FHrQHrh+1hAIZtzi/dZQrbjx4/zi5de4tt3HbLFLNxth/jjF3/KP/83v8/i+fPweDRd1Cnd415Cttf2FvDCP7dDNg8ue/eLV/5fXnU/zNcXVNB/8gpGcTG5gW4Obd1Pu2sWX31qDr6Df8p/3GEyo2oFS6ryibcdZNNbB6h67v9ies9xdu44QdqsBVSX5xK9fpU9L/1rrj/wIs/Py+fi5p9zPnUOM+srSQ2dZ//mS2TPWcis2SHe/M0f07tkFnOWzWNKeQGpSR7J9qE6ujx4B07z0ss7SZkyh0UNk8m0F+647eH2QseBjWxqGqJy0XJmVmTdts6Fgcfq42jTbnZcLeOZ5ZPJTAvgDR7ge39xhvpVi5lbXZQY+QZuArSxZctOTkcrqepupq90IjPn11Pgt9fVuC1E8/iJndvA1hOtpFc/SX1pOinuUZrGMNKObd/8DN2ged8Wth1u4Wz/eBYtWsHKuRVkpdlh/McvtzvSU33s8Yl17uzvOmZ83+d2aR9/zV+uy/000OFeloS+9mkNSeL377hW8xec4At+eSPsPV9CjS/BJd95Cfgv+G83A2ID1zj06ku8uvkSE5//ZzyzZCqZAbA/p7OI0t96it1vbmLP2T6MTDfRQC5T5y/jkaoc2g/sYH9wHIsW1pIXu8zR99ax83oaNU/8Hk9X+QhFQrRfOMGed0+Rv2QFsyYV4LFMXC43hn0/Fg/Tc/08B7YdwyqvY/786aRZsdEZxfb+u9zAMIe4eqSRv/nJu5jVT/Cb31jBhCx79oi9dlkv5/Yf5cj2G2Q0DHF0zxWMzCJmLF/Fkqo8+s+9x6827ORK0ENqzCKQWcachx9jUX0R8e5LNL2zk6u+ahYuyGfo4gHaCx9ndokxvBSJPZKteSdvH+ilbM5S6ssMrjRt5pWd5/BWPc2//43JxOzQazQehpvYwEX2vvaH/HBnIY8//20enzeRtMQtnEE82EnTpp+zftdxBtImkJNeQN3SlSyd6ufckS38/+ydB3ycR5n/v+/2Ve+S5d57jR33ErfEJU6cEFIh5YAjXDhCyB1HuT9wtFBDKHcQIAESWkjiNDvFdtxb3Hu3JUtWtXrd+v4/827RarWSdqVdSTbzgiJ5d96ZZ74z7/vO/N7nmXlLXcG3FqXS7BbCWz2F+1/hiHMYQy01rKsZz9O3DCPOqGhr3lVf3M2hC1dIn/0pZqQ349KZUNwObW2/6qtn2fP2HuLu/xTL0hTsMapuLBD27Ty9yw31bSOjZl2oVY7CeUxJkS1qTRD1jLojsomNDzZs2MDKlSvDCRd14dbZObfuWZ757Xp+9NI7LJo3W4psUW/SrmcYmcjWyOk9b/Py+kaWrJ1KqsnFteN72VcWxy1r1jBtcDq6ugIOHztFeVMDhYcLsZvGs/ZLq0g//BzPl0xkzbzZDE02odgqObnhR5wf+VkyLh7gXGU/1j48izSxgYLBSMFr/8YHaZ/ntqHVvPuDl6idM4/BVgMGk4787Qcwz1zOilvT2fPtwwx8aBlTxqRhamfHpa7TieBM8Xat8TKb3tvDFfNolswdR39Rz4AsFL2bmnN72L7zHAlTljJj/EA0HSlg0BS+yKbDpJbx4Zb9FLgGMLzkHPUDhjBhzmQyxeK1gQ98vRln3kZ2nC0mYcwaJubGY9X1EZFNjIt0Cs76akrLj7F7dxmOqitcsg9i8ZpFTBuShjmq4aIKOOopOneIYxfLqDVlM37ceEb1T8HY53aDiKD/RZJUUXCUnuHw6YsUVTsx54zh5nFDyEg0xXhSEImRMUwr3sbbarl64QSnLhVRbchm7JixjBqQhll4pMaw6L6UtarWU3DiFGcvFtFsSWbI2AmMGJhFXJ9ZrzH6tNyOBorOn+bM+TyarOkMHjVRq3N8X3npEP0qezyaXY2UFZznxLl8rjVZGTxyDONG5hJv9C35HZOCezFTBZ2zjqK8sxw7f5UGVyKDR45l/KgczDf4uxS1uZKCC6c4dKECQ1wmw0aNYcywdP86W73YKDEsWnhu2agvK6MkP5/C6nyq40Yzc/pMBiV4Bafj+9m2u4T+U8aSE2enrLSIEmcG02dMZ1h8NSeOnaKguB5DQiJpyXbKqptxDlnJgxPjsdeXcOHYbvZWDeaWOZMZkKRo4p12iM0W7DVcPfsRe64YGDV1PlMHGGInMgVS1MInyykqLaa0sJgzFwzMunseYzLjcTeXcXrne7z/ThEj7r2dMQkOaqpLuXquisyp4zCU7eZo3QAmjBhAXGM1164UYksdybTZY2k4vJ6jtdncNG8+/RwXOf3RG+QNf4q1o/Wo6LR1hF3NtRSeO6U9QxsVKykZCTjqr3HBNYl/Xz0CVwyjENzOJqrLLlBYXk9xYSH57kk8vGY0ZiGouh00VJZRVlpBnVMsNVNLed4xrg1YwhSO8L5uOV+em4ZdE9lquLzvZQ46RzM2vpH36sfyufnDtPui22Xj2rmtfHSxgJy5TzArvckfDupuribv+BbeuDySLzwwCX0sF2NzO2gsPcPOI5dpsJtIyx3LrBmDMcfwaurNrF3OOi7u3c2Z8kb08cmMnLGY0akxCj/uzYp6yxYbajhKjvLeR/m4MJM+cBJzZgzA0IlILUW2PtB47ZjQXZEteHfRDsNFHWKXl+oK3npnAw89/BgTJ06Ua7L1ob4RmcjWxOndb/LHN6qYt2oS6eYadmwqYOC8xdw2bwRx17byk780s+zu6QzP1Guho+euKkz/9ErSD/+ct2puYs7UmxiQrEdpruT8ll9xZvhnGFxwjIt5icx/8CYyLGL7H4Xz6z7PzuynWDXMzs5f7yD5vkWMTDBroZdOux1zajaZ6aW89YNzjLv7ZoYPTfXvAtTzeBWUhny2bNpLPkNZslgMwsyeDSC87iKKzkXNxf3s3nocw7SVzB4/gESj53ttkwjPaK19T7bnLjBlRYsnm6LT4yg5wgf7PsIx7GPMtW3ivasWJk5bwLh+Yh0zzwYUbrcL1RCHemVTi8jWL77veLJ5d4xSETt2lXJkfzVmUwKVx17g4oDVLJw0kX7xUZ4Iupw011VQWW/DqYsjKTmFJO8GFD3fd3qnRLW5hsqaem2zDr01lfRkK2ZDlDn3TtXCK1XsilZXRXV9M3bRB5KSSYozxnRntPAM68lULhqra6ita8BlMBKfnEJCnIUbeTEH1e2iqbaG2tp6nCYzCUkpJFp7fomBnmxlrSyxblVTHdW19djsBhKSkkhOsnrWRL1RD9VJU2Mt1TWNON1GEhKSSE623vjXuNtOQ30NVTU2FL3o40kkJ4rxyI3Y0GIMJYY6nlBBg9GIwVXH5XMH2XzOzU1TpjN5UDzN5ec4eGgXh03LeXzJIExiPFaYx+EtZ1CHjmLa3BGYG+ppaPSElzaUnOTshQvEzXiU+bnNlOef48CW85gnz2DG5IFYXE48wYFiSQ4XjdcKOLr9BHVJw5i5bBIp/u9jw1yrr/elss4gNi7Q0XD1Avs2bMC98G7mDM1BZ6/hyoEd7D9QxNhPP8GsFKi9dokjm57npHM85jMqIz63hptzktCLNYHzjrD1bClqci7uHa+w4dQ1jAlx6JprqL12ldqMmSydu5i1DyxjgNGFtm+n6kBMKO1ORVsDOO/kFo5n3svDkxOJviObt63dKopOhMoa0akNFB49yM7NVcx8ahUDXd6Xx+J7sf6woqDaq8k7tpE/nsrirpGVvHduKE9+YiIGt9g84hpH139AzaAxDMtq4LVtBh6572Yy4wzapgb5B/ZyuqCBiffcw2Bds2dXUcVFXckFdr32DqZ7nmRZll7rMzE7xK6m9jrKK+pwunSYrclkZsTfsHEX4hldV15Grd2JYjSRlJFN4g09KFFx22soKq9HVUX7ppCVGdfp/VqKbDG74rqdcY+KbHa7XXu2v7vhXe6++y7GjpW7i3a7BaOYQWQiWwMn93zAG/vSefSzs8mMs9Jw8lX+etrE3DkLGd7wHt85OIDHFo6lX2IDR1/dytHCTFZ+1ePJ9lbNNOZOm07/JAOKrYJzH/6Ck8O+wm2JZ3hvx35cg+cwZ3QmupKjvPr753Hd+gyPzkzhyq4/sNO0lDXjczDpm2iwm0lNziQl+TKvfv8sY4XINiwNU2/sQinKrM1j01vr2V8/nNuWT2RAgkETtlKsTkrrjWSkmLEV7mL9Xz9EvfljzBvXj3g9mOIStO3WxUQnUGQ7emIvu68O4L5Fo0iON2NsOsSPfnyMEfOmMHFkJhaDXntzenTPdk7bR3PnnbMYklTL1udf4mziKGZNn0BGvHBrb6bqWj4NiTczVt3D3gvFJIy+w+PJ1kc8N8ReGLWlJRSVVhCf7eTiGScpyek0HX6H2olLuGncaNK9O2VFsdvLrCQBSUASkAQkAUnguiag4nbUU1FZSmmdlexkM25bFfkXD3GsKYtZk2YyzOAAYx1nTh5kR3E/7l06CqvOSfXVSxzbX0H6+EncND0TW1W9JgzZa0s4c/IiZepIbr9zAtb6ci6e2seeayncPH0GYzJ0NNU10lhrJy47DbOrnuKLh9l9qYGcCbewcKgZR/QVplat5Ha5qKsq41p1BeaUHCyqnaqrF/locxGj7lnC6Ew99XYLyY3n2X/sKNWZS1g60kpNSSGnd51BPzIX17kT2KetYuaQRAzORkovHuV4WRMDZ9zBzekOGm0eIdFeeZELh9+jYOi/cftIHaqrCZvThTE+FRrE7poqiquRkounOXTUwfxHVjA4JpquZ7OH0oJymhUd8YlWFFsNBadOsPd8Fvd/dhr6BvHi0I2zsZZmVzxp8QYcTZXknXyPo0n3cE9uOfs+eB/m/wuzM2xUFJ9h2wWF6TNnMS65kn3/+BNXx97LomHx2GqLOHomD3v2PNbOsFJao5IYl0iCUkve8c384/QQPv/gVCzX9fUjjb9eCUiRre+2XLRFNqvVSnJyMqLNlTNnzmjvy5xOp/bjcDhwu928+64Q2e6WIlsf6xeRiGx6mrh0fC9bT6Ryx8cmkWLSoTfqubTuT+QNnMvUUVbOvvIHdtb0Iy3BQUNTMsP7D2Ta2vkknfoLW+vHMmXsWLLihUhUS/7+v3Ex5yEWjkhCX1PAjo2v8N7pSkbO/Dgz6v/K4f6f5Y6p/YlzFLD7jT/wxv5ympuMDJu/mo+tXsDgtFI+fOEyQxdPYED/pF7ZhVKvOCg6/B6//783yTNYPAKYy4593EqemAV/O5DAPSvH0LD3R/zy/UaSLRZMehf25kRuWnU3qxdPIVsobt63onq1nnMXj3OsLJtbbxpEvMWM0XGeP//kT3yUV4bNu56hPq4f01fcxaq5I7V2QBUL/1ZzeuebvLbxGCXVzah6C0Nmr2btygUMrD/MkbxrWIcsYGSGFbNeeND1gUOobI4qTu58j3d37eP8+UYghUlr7+GuWyaSk2jq0d1i+wARaYIkIAlIApKAJCAJhEFAVT27YG588x12X6hBMcSRMWI2q9YuYojjCofePEfm7csYkVzBgc2vsfWkm9T0BOxOFyNuXsmK2UOoP7+dt97cSbFdh+q0MHDuSu5cOoE0g9ihs4izH53Cnj2ccVNHkaDWcmXfHnZvyGPMfz7GeKWSy4dPUGZPZNySmaS7HV4vtzCM73ISN40V+ezb/Dbv7zxDvdtIfNpg5q29n1uGwcnD77NVt4yvzM+k+PxBNn3wIedqTCQa4xk+dwXLZw3EUbCfd/6+gUvmDPqbmqmy5TD7zrtZMDIRl9M7OhRLS1Rf4crpHZQMfJC5mRVc2LOOY4XNDJt/J3Vb/sH2yzVa6Kx5wGzuvn8pwxNi5RGvxahScnov77z5AceLalBN8eQMu5m7719DjuMsW48dpzZzDgvdB/nHOzu5WG7HZI5n0ML7eGz1FFJopvT8Ht782xscrtCTPGAGq+65nXmjU9DZRbjxaTb+9c98eKkJY8oQblp2L/csyqLi2Ds8d1xl1fyVzBMbrr3/KjXTPsUtQ27UoM0ud0x5Yg8RkCJbD4HuQjHdEdnOnTvH+vXrWb16NWazmUuXLmm7i/pFtm3btvlFNpfL5RfZtmzZwic/+UkmTJggw0W70GixOiUSkU3YIHbp0evU1utN6A3oVJe2o5FwXRerNog3YDrxW3XjdrpRdQbP52rLWmCKzuBZoLWxkoKrJdiM6WSlWlAbrrJ13XrilzzEvGFZWA3CNdzgD20RIZAup9gaXUGvFwuU9vL6Yjo9RoNeC2X1C1eqC4cLDF5Wis6IUUTC+htSxe1yhly3QzDWKWrAmhYKeqMBfaCnnggFFecHrXshwkgNer1fmFJdThzaNk86dJqB7pa1RGLVqbqQr05nxGSq4OzZRhISMshINwG93K5dqIc8RRKQBCQBSUASkAR6kIAYl+r13jGiiup2a2NEtxhL6cXO7y5twX6d3oBYFcETXiqiqMUO5m5QDBgMOn8InuoOHJspKHodihg7aeMtF5WFheRdLmHw/JtJF2GTYgMERdV2mO+5l5eeHen1wjaBWlVxuRy43OJzHToRZijsFWG0/jGhGDe6PGNLRa+tj614x1kiD5fTGWJ8KOqnQ4cLh81OZf5lihts9Js8nX5GwU6A9ISkO8VYP9bNLuojxtve8bCqunA5POGrGgvR9iHq7PRtd6qdb/CEjYu5hODhN1qMtY14lud143K5cTtsNJed5nCplUFDRzIwRUFV9ChuZwxCYmMNT+Z/oxCQIlvfbcnuiGxnz57ltddeY/ny5RiNRsrKykhJSSExMRGdTofy97//XRUPMO3GJR5gTqf2QNuzZw+PP/44kydPliJbH+obkYpsUTddZ8BddZ49uz4ivzGFrDQzSmM+l03TWDt3DOlxxht8W6yoE72OM3Rht3t27BLiqXiIyEMSkAQkAUlAEpAEJIG+QcBGdU01FZVmRgxNib2o1DcqrVkhRLzaimpsDsgcmI1eCJQ3+uFyYq8soQwLKelZJPahTcNudPSyfu0TkCJb3+0d3RHZzpw5wwsvvMD8+fM1Uc1kMpGZmYnFYvGIbBcuXGgTLirENrEl6dq1a2W4aB/rF70usgkeih6TQU9TTRllFfXo03LIFWtriDeRfYyXNCe2BLSXojF/FRrbOsjcJQFJQBKQBCQBSeDGJKBFG+iEM8E/32DF49UGrn8Ggc3XfcVGCsK3zd0Dnno35iUjaxVlAlJkizLQKGbXHZFNeLK98sorLF26VHNIEyKb8LzVvG+FyBa8Jpu28YGqaiKbWJNt3Lhx0pMtio3Z3az6hMjmq4QWiqogtjT2uOXLQxKQBCQBSUASkAQkAUlAEpAEJAFJQBKQBKTI1nf7QHdFtr///e+tRDYRNipFtr7b3h1a1qdEtuuUoTRbEpAEJAFJQBKQBCQBSUASkAQkAUlAEoglASmyxZJu9/KWIlv3+N1QZ0uRrQebUxU7enrXGVPkUnM9SF4WJQlIApKAJCAJSAKSgCQgCUgCksB1TUCKbH23+aTI1nfbpsctkyJbrJCLcNfWC/erdhs2WxPEJ2EWsdX+otumbd8qj1DX3pYAvpxEKlG+3DogVu0r85UEJAFJQBKQBCQBSUASkAQkAUmg5whIka3nWEdakhTZIiV2A6eXIlu0GlfshqnitNmxORy4dQYsFjMGn+OaHqounOLY/gvkLruF/nFGVKfLszOV3oDFZMYgtprvbNV/1Y2joYJGfSqJZrEQYqD9Cq6mcurUBOK1soVN0aqfzEcSkAQkAUlAEpAEJAFJQBKQBCQBSaC3CEiRrbfId16uFNk6Z/RPk0KKbFFoaqFkOeopKcynoKiWJlszbpMVkyGO/sOHkZuWgFmp48LpfRwpHsLsAQ3kX7lCrT4Ok1DJTPHEGfUk5g5jeE4yJn2gMibiSlX8+8Q7m8nf8mP2pX+aFRP7kWxScfuEOYOZ2p3f5x3Hcm6ZMpacBL0msvlya9lKIhLPuSjwkVlIApKAJCAJSAKSgCQgCUgCkoAkIAl0i4AU2bqFL6YnS5Etpnivr8ylyNbd9lLQq40Unt7G61vzsfYbx9TROSQpFXy09Szpc5cxZ3wu1oZijm/fRO30O8g5+i67zl6j35yFDEm2Ymiu5OSRfVyyJTF18SpmD07DYtCjUx001FbT6LaQlBSviW9uZxNXtv2Mg+mPsXREEqq9GZ01kQSrAZ3eRM2uH7LBsZSFk/20zDYAACAASURBVMeQnWhEh52GmjrsioXExDgMOtXrLSdd3Lrb8vJ8SUASkAQkAUlAEpAEJAFJQBKQBHqKgBTZeop05OVIkS1yZjfsGVJk62bT6nXYr55kywc7aZ5xJysn5hKnCO8yBaNOxa6FhLqoLDzJti01zLtnBg3b13OoRMfE21czMt2KXkSM6l1c2v4ib5wYwu33zqW/Wsqp48cprDdh0TdQ3ZTD5FnjGJRqoHjLD1lfO4t+FiupCU1UV6tkDB3LpInDcH/0E951LGHRlLGkUcKJHUeptcajNtWjJOYwfMJE+iWZ0AvvOHlIApKAJCAJSAKSgCQgCUgCkoAkIAlcFwSkyNZ3m0mKbH23bXrcMimydQ+5zuCk6OQhPtpUxU0PLyI3yYLibi1gKc5Grh5/h12OBayZmU3Zxtf5qERh4sqVDE8TIpuqxXTa6/LY9NwHZN+3DKXkMAcKTUyeMIn+8TVcOriXU8mzuGP6UOp3/5hnT49ixc1TmDwsjvrzB9lWGs/0eYsYUfAbNrqXMX/8IGr3vcqJ+gGMnjqOFHcRJ3blYR4xhUnThpBmNWhRqPKQBCQBSUASkAQkAUlAEpAEJAFJQBLo+wSkyNZ320iKbH23bXrcMimydQ+53mCn4ORR9m10MOuTN5GT0lZkc9SXcnDddsy3rmDywEQK1r/KgRAim60qn+2/20j84rHUXDmBbtx9LBuTjllvwlC/nZ+8XM/iJePRn/stG0z389j84aRZjFj0V1j30mFMAyYx2v0KW5XlzB1pZN9zL1I8YTpDUuKwmHQUfnQcx6BxLLxtIcPT49F3tslC99DIsyUBSUASkAQkAUlAEpAEJAFJQBKQBKJEQIpsUQIZg2ykyBYDqNdrllJk617LKXqF2rwj7Ny0m8QF9zNjaCpmnRtNv1LdqAo0FO/mtT0JrF4+gZwsIxffeo0DpQoTVq5khPBkU92Ai6rzO/nzRpUVyxIpzDuMbdh9LBiahNWgoGs6xC9fqmbJ0nHoL/yOD+Pu52M3DSbNYsBoLuW9PxzGMGAcI5V/sF13K3NHWTjy6y3ob53O8IwkjIDTbseYnEZmepq20YJcla17bS/PlgQkAUlAEpAEJAFJQBKQBCQBSaCnCEiRradIR16OFNkiZ3bDniFFtu42rQ6Du5rDW95hy1kLc26dz/B0EzqdjvrzRylJHo757D+4OPDjLBnTj9QklQvvvMre/GZGLF3G0BRPuKir6gwb/rKTlJWf4LbxBo7v3sWxsizmLRhJZoKJ4u3Ps0NZyMqZY6jb8Qw/Pjichz95GxOzU3AWbuOtU02MnnYrY4qfZ6N7KQvHD6Zu/x/5UDeXVZOGkGx20NCsYLUmk5hgQCe2HZWHJCAJSAKSgCQgCUgCkoAkIAlIApLAdUFAimx9t5mkyNZ326bHLZMiWzSQK+hpJP/QRt54extny5pwuRUyJ6/g3lVDuPBeMRPunMWgzCTMJoWSPa/x8itvcarOglHRo0MlftBs1t6ziimDU7WdRWkqYte761i/7SRVTZA1cw0Pr5nL0FQDpQdeYFf1MKoPbOPU1XKasyex4s67WDJ5MO7jv2ebYw43jx1GqlLGwfV/5NVdBdTU6+g/dTF3rV3GmOwEDHJBtmg0vMxDEpAEJAFJQBKQBCQBSUASkAQkgR4hIEW2HsHcpUKkyNYlbDfmSVJki2K7KormwebzERNsHaV7ePNSPxZPzCUlzuApTNGh1+lEPGlL4arYkdQbZur9VMvL63Em8nK7RVipOF8Ic24tH+1rVUVV3Wj7LSg67Tvf3guKSCuK0pK5Ud1qYKlRrLzMShKQBCQBSUASkAQkAUlAEpAEJAFJIFYEpMgWK7Ldz1eKbN1neMPkIEW2GDelywFGI0ITk4ckIAlIApKAJCAJSAKSgCQgCUgCkoAk0BUCUmTrCrWeOUeKbD3D+booRYps10UzSSMlAUlAEpAEJAFJQBKQBCQBSUASkAT+iQlIka3vNr4U2fpu2/S4ZVJk63HkskBJQBKQBCQBSUASkAQkAUlAEpAEJAFJICICUmSLCFePJpYiW4/i7tuFSZGtb7ePtE4SkAQkAUlAEpAEJAFJQBKQBCQBSUASkCJb3+0DUmTru23T45ZJka3HkcsCJQFJQBKQBCQBSUASkAQkAUlAEpAEJIGICEiRLSJcPZpYimw9irtvFyZFtui2j+DZcija7p/app8dFiN2B+3YDt8uo61TtZwX+ntf6nDTRZeFzE0SkAQkAUlAEpAEJAFJQBKQBCQBSSA6BKTIFh2OschFimyxoHqd5ilFtmg1nILiduFw2HG6QTEYMRp0KKi43KDXCcEtWGpz43SBTgcuuwOXprSpWjqP6KagNxgw6HUhzgW324nbJdKE/t5TMxW3y4HDIQoyYDAa0Xes+EULiMxHEpAEJAFJQBKQBCQBSUASkAQkAUkgSgSkyBYlkDHIRopsMYB6vWYpRbYotJwCrqY6yvLzuFrdgM3uxJg1lNGDckhwF3PgcAPDJg8lPdGEzlecosddfYpt+QqjB6Vjv5xHcX09TXYbjfVu4pJMKOY0+g8ZxtCcRIy61sqY6qjl6uV8GiwDGNY/BaPB6zIXWB3VScO1K+RfLaeythm3zkhy7mAG5WSRYjVqXnbykAQkAUlAEpAEJAFJQBKQBCQBSUAS6PsEpMjWd9uoOyLbmTNneOWVV1i6dCl6vR6TyYTRaMRgMKDT6VD279+v+eA4nU7tx+Fw4Ha72bRpE/fffz/jx4/XTpRH3yAgRbbutoMOxV3D5Y/eZdPROrKnzWVippEGu4EBuTnE1e/km//xIcM/8Sgfv2U4iUbh26ZgNNg4/vfv8PmTOfznA3cwQW+jwdFI2dXT7N3YwPQ7JpOemkpaRhaZqVYMAYqYgoOiox+w57id0ctuY0x2HDq3ExQdihDjVPGngquxhvP71rO7JIvx4/pjqTrC9kONjJp9C3OmDSbBpPPEsspDEpAEJAFJQBKQBCQBSUASkAQkAUmgTxOQIlvfbZ7uimwvvfQSCxcubCWyCd1ME9l2796tCuHG5XL5RTbx782bN/Pggw8yYcIEKbL1ob4hRbbuNYai19Fw+Ti7th8kYdnHmDUoFbOI9VTdOJ0u7GVb+Z8XD5OsJLHkgY8zITcRk0mh9uxedr31Gv9TN5FvPrCSxSMysZqclOUdYdtrjcx+ZCb9Ui2oTifuACFMaG0NhYdYv+MUQ+avZcbAJC0klfqrHDnbQMbAXPplxFF9bh9liWMYkZtJgknF6VIwW6vZ9ONN1PUbxNSl48iIN6FIka17HUCeLQlIApKAJCAJSAKSgCQgCUgCkkAPEJAiWw9A7mIR3RXZ/vjHPzJv3jxNKxNebK082a5evdpGZBMebW+//TarV69m7NixUmTrYsPF4jQpsnWPqs7gpPjkcQ68W0jSVIWCvFJq6twMmrGYOZOHkVC/k59s0rM07QJ5jVNYtGIy/ZQ8Nm07S4KrhB+VZPKZRbOYPygFi9GliWzb1zUy6+GbNZENd2v73DXn2LDhKK4J81mQ5uba1TrSpowk21THvvUbOGMex8yMUvafqWLk3FuZ1D8F4bCmM5iwXd3K6xtLyB47k+kTc0kwyXjR7rW+PFsSkAQkAUlAEpAEJAFJQBKQBCSBniEgRbae4dyVUkKJbKEiOEUbCn3Md4iQ0HPnzrFu3TpWrFihea4Jgc0XMqp5shUUFGgimy9c1G63a15t77zzDmvWrJEiW1daLIbnSJGte3D1QmQ7sZnXXjhM4qxp5CYbUZU6ik9WMnDREiZlXOTXO+P55MwU8g7so37CLQytusSFpmRm5Jbx5Y+cPDT3ZuYPTu1cZHMWsfMv27k2aDrL5g2j8eQxDu4uYuQDixmanoSp4SLb3lnH5jw9Ny2/iyVjs7GITRH0euwlJ9iyfQf1/Wcze+JYcuKNHg84eUgCkoAkIAlIApKAJCAJSAKSgCQgCfR5AlJk67tNFCiyiXaqrq7m97//vSaWCc1FHOJzoY898sgjpKena5/7RLbXX3+dW2+9VRPZxDniR3wnhDpNZBNrsPnCRaXI1nc7grBMimzdax+dASpO7eS91/eRe+9nWDQ6iziLjmN//BIHUlcyZ0gjL+1L4lO3jUEpPc62d3ZRmzuIMTevYaF5Hw9vaeSBuTM7F9kUPfVnX+EHP99MrSWBOJOexmuVXCuuJG7SQlbfeSe3zojjwPMvsuGcgRWP38+MoZlYDTpspafZvmM7FRlzWDx9LFnxeu/upd2ruzxbEpAEJAFJQBKQBCQBSUASkAQkAUmgZwhIka1nOHellGBPNqGJbdy4kd/85jeaWCYOsV/BY489xsqVK/3RnWGLbNKTrSvN0jvnSJGtm9x1eqi6yJ69WyhOX8TiMbkkxDVx4PevUzdlLlP6F/PbHfE8eutkBsbXsnfrTs45R3HbkkkMqtjEfZsaeWDeLE1kMxtdlOcdZdu6RmY/PKNNuKiruZaq+ibsNieKQaX85BlOHS5l0B23MH5QHFfefZuL5rFMHNTApp3NzF4zm6G6Yra/9wYl/RZz27SxpFt1YDBi1HYqUZABo91sf3m6JCAJSAKSgCQgCUgCkoAkIAlIAj1AQIpsPQC5i0WEChcVAprYm0AIbeJ49NFHtZBQ4ZDm827rksgm1DqRiViTTYaLdrHFYniaFNm6D1fRKzQWHWfDW+9yusKJs7qZjGkrWLP8JnJcB/ntLgv3LBxDdooZp8uN263DYDIRX7ydz+1qZu2Mqczsn4zJ6Kai4CT73mti2semkJlsDtqYQNGEMVDQG1XKj5/mxOFyht41n7SrW9heaGL42GkMSzNRfXIDr5xLYYRtC3966xT6hGTiTDoctmZGLrqPu25bxNAMMzoZMtr9DiBzkAQkAUlAEpAEJAFJQBKQBCQBSSDGBKTIFmPA3ci+vY0PzGaztt5ac3Mz999/PzabrVUpgSLbbbfdFt6abD6RTazJdvvtt8s12brRcLE4VYpssaAq85QEJAFJQBKQBCQBSUASkAQkAUlAEpAEokdAimzRYxntnLqzu6jY+ECsyeYT2QLXZNM2PigsLPSvySYENrEmm4hHlSJbtJsxOvlJkS06HGUukoAkIAlIApKAJCAJSAKSgCQgCUgCkkCsCEiRLVZku59vNEQ23+6ivp1F/RsfCJHNtyabT2QT/xbhotKTrfuNF+0cpMgWbaIyP0lAEpAEJAFJQBKQBCQBSUASkAQkAUkgugSkyBZdntHMrbsimwgpDRbZxM6i2u6iPpFNrMPmE9mE8W+++aYU2aLZilHKS4psUQIps5EEJAFJQBKQBCQBSUASkAQkAUlAEpAEYkRAimwxAhuFbLsrsr3xxhuayCbaWKzjJrzZRKioJrJdvXpV82TziWxCaBOHOGn16tVyTbYoNGA0s5AiWzRpyrwkAUlAEpAEJAFJQBKQBCQBSUASkAQkgegT6KrI5rMkISFBE27kEX0C0RDZVq1apbWPENhEqKg/XLSoqMgvsjmdTs2bTQg5QmRbtmwZo0eP1tQ4efQNAqJtmpqatHXz5CEJSAKSgCQgCUgCkoAkIAlIApKAJND3CIh5mxBZwj0iTR9uvpGkE/YKO+QRHQLdFdmEh5SvD4l2CdQAtAX2I+hf0alR7HIRTl/i6CntybcXQaQ18u0uKpZXW7NmjdYGRqNRs7uNyCYazOfNJgpav349JSUlWK3WSMuV6WNMwNcBY1yMzF4SkAQkAUlAEpAEJAFJQBKQBCQBSQA08UnMmW02W6c8RFqRTjhHpKenI5xZ6urqtLAyi8WiObbU1NRo34nD51WTmpraqcjlE8FEXmJS39khbC4rKyMtLU0TAvLz89uUIfIUok1ubq7mlVNcXEy/fv2i7kUleIh6i3I6E/N8EVxi7is4dZa+Mw699X13hLBALzbRR0Tb+YRQwTAlJeW65RLYHqKe58+f166LMWPG9EhTif7UlT4l+Iu2ENeTCBcVR6DIpomfxcXF2u6igSGjoiOLExsaGjThTfyINL4fn0HB/+4RGrIQSUASkAQkAUlAEpAEJAFJQBKQBCQBSaAHCfiEs/Ly8k5LFfPkyspKTayaNGmSJrbl5eVpokh2drYmuAlRYfLkydo8XIhg9fX1jBs3Tpt7d3T4PN7EJF+EE3YmFAiBb/v27VreGRkZmuDX3iEEAiEO7tixg+XLl4cl4nUKw5tA2CmceE6dOsXixYs7tEOcIhgKRsLeGTNmaALMP/NRWlqqRRsKYVWwXLBggdamHbXn9cRL9HtRr3CE456ql89bMPC3b9014YwmfgLDRP0bH5SUlGgim+9HVE40lPi3+O37O1BoCxTZfH93dnH3FAhZjiQgCUgCkoAkIAlIApKAJCAJSAKSgCQQTQI+kU2IHZ0dIm1FRQVHjx7tNPzN50U2cOBARo4cGbbIJry7EhMTOxXZxDx+69atmuAXjoAh7ImLi9PWZ4926J5g98EHH2ieP50dPn1hypQpmlD5zy6yBest3fGQ64y9/N5DwOdJ6BPZfOG/PjEt1G8trRDZfK6vgUKbL3w08Hegx5vvnK662cmGkwQkAUlAEpAEJAFJQBKQBCQBSUASkASuBwI+kU14Y4V7hLtofSRzap8nm/BKC0dk84kFkYgyvrl+uPWMJF0kwp106ImErEwbbQK+aybQk03bPVRRNAHa59UW+NsvsgljgoW2UOJaqHBR2fGj3ZQyP0lAEpAEJAFJQBKQBCQBSUASkAQkgb5EwCeyCY+w3jx8IltmZmbYIltv2ivLlgSuVwKBHmxCWBM/oUJHfSKb//vS0lLNk00cPk+1QI+1QGHN93lw+kiU9+sVsLRbEpAEJAFJQBKQBCQBSUASkAQkAUngn5OAT2QrKirqVQA+kS0rK0uKbL3aErLwG5mAz4stUFgT9Q0MIRV/+358Hm6aCGdvbvKEi3p3Vwj2aNMENLHzqHdzBNXt2YVB/E/bQta7w6/4tzxuDAI+MfV6qc2Ntn3x9cJd2ikJSAKSgCQgCUgC1zMBRcSyBFVAfCYPSaADAv/EXUTMgZubm7laWNgKUHuzYB+qcGfJ4ab3reEmNlBISkrqdE022Z8lAUkgTAJe5zOR2h9e7fVg0zzZxOdCRPN6tOl1OlwutxY6ajAa/F5uyrJ7P+m57rX/urVfQkjTPgooxPO3X1HTRLaW53K4t44wKyeT9RoBIbBlpKUito9WrpNmLSgqwma39xozWbAk8E9DIOCZcOPXuQ/PIq6Te3PP9pEbDMqNUJ1QdejsstLOuREq37O9v2ulBXJuZ2p/vTXF9WZv1xqud89qdxwQfHEH969eaBxfkR2ZFiFNnzNKs83W5szOitEkbS+/UGujhVzUvh3evrRmszmsjQwirOaNmby9/hBpbSPpV6HeY/jKC+ww7b3r6JHLpiMwwd+Jfwc+L4KfHQGV8j3PNYHKU2mPnOTNw3NBCCXL+6UXTKsLKdRzypeHpoIFZOz9d2dzFXGOL02o8wM1roC0mrymKWyifG+dFHA6XUydPIHa2jryrhRi0Bu0NAqp/YOaL1A8C+wFPdLKkXbzKKVvpwH9uUfrqoySubHMxuUiK7cfWf1y/JdQLIvrdt4qXDh3XtsWWx6SQMQEOrsRR5yhPKHbBPrEo6ZPGNFtlG0yuEGrFX1Q7eQYNr+wE8be9D5kSviVDdPoMJOFX24PpewzdochsoVC0mfs72J7hbT/OqlUXzDzehLZOuoi3WXpm5xH1A19c2zvZD2cczu0U+SnqRYBOXXmCxdKFGlvHhxC+fGLE6LIjlQi7/eB/UVjFsSgVREB822fAOOvWXtltffmJtj2UHP5zuz31bG9Rmjv5YQ3faivgwWlwD7Qqio+ISiSjhqs6HWk8IXT+bqbJrD8ADFM+zP43xGWFdxlw8HkMyeEWdol5G8v8YfbY5AmsnltC9VdtLzszFt4C9fKrnHm9EnAs2uuQr/hIcwKJbQFVz6c2kQITCbvfQIuF/365dAvJwuPQ2TfPkQvPHP+Io1SZOvbDXUjW9cloS5a11a4A6MbuQGiULc+/TjrJeN6qdgotGbssuhRJu1d277qdfZ9BxiC3+C2Gd71aEVj0159qgqhJqodjamDnw/X6X0+Jm0Qg0xjkGVsOnU7WooozF+HULPBVgliZlqbjKPOtXXdOhpFdV50QIoQif1eZtrySOEfHV25wbl0JhkFN6lf0wuYoodk0C1dpf3nSiAJz/ywNRuPLa0Lb5tbCOMCmzX4hFB1bUfXCruV/E5Mnfen9q6mUFdUq7YIPjGcW3hQh/Cc0pJRYPu3/sZb83ba3ddKLX3ac3aIp5IfYah6i89CtXHwiKR1n2z5V4sHp6+f+GoRrHiJZclaHNQ6a1ctbVCWflu7OtXS+p3q0UFCCXKBlRb9ye5g0eIFlF2r4NSJ0ygGg/dqCCmyheg+kdxlOiMS0S0rVGbtUYuqkZ3W4oZMEBWRrVt3+IiwihaXIltEyPpw4m7cDftwrWJqWjgP7pga0FcyDzEy6yumBY9A+ppd0bSn1x7BvVZw+PSuAxPDrkzM6xLzAjxV7aFiwuLa/tw2tJNKRPb3pYqGQaNXzA0qtKMZaHAVesXeEBzDtaO7IkVXLpxwbQuje0SSJFRVQ85Qguxr5aTm/S6cKrQV2VqfFWqU215X83/u/SM4qk3TFbo6bI7o/tE+8bbCW+DtqqVmbZ02wr3AQjj9+BWVSBqmJTwwVDt21C6RKg6RNUlbqbWjcOJWLeGrSNtO15IsOCrSKx4F5tO+Q01AAdpF09IR/TZqGbUWXINr1Eao8hau5aFpWG2JeTb16OxK9yRoy6u9K7W14OcTHVud71fsfGV76+YX/ULfPLsgsgVWrpOHT2cc+vz3HY1uAu9EnbZ4n69ppwb6RbZMFHSdJm89UvXyafUEa+8uEGbWnSQTuUuRLTosb8xcwhkW3Zg1v65q9U/RTF2sZBdPu27a/7qqXxSNjWJWfbKt+0z9umFIN07tlTbpMXtjXFCMs49J2wQrIq0KiXSa3g0Lw5x4hyyhp7l3KQqgG2zCPbUbHDrSO3xyRLAZnuJaGq71ND6UUNUibbUur61gE7rKQeJEuFy86Tqa1QV+FzyzbnNeZ1PvDmQI/1d+WB1bFapJNZEl6LoN16RQpYU7220VbevrFN6T/XkECIkdXibiS5cbnA4wGFGMeo/oZHeAy+VRYU1GFJ3e08tEAdr3thbRTHxvMKCK9OI88b1eh2IytfRK/7pkHs+utiJbi2+cp0l8wptvLbYAtc/XjzQhLdhTzJPOt3Nu667ZcqUECnPhi2y+3JRW+bcR2fwXqrdzdeb5r0WL2iP1ZAt11bVz5+nKDamrelVnZXUl386uqnCvnAhvVH0yeVQ82XquZqJppMjWc7xjVlJn13XMCo5Gxl0xvis3qs7uyeEOsKJR5xjm0RWcMTTnus+6xyYyod/w9Ri/667fdGJwRPXp6H4SUUbRba6QM5t2iuhFM7tU6c6uq1YvG7tUQu+cFLN2iDTjMJ5nkWbZE0S7ZVO3Tu5+7Xq5eI8KEFyNgA9CuHK154UTWZBnUJkhivSlCOeyD8ytI6Tt9fBQT9Kujhhbe5r51QMv6hbr/Pm3mg97BY92elYomwKny8FT6+5MpVvpHKHm7B3M41s2kwhcfN9zQqCXVXCfaSXkeDum77NWIZjesv2fhXUleoSe4CNwM4xQm2C0+cxuIyMrk3ETx3P2/EVKS8q0nS1Hjx7BlEkTqKmp5dChoxRfLQajJ4TRZDQyf+4scrIztIX69+0/TFlRCYmpKUybOokB/XO4lHeFg/sPY/cKdb7HWYD25zE94DknatO2T7T05vDa3yfOhcqrvaXRvGGdXpj+MM8O2iEwTUu7tViviXxa/cK78tqKbB2uyRZWD+ljvvbh2izTdUggWiKb6vKo6+ICbXMj8XZasfuGXufpxGF25FCP36iJbNodIMA1OfiO4Lu7hHfNyY4WDgHVu7Ck5jMcA7B9YdAYDodYpvEz9j0wYsC52/b3ckNFq3jRnUVe4rdL8a+biniJaFQJ2zm42zzbycB3j2s1Y4jRtRftOgjbA0fabbpxBI0YQdKuVcP3HPEuSq0948L1DO9aiSHPilk9Y5axpxrtZd/LOm6XWybGuDqG1mWrY5ptN63yT6fa5NMp6z6kfnZqa1cotTeVjaAwtbMxQgR5daUK4Z7jW4upg/ShaLRY33492iPQWc2Dz+tIlOtIpPJVqbOW8D/KAxiEK9KF1KWCP2xnTbrO7IqUU+BtPyQXb4bRmia08X7qzOCgPhZKZAvdDdsA9SYLrGXoe1KgoBa8E634Tq/omDlzGp9+7CFuX7mMxz//n7z6xgZy++Xwm1/+EINeT2JCPDv2fMTXvv5dXE11KCYLg4YO4afPfAu3qjJoYC5bt+/h69/4HnffdTv/8cXPUV/fgMVi5j+++m2279jjn5u1apc2HT2o9n5VrsWDzXeKGB57/m7xiuusPwX380BivvUBfX0o3Lw6us14POnEmC28jtG+yJY7onUOncn04d78ZLrrk0B3RTa3C9xuSEhGzR6IO2cQxFlBJ56GbhRFfO9AERd7YQFKWQVqQzMo4nuv4BYBOdF5uy2yeft8ol5huEnHKJOeASYdCToFhxsq3CqFDhdnbC4K7W7s/qd2NC7lCCrrv8t4XX0dds8NoLPRgMkMRnNsRKwumK+dIvqJUCLMyShuJ6qjARR9Nyai4d0IQ5vbGcCuVrKXz9PENRW9zoJeb8TltOFy2UEXxoS/Ozh7udo9WrxgLO53bhXcCjqDjsRkhaEDXIzIdZCZ4tQu0csFeg6fN1FaLdS2MHcVi9qzWNjmU/68AxudAZ33x+124nY7ehRbq8KC+5pPTPN/LsRJBfQevtrtwymY957JrUv2CmmivURf0O7JOtAbQW/y/HY5wGmLksGhLs7uPosivOAjv53U2AAAIABJREFUTB6likeWTYc2hppe9kCleqCIyCBFMXXU7ldRsOl65hx434sCioizCFhEPFSThloXLLIyYts42uQ7zCI6G/l1RY4NJ0+fGBBsqF948AINtd5Z6El/998+tImIayWuiTGL17NHixX0GKj9CqxwIPf2RDHfmmDtrMUV2Jf8U62W0rQCAz2PWnt2tXiqteTTkksozzCfY0WrLuMfooX25AvegCC4/7dMEcP1BOy8p7Wy3Ru6KUS2efNmsWDezaxcvoTv//iXvPvBFj7xwN3cf8+drLj1bpatWs7TT36Wl/7yKgajkT17D1B4tYi01FQKL51j9do7+eLn/5XH//3L/NtnH6GyoprvffsH/Ob3v6C09Bpf/9YPaG5qRtHpUEVIqr0Zz9tiMWbUgznOH4qq9QmRxhGQRjGC6ksvyBhRrNZWm3WKT1s8BD00PUQC+py/i4fYsMHblzx92Pu9NxS4pXu23aSjJXdPi3nsCPzD058C2bfukwG5twkX9YTnKgSLbFoBAd3NH4cb2W30nyp1Z3fVcGGEO07u7AHSnXxCiWwhXysEVcr3ZDPHwaibYeRk3Nn9cKUmoZqEeOYCnQNF50TBjtFZi6GuGN21YtRTl3CcLEStFxdm+O6Zvnu9JrI1NoVLuXU6FTINCkvijSyINzLOoqO/USFVr8OsKLhUaHCrVLrc5NndHG9y8madgyM2F7bO2qFrFnV8llDXjSaSZi0kYeYyXGoiqjP0ApGKXodBX0vN9g3UH9qDW9wce8KboqPrQZuIuiAhC93g2egyRosZM+6iI7iLDkFzTZfE1ligvr7zVDEZ4xk6cAZDBswg3pKGzVbHxYJ95F/dT5Ot1lu9aN28IqTVG9dOhCZ2mNwnqJis6BMzSE5NZdwgN7NGlTNpyFVGplWhb3JRXKanpFKP6tJxpVzPG/vjOFVkal8YD9fGjvh5xVW8HoyK3ozBnITRnIzRkojBHI/BGIfeEIdOZ6Sm7CR1FRdatisP14ZoptN4ChM8gprOqscQb8QQZ0Avfqx69GYdBosee42d+ot1OOocvffiQNgr+AqPbfG3yQpxGRCfAdZ0iEsFS5L2EkET2q7shYK9nnMCJinRRNijeYV9/YadsOfMDzap+/PTANtDiXdBVQtLAQh3EOebEfQcvohLCrsLhJ0wYhO0E1rPjjx5xLjIrhnaTnfyfxxbo9vTTHzFt3u5xNYsb/HB11fb6803OW/Fvh3bOhv9RPXWEDDiCn0LaDHSH6YYqL0E6TChdvps3d86tz7UJeHLwy+6hSDfqi90Xky3LwPPpeqxVrBp7+/ggkKLlB2Z49nVMvho7T0X1GvC1Uu8WkorAU6rWIvAE1huONNu7VybTRt/vvjCL3j5r6/z7geb+flPv4vDZueJx59k3LQpfPPr/4Hb6WLUyOF870fP8cpfXwdXM9a4eD7/xSeYcdMUHv7Uk3z56c9hNVv47g9/zm9++QO2bN3N7//4F5wul7Z22tzZM1h7x0rqautYMG8WR4+f4oc//gXFxaX+3TSnTBzPI5+8l5KSMpYvXcjGzdspKCxizerlJCYk8MHmbTz789+0Hru190z236ODrnOf3hBqw4SgsN7Qre3pGW1Cf0M8EgJ30W37d0vu7a/JFkpkC+eSCGugEE5GPZgmknFLD5rVp4ryiWzZWZ4FCcM+VLAmocy7B8ZMw50Qj6q4UFUbLmyoilC9xSKMTvR6BwaDHaPRhtlYj8l2DdfxizR+eAF7aaPnRhpYdnvPVe8LlS57sqkq4y0GPptq5pY4IxkGMGgRXormRusrVnPC83KwqSoX7S5+VWlnQ4ODhh4ZWAQ0gsuFIT2Lod/9FabR06gq0GkOEm2aSqxbaYLUwdCwZyNFz34De1kRiBDdzo7u1KmjLiMmmAYrutyb0A2Zj5IyCCEAiAeF4qjHVX4O1+VtqBXnPJ4fEfW/zioV5vfRuK/1ht1thwUMyp3KolmPMyB7AjqdXuvP1yovs/2j33IhfwcOR5N30u9rcOFJGMvQQZ+QErjYbIh2ERdcL0TWhdlDNGaKMQ5L/zEMmDCVKWOyWTwS5o0sJdeyhfq8g+w8nMQ7+1M5eaae6ppm+qW7mTXGwfkSA1vPWGl0ihcPYZfYNmEH16jeGIcpLg1rYg6WhGxMliT0BjM6nRlFb0LRGTQ3eLGxjfBsLLu8heqiw96+0GZ4CTpha6gG6c6NoqUcRa9ogpop1YQpzYIx2Yjeokcx6tAbFMT3QngTXVOn19FQ2EDV4QocleLGF2Cv79rV7A3TW7BLTaCAOQGScyFtMKQN0V4aYIzT7m8YLJ6br+aZa/C81T25Ds5uaBHZgsuNDsou1SamJ0XjfhpTA8PIvK+3jd++PmpoxGa1N/VvK6hEpJLdMCJbe322vZlqZA3Qt0W2MK7XkEkCGAT8GQuRLTjPzuj70wf2z1AnBYlZoaWZ0Ds1tt9jWoSrUHuCeooMqFHAvEj7tD2Bzft5K/2pq00X4rxQqDobToW+/APr31JQaI+39gwJ7FC+iofYBMAvknbeI9pf2y1QYPR6WLlVsnIy+e2vfswfX3qF9zZu4flf/Ziy8nKefvKrjJ48gf/5f0+zZ+9BXl23ntq6Oprq6vna155i9crlnD5zji986b+pLCpm/E1T+O43/4tpUyawbcdenvryNyktKdXGgGJO/sC9a3n5hV/y69+9xO69B/jPpz7HS395jed+8Tw2u13rDytvXcL6dS/x8l9fY9ee/fz75/4Fh9PFd555loULZnPH6luZv+RO8vILWtbDE2hD3d4DPm+1blo74nOotdW60u06yqe976IvsvksDzWIEiETQZM1zw4SHh1QCBg9f7RTptcWnV7vF3bcbjeqFvbhPXph0hyOA2FwmnDO6ZR7l8JFvQLbLQ+hjL0Z1WjALYQ17LgVh+dvxem9ilwoOhdGg10T2CymeqzmWuJMVdiOXKHi7UJsV8XkPzyPNpGsSyKbCsNMOp5KN7Mq0Ui88Frz9s1WN3BNYPNeVt65v+jDRU43z1baeaveQW2su7PmNeEtRIhsmTkM/uFvcDY4KX7uO6HFM5cLfXoWWV96BndVOZU//wqOsqstIlunYkoHj6zgNzetOlUwDO+/3W6UrHHoRyxDSRuOYorzeK2oLhRvforLhWqvx116HOelD1Ebytp5/dxpL+5SAr3RSHxSClZrAnp9wE483i2iRU20nuBfts/71ktVcbmc2JoasDXW4xLu0r15qCoGg4l50x/jpgl3Y7WkeN2dFS0s8KMjf+Oj438D1cSIgavJSBlLo+0alwrfp7zqOE5nU2wETjcsGt3II3OqGZnl0LSbwENcZ+dKTby8L5ldF6002IUQFPpoc8n12DNFwZQ+gMFzbmXakvnMHw7zs0sZlXIWc+2HFF0sZX/1Qna4V3DwahwXDx6m/NBmDNXnmTqwXouKP15gorpZH30hUbS7OYGMwXNJyRqPTghqmtAj/u/G7fbex8SzTRssq1oUZk6qmfRkc0hNu6yinFPHtlJ+9TSqFuIdxUM0og6suXGkTErDnGHVMlcEJO8157lH+AaTIhrTTZIlgQEp2cQZrW12oGq22ck7W0DegXyaKho9YaYhj3Bv2sHuA6rHS238KhixEAxm0IkFbnWee7TmkRcQPiqKcTTCyTfg3Hv/hCJbJP0l3DaJJM8opO2jZvlr5revjxoasVmhpsPaHSGgMWPgPhOxnVHoW13JIup2ts6wyyJbqLpE3dauAAs6J1AT8ftEedIE96qu9LIO3zOHMD9k+oCloX2ntP8ka7leWqcJlAMCXuppYyX/aNZb76AzfWNyf2xwi+Eta5G1LHofUh/xFRMINgrNF5xFe3eLaBbVJpQ2cHnYwIKChgu+TQHabj4R6m4W8GKwzXg21FXp3TjB7faLbH946RXe37iFX//ih1RUVPKlJ7/CmMkT+PY3/pN339vM7379PFgTNa0jMyOdnJwsPveZRxiY24+f/e9vuWXBXGrr6vnzX1/nq1/+PKWl5fzgp7+iqbFJCxe9/+N38l9PP8Gjn3qSg3u389OfP0dWZoYm0lWUVYBBx4pbF/OzH/0Pj33mSXbv3c/Lf/xfXC4Xn3/iy6RnZbJxw995+r++xbo33/V0IO2daKCQG0HLBVyg2nDSO95rvWFF8LOjrRAtRNVQm1CEvqW1vd60T9rdXbSrnmxiUXtxoep0WpyvWGBPVLCp2UZGagpDBg5g8ID+DB6Qy9gRw8nNyWbqxAmkJiUydPYtFAt1VLv4OtOfIwDeYdKgu7033GfQoIHcd8dq7lq5nP452TQ2NbNl917+9I832HfoEC6tnp3Z2d2BfMBttLmZ21evYNWSW/j6V77BNZvN40kQeNhtzJo1ky88/i984YtfpqysnN/878/YvGcvb7/zHk3C5rC4hngChhTZQtXPe67wThIebLd8At342ShGAy6cHu81IbJhw62I3z6RzXPnNegdWIx1WE11xJmriLdWYjHWUL3xKuXvVeKs8k7oOuweYlruE9k8HnBhHSqMNik8nW5hcbwBq+LJR+vP2tpFqjaZ8y135vlOtIGYqnoexEIYqnK7+V2Ngz/VO6luWckxLBPCTqQJJgbirFZN+FEE7+RMDJ97BrWhFtdL34drxeAVhfz5ul2oyZk4PvltaKzBsO5n6KrLhCsIDoeDxuZm7cbX/tHd69InDCqQmINu2GL0udNQzIneyajbUxftR0XxTvy1lhAhWM01OK7swlV0CLVZhDZ63QnD6tdh021J6HIxePIsZs1fyrABA4hPSMZgsiCEN8Vo9M+hRePrFSFWuVFdTs0jqNHhIr+knLqKUsoL8zhzcCdl+edxOZ1hXoddsFfj1M6iVFqfsbBs/peYMOo2TEaLtwCPXHzo5Dr2Hn6ZgVlLGZyzCKMhTuvUJdcOcybvVapqz3vt7m4fCKqXG+6eWsvjC6sYniHYta23YkzimnEaRY7BNDk7Kl9hy8Fy3th+heKKhvAARjTgD/G80BuwDhjPxNvvYfGyaSzILGdKyiUydbtQC7dyuTiDI9aHuZKzigpzNhV1bgoul3Nu+w6q9r5Oru0Qqs1G3jUjjY5uerKFqrGqYrQkkTV8ESnZEzVPNdUfOqpqL460WmnXnEewirMaeerBWdy7fAIG73pnIokQ5ET7fLDnEt9+9lfs3f0ubpdYUyyKfUIbFUHcwHhSp2ZgzrCgamut+V5q+AQrr8gmIiMcduaPuYkv3PYJJg4ard0XHEKcF3XXG6huruP3b/6D53/9Z0ovlnk21gnJKrwu05LK97xTIT4dJt8No27xePi1EtUCRTZxtuIR2U68Dmfe9dzbghn6NkUI994WUT+OtJ69mD6seoWVKDaV6MWiw6pQG/v6iMG9YkZHhbYjnfSKnWG1bOtEUbezdYZSZGsbWRxN5ME6jL9xQxQSvP5d2E9f7SWaAgmZMPkBmPoQmJK84pobio+i7P8d6uWt2nItwbJDm00BxI6UcUZSBqWQOC6JqpxGzP0tGNKM6K0Gbc1t1aXianDhrnSgK1aILzBQebyCioIqXC5hTccUtTLFjwhNNBhCjp2FM4xIp83POhiNaHn5nH3E7wAnmuArLpSAFvFVGTxc9IUsetcF04ZdAfX3i0oB5wWvNKal8QzY2pDzhzl66+nzZBMi24b3N/O1L3+B8WNH8vG7H2LmwgX895e/yJlz5xk3ZiS//L8XWf/+ZtxOJ4rDyehJ4/jd//2EXXs+Ytzo0bzw4susf+tvPPqpz3PvvXfy8Qf/lWvllVpEwQMfX8tTX/hXPvHIE5w6epTf//HXmE1mnnz6v7HZHdhsNpYunscPvvN1Hnz0CY6dOMWLv3kWu8PB01/5NslJCXz47j+0dd5ef+Nd4uPjaWho8MxFA3U2L5dw+7tqdzBp2iSOfrSJpmbvslNhNqLVYmHZ6vvYtH4jitXSoUNd4LUbbJvmybZkAWXlFZw6flrTQjx9tCsim9tNcnIyU8aPpV9WJpPHj2XksKGkp6Xw6S99lQPvrSM5MbHdKg6YNo+rJSWe78MdWIYJLOxkDgdTp0zix9/4KgVFxTz7/AucOHWG9PQ0HrhrDf9y/z08+/yLvPS3V3GIjtxTdnpFtsfu/zjP/OrX2Gx2bTvewEN02JunTGLN8sX86+NPUlpWzm9/8ws279rLm29toEl4HHTVXk1ky6ZfTrY/XrlDpkJomHE7urlrUa3xOO3N2G1NOJobUXGimN3oLC4Us4hfbNGXRcio1ViLWYhspiriLdeIt1Sjqymn8E9V1Byzo3ru/SHeYPruTIEiW5hrsok5kgE+k27mM/EGknQtt37tpqMo6BMT0ScloZjFZgFucDTgctSAW0wydZ6Hl9eE081OvnbFwcEat7ZJQjTnoBr3piYefug+vvrFJxgxeJDWF4obnazdWESSUcdzc7IYm2IK2USF9Q7ufjOfJKueny/KZWyaWUt35sJFnvjat9i+e582Qe1yX2m3Y3jhmJPR505HN2wRigin0h6iPnHN+7eQLb0PCo/opno827zigLumEEfeDtzVlzybI8TqnuFyMnLuMhbMv4WB6UlYE1IxGo2YXE1Y1AZMbpsWcinCxByWFLCmojOZNcGtusnOlYpqspPiqG20887f/sCJbe9iaxaeNLGIexQCiAGzMQm98FYK6nTikazXGZk8ehUjh8zDbLJgMpmIi0vXUO878mf2H/s7Y4bcT27WbHSKTlubq6r2Iqcu/Y2yyqMecaar95D2+oUQ2abZ+ewtNoZmiE1QAhKKfmGwkpAzkZR+wzBahHdQB4MyvY6/flDE9/50jpOX68JbWqc7I2W3G0vOCMbf/Qi33jGXpZlXmZKYR4prM43nP+TopSz2GB+lZtByLNk5YLEglgwrq3Fy6VwJV3Z+iOPg32ksOEN1g9h4OYYi2zAhsk3QBGDPYNkzeG0jsqluLCYDj90xldXzRqL3ClJCYEuIM5GSaGbLgXy+8+wv2b3zXVwxFtlM6RZtQwNhp/YiQ9sfRXjgCW9XReunoj5i+/k4i5WFY2eQGp/ErvOHqWqoZWBaDvfOuo38S1d57he/p+R8aduXD74u19W+IHjGp8Hku2CkV2QTeWkbX3gH9uLfwhtPK0MBZzPKxc3o8nd6171r6fia7O1y4m6uQ7WH/wwLe5xzPSXsapv4r/7O5IFuwuiyfd0sN9zTO7UvMEG7U/1wS4t+uk7t726RLePGbuXUY17TEVoZJX6tr6K2mQavYxShlRFF+EacdyQndLhnmKfeXalrZ3ehjkQ27dyWzRi9Y2OXJjxpgzcRDSbmJd5m8ffoVoWKZ494uZ2FuuAr2gshxaWSYBLjDmgUgRZiWCpeXm/7ARz5k/ZBqHb31d+aZGHCQxMpX9KAInZNb+856v1K85JHR9rFOMpfKCLvZB6K0RMdEurwCWxC8BDeVUXFpVr4ocbKOz8QzgaDhw7GaDRw4WIeTu98LTg/366b2TmZNDQ0kZyUSHFpGQ6HeOndkjpcAadDm4WAZw+IXBHjfSGuaJ+LCaxAq4DJGPCZt9WMBhSDGOdGdgSGkmq3IreL7Jxs/vDbn/HCH/7Gurff5c7bV/DUFz7D93/0S2bNmMaQQf35xxvruWvNSv7w0t9ISU5GpzdQUFjIzOnTuH3VEn72y99x/8fXak47f3j5Fb72X09SW1PLF7/8Terr6rUXivfdcwe//sUzfPcHv9DCTL/xtaf44U//l337D7Nr8xt8+evfo7qmhud+8j/c+9BnOXTkBC+/+EscdjtfePr/kZKcxI7N6/jPr32HpiYbz/7wm5qId3D/QRRTwDzWO3zyCI0eXq3u3kFhe0Jkm3LTZA7v2xgZTG/q29Y8wPtvv6+JbG3K8qbRhnUdxFZFN1y0to4nn3qC733lacRF4TsaGhu56bY72bf+tb4tsrlcJKck8+P/9xVKysv57o+eo9nhaBmQOxzMmzeHH37tP/i3r32Lo0dP4NZ25OvuZRlG+9vtTJw0gW889e8kJSa068IoPAe37/uIZ3/+a2orq7j99hVcysvn7KV8nN2xNRKRTYh5SRnob/ss9szh1FZUUlNchr2uCZ3BE36rqA6McTosmWaMGSZMySY8C/I3YxLhosZa4k3lxFvKsRqriYuvpXJzNUVv2rBXeHl5w4c8/2rdzUXHjyhcVIWkgVYemJTMp642kl3r2f1P/EdJTMQ6bgLKvOVUjJ5NXWo2er2LLOUU6c5t6Ou2ozYWeL0RPJ4ejc3w3Bs2frbOzrX6GIhsdfX85Jlv8eiD95KanKwRqLW7ePFUNXEGhTuGJZEVF3qdtRotXRXxBp2WLsPimaQKoe6hf3+adW9voEk8IKLar8VAQA9po1CGLkFNG462e4RQTL3eaj7vNc/vFpFNW/ncJ7D5d0PUY9C5Ua6dxll8ALWpxHNOVG0WywU6GTVnGQsXLGZgZjJxZhOpTZcZVLGTkY4TZFKFqhio1Wdx0TiOK5kLsOVMw5iQQk2znSuVNeSkxlHnUHj7Ly9yfPNb2BobYiOyuV3EW3OYPOpfyEgZo3nbOp1tF2wVfVfVVhisJTXZREbWECpqCthz6GWuFB1k+MDbGdb/NuIsGbjcDgpLd3H+yhvU1OfHxpPN5eaRVUP5r0+OZdSgpBDrCAovJhuIHVA7k80MCn/dVMz3/nSJk3n14e0m1tVJiBB5rMmMvu1jrHpwNbcNbWJq4klSHR9QcnQ7b+5O5MUjkzldkYQlzsrg8WOYuGAO/SeMwWawUlxh49KpfC5/8AYVe9/CUV0S/f6r3cK8nmxekU17dyxEa0Q4s9tz7StivO7G5XaLdx6YjXpuHt+fscOy/C9znC4344ZkMGdyfw6cLu4xkc2SbsGkGDHrjTQ7bTTZbSSYLFp4aJOtmZrGOhxOJxmJqQzPGcScUdNItMRxvOActc2NZCens3DsdI6cOMUvfvFCz4lsLhWjTiE9Xk+CSUdds4vKejsO4ZUn9kQw6Jg9Mo0ZQ1PRBdy3xJPM6XZz7Hw++9a/TO2JjZ61KDs7utqPO8u3t7/vcr1CiSddzqx9CjHIMqrIveOYqObZk5nFnG93RLZ2jIu5zRE0QJRskSJb4HpaHhptfYm88YJO70tqQ4uA1PqlZ+tGCdVErWeVnvmNKsa/DocWvZKZ24+BA3JJS02mubmZ7bv2tRXZWnUTz4LM6ohlcMf/aeOCRB18+mZFE9p+ulelXnNKV6HqEvz9IZTaIm1M0t56U3FJFsYLke2WBhR3+/NgbREK3xJMip60C3GUv3iV/FP5KCbvPCVIpNbSu9wkJSXyb48/yqcffZBlq+7j4sVLmkebeNkdHx9HTU0tyclJjBg2mLz8q5SXl2shjMGHeEGcGa/wzPef4cMtO3jwwXt4/HNfIr+oFOy+Hb5DS51KnFhLPPAlmCf3ViZ7ozrF/DYjPZWpkydg9UYalZSWceTwMeLi45k+bQpWq4Wq6mpt/TKRdtLE8ZjNJpwOJydOnyU/v8C75IW3Hj6RMqBAz0ctoaR+L0Pv+E7Mh1JSU/niE59m44fb2LV7P2ajgcce+//svQWY1FX7//+aju1edtldurtBukQFW5RSykDFLjBBBTtRn8fEwu4CFFBBFERUupbaYjtndnr+1zkzszs728Xj9/f3c10LuzOfOP0553Xe933P4vLZ0zl0KJXHnljFnp275G2Edc7g4UO4+87FxERFkZuXz+NPv8iWTRsZMHg4d965mJSktuzbf4g77riPnPwC6WZI5PeSC6fy+Ip72bvvILFx0axdv4knnv6P3KB9YuV9vPnuhxJsXrVgNo8+uUrC0NtvWoTd6eDlV9+RyrXHV9zD62++JyHqgrkzeeypFzhyKLUicEL1Cq1hDAyovkDIduDgEamiE22npqWEALSdO7WnX99e8uZTzpvJui8rIVuVJwY+y/tlYC/4F7L5l5rFwsRJ45l1wXmsfO5FDh9JxS3M7Xydy+XCoNNxw1XzCAkK5qEVj2Hx/74R771Gn+p0EhMTw/iRwwgOCqrz8kOpx9j+6zY6de9Knx7d5A7/+p+2IDq6HMybAiIa45PNYUXRcwzlvaeRk2/FLOCaVodCq5MOqkWnVIqwzy47wju/Um0jOEWHPkaBRmNBoy7FoCnGqMnDqMtDry3GoClD6SzlyNNWSg/Wz1MaBdkE/1EriBweSaexMczcX8JZfxejt7lwKxWEXXAxprNmsb4oiZ8O2skpcshFUXKMnmn9YGTkeoy5L+MuP1GhSBBj/PZDDq572c5fR91yp6hF1Ww1QLaaGkWVEMM+8i+BmmeEEHJt3znixT3nhtv49OvvsLQ0ZHM5UYbFEzRmEZHGULpHqYmPDPEsLr2qGslMfaaOFf975eR+yhvxyhcRcU5k5nPCZaA4P5WCXz/CYSqUZq8tdwjy4IFsY8dOIClcR7JpP0NdW0iJ0KDS6HAWHMNtMaF0uaS6JkPTkd8jL8CSPAKTOoi0wmLiwoyU2eGr91aze2MdkK25k2GXg2BjIv26LCTEmEKbeB2dOoag1QiI6vFvIEDKnn1FFBY6MVsyyCv5A7Mtj9z8Q5QUp+F22lHro6WSLSwkGau9hKzc3ykzpXvHjlZQ4DndXDGlDUtmtaNLkrGO4akBmxkqBe9tOMWKt4+x97ipYZCtMQ3Gv46cDkI69mfSnMuYMzaaUYkZRJR/RsGuzbz4dRCv/xzMiSwruITjVyXoQmg3bCJj5l1O2769KLRAWqaJw7/8Rto3b2E6+odsb/WPz41sKH6QLSK+Fwa9Vk4wbDY7oUFa1CoFRaUWIkL1xEYYycwplX9PGdGRYb2TKpRsou20jQulW0oUv+5O90C2X77DKSKstOTgJrJXYS4ahT7aSJ+EzkzqMYxDWSf4+eAOJvYYxrCOfVn79xY27P1VmosG64OIDA1jdLdBhBmC2XZ0N0XmUhIj4ji/Q7CuAAAgAElEQVRv0HiOHDrOc/Up2epqC/7FHjgXr0HJFmlQM6VrGDP6RdEhSseB7HLe+j2HDQeKKCt3EGZQ8cDZKdw0LrHaU3emm3h8UzpffvQO5j8+kaq3Jh1CuVDj0cg21KSHt/BFrZ7kwAf4yq6RD27k6S1cSvXfrtGKq/o0OPU/slln/NPLsyJzfgn9J6W5hdJSXyuovbc0MAENPK1ZbakhF3vTUW2x7Hdt9bx6L3KDTqkiOj4Gs8lMoQARYkFfxa9b/RmtACg+xZbHj4PctOnUtQuTx4+hQ/tkQkKC0Wu1HD+Zzt3LHvWkMCBxVV5bxmjcE5dD96lgcxGuhPvPVjKzJ7zyp4tnt0NuqfC/UIzi11Ww/SXc0rdozW94XbCOrhd3o2SqA0UtXmakXyvp51WJXqWl3Gkl4qCRnNfTST+YhkLnVW35NgPE+WIeZDMRHh3HNddeyYyLzyUyMoLRky7g2JGjKBw2IuIS6NWrG4ePHCMvO4dO3TrhdLhIPX7S45LFVxAe2RsC5Q0bPoQnH7mf1KPH6dunJy+8vJqPPvmaK2Zd7K1dL8z0+0sosNZ88DnmcqEo90CtmvqC5zEeNz7nT53Cu288zy+//UFBQQF//r2Hz79ex/zLL6N/396UlJRg0Ot49KmX6NSxHc8+vpyfNv9K28Q2HDuexnU3383JEydRCDPYgDYrl+8Vza3qt1V8jvmECTYLqDUo1FrPWk+YTbrFnE0FGoPXfNG7GS/KTQQ+8x0qvUdtV/G5Z3Km0FdCRyHOmHHJ+Sy+bj6z51zFkQMC2gWh0Blwi0WdsNyRPmqREU/R6j358ir0FVqvKabvPJE/uzjPIIU3Vc12vXBbbhL7KqmCQFbTrgdCto8/+5rX3/qQIGOlCMy/eMvLLZx7zmQJA8XhUbKtlRYo/vPywPr373Lyd/86alGfbP/XlWxmM5fPmcmY4UNYfPNdmGtSftlsTD1nCnMvuYAr5l2DqRYb8YaM5Y06x2JhypRJrFx6Gz/+ur1GSaywX+6QnIRer2fB7LnMu+4altx4vZTFTrzsCn7evLXpJq6NgWy2clxj5pEV1IOSEito9CjVGpTCLFQlTNA8oE3tNKEtyURhykMRFURQr3B04Ta0mhK06lKMmnyCtPkSsgl1m1Zr5vBjDkr3tzBkc7lRBalJnBaPcWA4PfJsLPw5j67pZRjatYdrl/JmSV++3u2kzFLZuW0ON53jtdwwwc1w/X/QForwx8JPmEeolFvk5sEPHbz9g4tij0Vpyx21QLZAnwkebiVM8EQUvsoBSrQVn/8C3zWC7s9Z7IVsQsHZFBhbWw6dDrTx7UhcuJL40DAua+tiRu8oYiKFP4iaCqaWxaGUiDvJLTbxxsECfnSEkbZvJ6kvPUR5rvBB14AoqQ2uhUrINn78RLobTYwq+4ouxkx0AxahTBmJ69iPOHd9jCvvqMf0zuHkkL4/f6bMojCiO9kmK3FSyQZfnwbIFmRMoH+XhRi0KYwfG8usSzuQ0MYolUo2u4vSUjtPPb+PXbuLKbdmUWzeJU0wNZogOQkSbUSYopeWmXCI3VjvUVKWRl7RHmx2jzy8RY8KyJZcD2RrwFMlZMtmxVsnPJCtAZfUeUptNxDqS7WejqOnMG/2KGYNc5GsXIfl4HrW/BLPE18YOHg436PA871wxSZNYmfGLryKQdMmUa7Sk55rJfWvwxz7ag2Ff67HWV4S0O+anYMqSrboxD5SoRZi0HA0vZChvRKIDDOw/rej9O0cS9fkKL74cT97UnMYOSCF/l3iqyjZOrWNYEC3eLbvzTxNkC0aTaSWgUk9uGHiLCx2Kz8f2MHYroNRKVU8u+5t/ji2Vy5A2kbG069DD4Z37odRq+fQqROYrOVEhYTTv113fv1jJ8+vqkfJ1pD2UlOVBEC2YJ2a6X2juP6MOGlwk2uy0zVGL0Hbiu/T2HJYbCIpuXtKMjePS0Qj5IPCR67DxS/HS3nltxx+O15K/o7PKfn94xaCbDVBpBZoXw0ps5Y4p1WT2go3b4VbNqkYGw3VAp9SH15pUqoadtE/pQyrpbaWhP1T09sC6Wp+KwhIRAukqWGNqO6zquyX1ALYxB18ya0VJgrXERo1EyaO5Y6bF7H1tz9Y+dhzlBQXVYA2/5QEmpzWuh3iNYsMCw5m6tQzmTJpHNm5eWz5ZTu/bf+DUyeOC/8xKIwx9RaHO6wtXPou+uh29I9zI4xdxrVTEqyDMD0YNW5u/97NSRGh++C3KL68zhMR2+/wX2Pog3S0P7cTlouE1Uf1x/vOjdfHMK/9eRTYS1h1eA1R+4LIW51JxtFMFGrhasdziA10YU7ao1c3rpw7k3YpbaWg5ZXVa5h/+aUsunEpeXl5LLxiBm+88xFGo4HoqHD2HzxCcJBRujNKPXoCYT1X6TRfKPddhOvU3PPA3fTo2oltf/yJXqdj2lmTmHrhHGbNuKhyfVQBNpFWY7NnXMywMeeQnpbhZ4FSSdoC24+AbOdMmcCdt1zH/IXXcWDPTtRqHVPPv4hl99/BjDnXcmDXDjp070N0dAQ9enTl0gvPZd78a4lvE8eqF57k9TfW8PqbH+CSvpHEvNxfNuddx/n7cqsMw1cRmbOKsi3gXE97rrkDVvp8C6zPgCv8OsS82Zdy523XcdGMK9n7914UWo1XiRdwj4prvK6Vqlijec/1mYTW0ZrF3qHoPz6w6eufnjqvjA4iIdugvvz5W9PMRc88dybrv14nIZv/vWsbCwIe78mBzcbo8aOlMnD/nv0Vyrym+WT7fwCyzZ49g3FnDGPxbUsx+/xS+cMGu53zp57NzAumMW/BtZiEHLglYURtDcti4bxzp3LehDHcecvt5JpqCHxgtTJi1AhuveUGrl14NXOvvfp/AtkUdgslgy8nK7gPdpcChVKFQqmQ6ikB2SRgK8wgLGs7ISVHUNrM2PWhOMecgb67Dp3ehE5dLAMeCFNRnbYYvboUrc7KkSddrQLZ1GFq2s1uiz7JiNYF03YXc+62U7S/YDYb+8zl5V1h5JT4nGp6upj4V1j+XDoshHn9DhCbfz8Kk4cAijyKgeDV750se9PNKRF/oSXZRFkZT6xYxvxZl0p7dt+AKiTN7vRUHOvW4C7OkzsQ2okz2BnxF2nmP3C6LBg10QxLuolgTbJ8+fiuFf65Lr/hdo+SrcUhmx1tXAqJi55Am9iZMIeZgQYLFydC/4QQtDq9J7ZELYfcDXM5cdms/F5s5wezlj2uIMw6Azk/fsexFx7Eki98LbUGZJvMxHFjGKk5wmjbD0TpLKiG3Ii6+zQUSjXOzL9w7vkS5/7voSwPu0rPlviZ7ImfTI5LT2JkMML6+HRCttCg9kSEq4iO0nPWmYn06BbOxh+zOHComGPHyygtE34GzURHGEhs2wu9Ibyi5IVPhIysHMzC5lm6jtCQkb2VPYdXU2w6CcqWLGMxORNKtjiWzEymS1tD5XBa26yzyowvoMEIyLYxhxVvn2TvceH/sZlHrZDNAUHxjJs6kSVzOzGq3Q5UR79lb3EfvrDO4u8MDeUlpd5xwnMThYD5uiDa9+lFQvcOlLrVZBTYOLY/gyPffU7ulk9xFGUFQMxm56AKZItK6MOo/kl0TYniRFYR4wamkBAVxIff76ddQrj0T/LJxv3kF5mYOLQjg3okovICIKFkS0kIo3fHWH7bnXFaIVuQWs/MoWdzXv/xcmpltVv55Pf1fLhtnTQvEONDRFAYSbFtGNl1AKH6IP46eYDi8jLiw6KZ2Gs4e/Ydap6SzTfo19SkAiBbl1gjt49pQ2Kolmd+zmJnehlzBsYwZ1AMn/yVx6qfMjFbnYzvFs5tE5IY1SEUp9vN+oNFvLMjj7gQDVFGFZ9/+Da717/bSpCtmX3jdF3eAl2g/qS2wkNa4Zb156OGM/6FbE0qtrov8lau/K/5+KkVElh5yxZqh83LZQ2JaKF0tXTZ1bTu9x/6a4RsYgNNo2bi5HEsuXUx6RmZEvrsP3iYB1c8Q1GRB7RV1UlVprwuwCZ8EcdGRTF71sX07tWd9z/6nJ83biIkIoJJEycwfOhAykxm7rpvhcdiIaBAfKsV8d50R3SAed9hNOi4uIeCWT2Fqaib749B+3AFVoebe350k1PqhLTt8O6FKIQKqZZDa9CSPCUFx2wtDpsDm8uGTqVDrfAEIhBHsjGepd2vpm94V548tJr3T35LyF9act/MJDc9t0oQIlH2OqWS8y6ayu03LuK5F19l3/6DZBw9xuq3XmbxbfdSUlLKqqce4pvvNvDOB5/RpXN7iktKyM8vpHfPbhw6fJSiouIqJqNyfqDXsOTeuzh+4gQvPvMEbVO68dmn77DoxiXMnT29aiRLafCl4NmnnuON11/kssvmc1JEyfRayvi7/qrqBsyjZJt61kQvZLue/bv/RKk00HfoYFb/92m++u57lt37EHabHU1QMHPnzmTG9PO48trbyUrP4q3Vqzh4OJWHHn2WcjEH91Zo7fDLUzlVTHorWFP1TibRVE1kuUbPYpVgLdDHsz+ma5+SRLeunaX5a7G37KVLklobtrdBNWSOX+N8q4YPhZDED5DKMgnwyfb+R1/wyuvvEmQ01BjIQARHuODcs7j26rnyAVLJ9vU6lAYDLm97rinJopRrzWqLKtmcTmLjYklOTKjiM0woZvYdPkKPzp2qOev3L6pd+w5I3yr/s8NqZfTokcy99EKefXU1u3ftxRVgLhoSHMStixZiszl48ulVWIVT6NMF2aadw3mi8955L7lWW3W/TlYbI0YM5dZrFnDtoptQRYaTmJggI7zuO3iEktJST700Jb2NULIpHBZyes4kJ2oQLrdSCl/EIz2gDRQFueiP/kpc6V8Y3MVem38FjpETUA8JQxtsQqs2oVMVotWUohO/a0wY9CZSn1ZRekCBW8C7OjqoaPQN9snmcqOJ0NB+YQq6SA0iwF+nXBuXb0pj7Pz7eVt9Jp/tVVBqrh61UajZhnfWcPNkI12LrkZZvAW3iBQnAiVo3Hz8i5tbXoT0UmH03oItu6yMxx6+nwWzZxAWElyhShPRctx7fsP6xA24Tp2QvgaCFj/Dp0nr2F38DXaHiXB9W2b2/ZgYQx9PNEzv4KETkO2mO/j8m3WtCtl0CR0Q/p2EiWWcysG00DLObW+gTWSoBLKBh4zk67CRVmTmG7OebTYdOW61DDSh0evJ/Xktx15c3mqQrfOIyUwaM5qL3Jvpb/8Ng06BeviNqHpdIH1yycHclI/z6FYc297GfXIH+6PG8HPiDE6qYkiKOv2QLTykvVSimcsdzJ7RgZHDYnn3/WPs+DNf9keVUsiwywgPU9EmoRt6vScf4rBYbWRl5VVANpVSS1beH+w98qbHL5vXfKDFWrOAbGfGsGRmkoRswieIzxm/v7lzted55w9ScCwHFg/Ef29jLiveTfdAtuZO5Gu73uFAE9WW+ZeP5bbpFjqVfc2h9Eh2t7+L0nYTQUjlZcPwTqu9MTuEAE54w7M4Ia8cMgvtHDuUzaG1X5Oz6T3s+WkB43pzMxDgky2+F706xDCqXxJmi51eHaNJjgtl664M6Yft8Ml81m09gtXu4NLJPRk/uINf4AMXUWFGEmND2PznydMG2XRReumrpFtcexZPnMmYroP4YudGXtzwHun5p+TOt91hp09yNy4ediYD2/dAo1STV1aEzWEnWG8k1BjEZ5u+54UXVtftk62uRl1XVfhBNkWXcQxMCuWGM+LILLby3KZMMvMsTOwWzr3nJLMrw8SDa0+SU2on2KBhTJcwrj2jDRa7i3d35tE5Ws/CYbHsP2Vi2TP/5Y/v3vkXsrXYYNPQGXsLPLAFum4LpCLAcVBT7tg8vNKUJ1Zc808pw9pePv9CtgZWb0BF/kPrVbb0WtLm+7gaZHO5MWg1TDlrAnfefC2ffPEtL69ew6D+fbj9hmvYd+AgD658msKCIk9E+jpURDUVZmR4GDMvOZ8hg/qxfOXT5OXkMXv2dM6cOJZDh1P5e89+jh0/yeat2+XlFb21iqjHiwGEL+SFG+R5oTqY3UvBvaOU0sJp1e9uXtnpplAIAgTtyvoTVp9TBbIFloFGr6bN+EQ0C0IZHTGIyXEjeO34J+wrSZV+VDsHp3B/z0V0CE5i2Z4X+SHnV7mZpN7qIO+tLArzizwBAHyH241BqeLcC8/hrHFnMHfeXFCF0yYukjffeY3rb76b40ePSbXgdVdewfnnXUa7rl2lj7rjR1LpN6i/NB8tKCj0Qjbv/MvlIlSr4s577mD6hefy1HP/YdL40fTs3oWnVr3Kf55dWa3ohTXHBZfN5+H778Jmt0l/cCJSpm/d6W/G6D/PVKtVUsn29mvPk5GRSUmpiVffWMMb73wg6/DZJ5Zjs9p58tn/8NVXayVkm36REO0spk+v7qxceT/LHnyST7/8xlOfYm4rxVnezVp/e9Vq3arqB9XBWN3dtUqkU59vNy9w9FzpQ7aV/UQKSqQ5qR2EW6gqkdsDO5NXhecDVv6dqVHArWqbqchVFXhYHbIJX3AHDh6WINQ/Zb67iTVT+3ZJ9OwhItSDVLL5BT4ILL3A/uD/fcX9bTbGjB9FTl5BCyjZTCbmXD6Te29aLCe9vkPQwUuuWswnr76AWMjXdoy7ZDY5uXmer5sCgho43Nd6mtiNMBp4/N4lMnTs0keewCSjZ1QGNzhn4njuu+k6Lr/xdjnACZ9dpyWtUsl2Dued6YNsNSnZBGQbxq2LFnDt4tvIzs5h3vw5ErDt3L0HWSNNLddGQDalw8LJjpdSEDtE7lKIBixBm/jdUori+H6CC1OJdRxGh4gM6X0BDO2EYngKmiArWmUJWlUxOk0ZOq0IhmDGlV9OxpsaytOUIJxstjBka7cgCV2EVq6LRYqmbs9i4fn38IVtPJ/vhpLymiHb0A5qbpkSRI/iK6FoMwrpnECBSuvm01/gpheUrQPZHryPBXNmIMCvz/RT+n/Yuw3bs7fhzk5DYbNhWPQYX7T9hr0lHsgWpm/LpT0/JlLfW0bo84dsc2++i8+/XY/FLvxINWrUq7v3OSuVbAKyCfMuUcZOtwK9205HlZ35bUwMSYnE6JXmip0D0Q8d5SY2FCtYW27guFuLXS6rvdWv0ZG7eS0nXmpFJdvwSUwcP4b5tq/oZv4DlYgeOvom1H0vRmGsVIAJBaN9z7fY1j3JSXckPyTN46g2geTokNOuZBOQTagUrVanNBkdNiSG9z8+xs6/8mVAKvlibBRk28HeI29RXNZKSjYJ2RLolKDD7oQCWwj51iCs/hGranrDKRQY1E5idGWEac1otG4+2FTAijWZ7D1e3nqQze6iX59w7rquF+d0z6T4+Al2hFxFQc+5lCtDMJeacPqZ2/pie4gInSJ/5XY3ReUu8kodZJ7Ml1FGc3/9HEdhRqsq2UR00Q6JEVw4tjMRoQYJu6PDDIh05RaZ2bDtKNv2CP97bmad1YfJwzpWiS4aEaIjLjKIn3aeXsjmtDvpFJvE4okzmNhjBJ/t+IFVP6whsyBHmmOK8S9IbyA8WPhkG0iYMYRtqcInWwltI+I4f/AEjhw+0TwlWyMg2+DkUBaPiONEgZXnfs4ip9DC2E5h3HtWEnuzzDy0No1yu5NLBsQQYtTw45FinC43k7qGc82IOLrEGPhyT76EbDv/hWzNndnVc30rrfhb6baNLoxm7zT8C9mql7m3cv+FbA1sjv+PQjYvYDvrnEncddMi3v/oS1589S0sJhM6nY6RI4dL09E9+w5IZVKhgD9ygd+AwcHtlvcYO2oE1yyYxb3LH5MKrZuvv5rQ0GD++9o7UkhQVmby+MwK8P3mEyZVYhEF+CCbCLzjhkmdFTx3tpIwrZsb1rlZs9ubLgHZMnbCm1OrQ7YKQKJArVUTc0Yc+uvDGRk+gGU9ruOULY/le1+Sm+AP91xMjD6SpXue5ZfcndJHl9KtxLWpnLy3TlFmKqtipikmbBKyXTSVsyaMYe4VC0EfTEJECG++/SrX3XIPR4+kMnz4UJbfeyuTJk4juUs3dFoNRw8cpvegftJcVJazX/ADkSuxfd+tW2cee+geRo8cTk5eHs88/yrTL5nGyGGDa4Rs5186n5XLltClcwcSOg5A+OyqEbJVQELwQLaJPHjfbSx7+Cl27ztIUWGRZBsKh4ukdsnSPPWK2Rfz4MpnJPD576pHyc3NR6vT8NSzr/DMqlewWsqlcq7SBNEPsgWk1h/ABYIy0Q78TUcrk1rZBivVbZWB0jxrBO8zvYmoCUz5OwGUK3n5T416z0oEXEEoawvLGUDLqtVOIE3zM+f2c1rnUbL148/f1jdwnKp6mi+6KAZhLloVwHuphZdX1QznZXl5zUXz8vLZ9/97c1GHg4TEBJ68fykXnT2ZL9Zv4KW33mXX/kPERkUw47xpXHjOmSxZ8STfrvseqblrSRBRVzOwWDh32tlMP/dsblm+UvpNEr7N/A9hNjNqyCCunn0Zi667heycHF57eRU//PIbn3/xDeUi6mdT09sYyOa0cKK9B7IJCOnhkB7lmbIoC0XaEfTOMmJt+zA68xByaIK0cHY3VO2DUastaFQCspk8PxoTSqeNwm8UlO5U4rLWD39E426Mkk2YiybNTESfoJOKO4HT9GVmbu11GU7lebzzu56sYg8Y8h8+RPTn8wcaWTT0BG3z70Rh+rvCXFQEFXh1o5Ll76jINovMN6mf13xRmYlHlt/DwstnEBJklA7t5aHRojzwB67/3gO56WC3oZ23nK8Tf+BAyXfYnSZCdUlc0O0tIrRdcQZAtnm3LuGLb78/PZBNmICKAEKStrnQu51MCi7jso5aOkQGyR34AyVWPi/V8bfLQDkqD7D1uidwiQs1OvI2r+XkKw9hbTVz0UlMGjeG2bb19CzeKl+iqvG3oR5wMUo/yOY2FWD/+TVsv63hWFA3Nrafw3F1PMlR/3vINnxoDO99VD9kEwoyk9lERmaOnFAIOq7VBHMq/w/2tSpki+auy+Lp1EbNqfIQPsw5m58Le2N2qKpsdAZ2BpdbQZjGwtTorUyJ3kpMsJkPfixixZpTHsjW3C5X0w3ExFqvZvo0A7fOsBPntrO15EzSu1yNuk1Xfv72D35+7wNKMo4GvJXduLxRcyvieIggHi4nzvIynKZC3I5AuN3sHFQxFw2L60lsRAhzz+nFkB5t2LY3QwKqUf2TSU0r4I0v/2JPaq4MhnD+uG6MHpAiVY/iEJFH4yODpFnpL3+frsAHwiebjmCNkRlDpjC17xg0ag02h433f/2Wj7atlep3sQPZNaE9Z/Y5g8Ede6NVa8gszJE+3MIMISRGx7F2y2ZeeOGNVley0XkcPeKDuH1sG0K0Sh77IYMdJ8uYPTiW60bG89XuAqluE/5n7j4rmfP7xbDxcDFqpYLJXUJJCvdsRH6xp4BlT/+XP799E+wWz45/Y9/fVQIftEBbam5/asr1pyXZrfCQVrhlU4qv+TsN/0K2fyFbc41ia+gM/5T+EVC5DTYXdbkwarWcM/VMbrvhKtZ8+AUvvf42NuFY3qs+0qqUnDFiGEtvv56/d+3j4cefo7CwqIqJpFxG1tKx26UkSXXclq3bWf/9Jq69ej7h4aES2DlcTqZfMI3zpp5JeXk5l8y5xhs1vOrNqkG2BRvQqYQvNgU3D1PQIwZ+OAaRBvj8gJt3douNQAHZ/oC3ptVuLiqMolQKgnuHEn1vIgqXkjHRg7mj63wZCVyr1FBqN3H37mfZWbxfJkqCGxeYviyk4O1TOJROr2ct8a0nCJtBpebcC86RDujnLLwBjUpFpFHLm2+/wvW33EN2Ti63XH+VnI+sXPm0DHhgtdjIyMyiX79eMmqmKOPACKMSGLndxEdE8Oprz0lIef01c5k8YUyNpe9TsgnI1i65LSndhiEEQ4GHNBf1fej2QbYJLLl9MQuvuok9f/4l/feqjXqZP6fZQkhkBGtWvyDNfL9d+wNXLZjFTbc/IH3LWa0WuZ4T61APi/KDa7Wwp9qiv1YDbn6JDwS9lao3X27qGvdrUqTVBtaqlVgVv2lNiplVjfZ5AuhV8D3v94E+2Z5+/hXuW/649FMvS9btlhFqD+3eUmMb8EE2haEyUEJNj/ZzA1fdXLtFzUX/L/tks9tJSk7i8XvvwmjQs+zp5+nVtQuXX3I+KYmJlJnNfLdpM2+8/xFHUo9Kk59GT3ibNEPyXmS1MmzYEF58ZBkGvaez1nSIMMA/bP6VJUuXUZCf9z+CbFZOJF9AftxQERfYA0ZE0AO3E9Wp4yhz0+U7KMZ6gHDbCRTCY2ZKBIxthypWiUZjQqMyoVGa0ShNqJxWzNtclP6qxFni7cj1cLbGQTZQBauInxpLSNcgGWlUdFi7y8HwhL7M73EVH/3Shl+OODDbfX7ZPANgVIiSxRODmRb5DMb8t3BaC2SzEAsmIbt+5HMVr36rplCAwRaGbCsFZJt9qfT94INsoljsChW5NiUiqQILRmshnDyUzjKvUF2FUxWL1SGyWdVcdP5tS/nyOwHZWjrwQVUlm4gOKgcmL2gTocmFTza3002yysqFkYW4woL5SR1DntsvupEMsiTAhIhAJN5oOvJ/WUvaayuwFrSiT7axozlbuYfB2d8QpLCinnwbmgGXeCCbw4YjbRe2jS/hPLQFLCb2dLiI31IuJJ0Q2kb+byHbjOntGe5Vsv35d0GtSjar1YzDlgfuQkzlRdJnhKVcidUWTkbeQQ4c/YASc3rr+GSbHMVdM+LoFK/iWEkoL6RdzPay3vKl6XYLHOHDq5WjngeFCx8eNs6O3MJlCZtICivjg59KWLEmm73HLa0D2RyQlKhh0Uwn04flkWEdzK+G63C2G01oWAjbN+xg3X/+Q87u3zxmfv6zMKUKpUaAfLXHvFUh2rNLwjUR2bXWxVxz3h1+0UXDYnsSbNQzY1I3zujblq82e0xDZ0/pSWp6Ia989iep6VSWtKMAACAASURBVAUYtCoWXjCAaaO7VCrZ3G6MOo2MSLppx4nTZi6qjhCBD7qzeMJMGcjg75MHGd99iFSpPbfuHXafPCSjFOs0OowGA2O6DybcGMrWI39RaCohKTKe6cPO5ERqOs+2VHTRwPoI8MkWHazlmmFxzB4Qxb5T5aQVWRnTMZTicicvbkpl+5FsDBoli8ckMH9YfMVUQkZb9u7dbThUxDOvv8e+nz7DYS2nyGSnzNKQ6LP+M+n/ISBpTpv1v/a0LMZb4SGtcMtabdnqKutmp+N/2IaanfaWaoTVOrznA5m++jd9m5+KZhREMy71T3fzWsH/Hcgm6rSmGg1ED24hPIgI58ZbrycjM5NX3liDxQfYPKM4YlIrQNvwEYOZO+sSnn3xNf7aucsTsVGeIeY2PohSWdpiXiwc848fO1Jet2DRLUyeOFYGPXjkyVVoNWruuvV6LBYrL69+j12790vrsdrTLfEDRLSDOV8iTFAv6SECHUCMEfLLPeajF3RTMOszF7szbXDkexSfLvREhqzp8K5BNUl64m9NQZWkkcEPzojqxy1drpBA7d49z7On5LDX9sSTBGeRk8J3cihZnwc67/vOe39xS63YbDpzAq+/9KQM8Lfhpy08+ezLPLJ8KTfefq+M8vny849x5XW3UW61kdw2keMn0+SaLSW5rYwcWlpqkpCqoov60i82CsOMvPTKC7z08pvcdtM1JCUmVFoC+eVTiFjmLbiBJx97gBnzrufkyTQZFbPint4GUR2yqZl2ziQeWbZERnzdtWefnEv3692Ljp3a8fOW3wgLCeGpRx9gzUefk30qh3mXX8b8q2/m8P5DoBNrZo+llj9kk62lHoGXByS6QKg/fMRJ65lryr9tNs//omzUGs+aVPwtBDhOJwqN1tMahTJSmF9otV6rF0/AOfm5iFTqKwffbrH4XAROE25oxNpRfC58sGu0HndQ4nufKzCNGoVa4zlPpFPkSQRD9Fo5um1W2W/k52p1xbOqNsGKwvF8HCgv9LWnAJ9sjR2HK8xFJSD1PqqWm9QK3/6FbIJK2ElOSeaxe+6Upnc33LOco6lHPY1NOtHxFp+wNRaNy+v/p7EV1qzzXS5CQkLo1rmjhIB1HZnZORw7dgJHcTGv/ff5065kU7hs5EUNJrPNZOyG8IrIlkrsqLJSURfmolBq0DnzibQeIsiZi1J04K7hKJIMqCNBZbShdppRlNlwHHNhPQSu8oYBNt8g2GAlm+jPagURQ0OJHBmByqjyTp7cqJUa5ve+gD7hZ/LTvij+PG6nqNyJRgVtI7SM7q5iTOIvtC16EnXZbhRu4VBegUrtZs9JBTe8rmfrPiW2esxbG902ykysXLaUBbMvJchYCdn0Kticr2TxNjv7ysTAqODxwcHMt80nMv9jcJbj1idS3vMTLJpuuF2OKoEPFt5+N1+t/aEOyNbEGZuILioCH1zzBNo2HXA5xHO9Mmbve8EH3ITZlDAjNYaoCY/Wodd7/G0J5Zr8cYn3iOd3MQEo2LqWjNUrsRW2EmQ7YzLjx45jRKiZUcfeIdqSjubMW9AMno67LB/7zi+wb/8Yd2GWlEqbQhLZ2uNKDoX3I8/mJvE0KtmCjYn067IQj7moE7vDxcB+UbRPCWbn3wWkpZs8znGlFNxU4ZNNgCy9WoRBLya+82H0kVkolW5MeXGk/pnMd+v38cvvn1NSntPCwSW8gQ8mR3LXZTEVkG1V+nR+l5BNgVFhJkTAdqXHDFukXyjYil2hWFx6dAobZ0Vu5rI2ArKV8sHPpax4L7d1IJukfjCgp4vbZhbRM1rJJvsVHGy7gLC27YgJ1VCaW8LG975i55efUJZ+EFwCnilAG0R05/6kDBpJcJtEnAoNJpONvNRD5O36kfKsw+BsfSWbWqUmMSaYmHAjJ7OK0GqUMspoQXE5O/ZlUlRajkalZGCPBLq2i6mMLupw0bNjNCP7JbFzf9bpgWz9ojDGBjG0XR8m9xzOzuN7+fXILs7rP47+yd34bMcGftjzK1ablZjQSDrEJ3FGl4EE64zsTjtIicVMXFgUY3sMkr5rnnu+idFF6xv2AiCbmGx2itQza0AU53QLJ9yglqajb+3II8W2i+sT/8ToKMQq5q3VvRDI14GYbqhVSnSGYLJtoSx/cztvfPs7iElzQ49/lWwNLKn6KriBt/E/rRVu+S9ka0I9tMolPqmEXOEFPCGw4uszfQpMYF2IpwmZaaF2+P8qZKtSO3UspKtBNrnQcFeCgorABoHNQe4Me87TqCtUbHVFFxVz4fjYaK5ZeDk5efl89e0PzJ9zKTmncvji06+4fcnNFBQW8s77nxEcbCQnJ7/S1VJdrTE4HqY9B0nDpPVIuBLum6zknC5wIM/Nii1utqULGGOCv95CsfEhKZQIzLt8hPdDTZCGmClx6GaEyr7gcrqI10djddopdniCP8lDFLRwr7zdQtGb2ZTklFT4Y/OvA2HZ5BY+mx1WOnXrxvJldxEaEkJyUgLnXTyP1CNHJRAKiYqge7cuFBYVcfTIUZJSkqQAJfX4SWxWW0AgAy9wk5DNwH9feZFHnn4Rm80m1/yBh2ct4sZgMPDcE8uYePZlpJ1MRyECHXqPyjKpNKsUhaJSKRk2dBArl90l0yP8xR08lMrzL73OjOnnc8bwwdhsdjZu2sJ99z7MWedOYcK4UTzx9Euki2do1JVApxZxWKByTf7tTZAwne3atZOEh6dy8ti3d79U4KmcLvoM6kebuFhKysrYvXs/xcUimj1ERESQkpzI4UOpmItKaNupHTFRkezeexC7cB1ksxEaFkanbp3JzDzFqezcinIQ+evQPln6US7IL6D/gH4YdDrST51i7+59MphWUnJbGZRCQOG9+w6SfTKNth3b0b17V7QaDSdOZsh0iuCIg4cOJCoiQvqy27Nnn7ynMLGufnjy7GOJVRqpb3huZnTRmpRsFW25ssj9THorm3pFO/n/vbmo3U5KuxSefGCp9Bd3w93LOH7sOG5RqY01zWjC+6/Bl1gsTJ48kZceWcbB1OM4nB6Y438IRYToQLn5BTLyaU5u7v9EySZIuk0bzvGkCykL7eih1MJs1GVHnXvMA9kUammfr3GUEW4/Rqg9HY2j3DMQG9UohMWMeDGZXTjt4sUkyL5Hz9KQQ/SxBkM27wvDkKwn9uwotLEeei8OYd4VrgllfLshjEkeR7iyK25nCGqVC62+kLTSP4jJf42ejm0YqVStCKHWG5vULP9Yz6kiAYlaeMOzzMTD9y9h/qzpMlKKT8lmUMGWIjWLf3ew3+SBbI8NDGaBbR6RBZ94IJsukfLuH2NWd8XltFeBbFffeR9frf8Bi60mJVszZmtOB5q4FBKufNwL2by+4HxqNgHOvKo28YYRXFvkSatTERypxRiqkS8vl8MllVhCxSbUbKh0FG5bR9Zbj9QC2WprMfXkxfe100GXMyYxftwkukTq6F+yna7p3xOW2AllXBecqTtwZez3gHiXG2tINDs7XMDB6OGU6SMpsDlJOM1KtgFdryYytEvFLMjhcMmyUiqFBN3TezwbXkVERGiIik5Br7Yx+Ixs3AlrSC36mjJrodSJherD6BV9OXt/juG1V9dxOC3NswPWkocIfDA5nLsuFZBNybGSMHyQze7SMDx4B2dH/EiMrgS3iFrlclFoM/BB/jT2lHfHoLB4IFvCBg9k+8nsgWwnrDUr2ZrRjH324iP7WVl6cSHmQj3vFlyOadAVtO/RgTaROsJ0KvJOZLN93c/8vXEjhZkn0Wj1xHfuQe8JE+k4YiCEhJJd6ODYwQxOrv+S3C2fYC1M85uNtmAB+ynZhE820QiEr0NRjmJDU/g+tNudFQpcMW0RQRCmju7CiL7JVcxFE6OD6ZQUydZdp89cVB9tQKfQoFaqsNgsMphBiC6IcEMIJotZqtXEjneQ3khEiPDJNogwY7DXJ1up9Ml23qDxHDl8vHafbM1pE74OFRQJfS9EmIvKjuZyo1criQ5SE6xVUGR2kFds44YRUSwdYkKV+Qu2wuNSTazwdUy/KbyIpqzUhRKcPJhcZRIPPPUGb7z/Kehqj/ZWpdU0N08t2ASbfKtWzUMr3byVbtv0MvynJagJOfnHZSEgQf+E9LVaGmpELM2vxBZIb5NmdzU9N4Ag1q0IE1kPNK6ru4yEXs3/qDfrbjcdkpO47+5bee6l19BqtMy4+FxefXMNnToKy4QBfPTRFyy6Zh4Xnne29AW36OYl3smdn3+qwFrSBOHuexlMvF9CtjAl3DFWycAEN4u/c3NYsBMxRyw7heKLRR6TUb93U1UfXb5NcjeaGC0RM+IJGhUGKjduh0eJ5PGe7Fn7iGste8wUvJuNdb8JhTbQtMe/DD2QS+l00qFTBx55+B6GDurP6EkXcOzocQldQkNDSIiP40jqMTRaDd27diY7O5f0zFNVjAe8j/fMe11uwvQ65l91OT/+vJXrr1lAXGx0rZZh4hpheiqimoqomVJgU+GyxpNe8e72h1weHzhOsJX7lb5SuvIRVi9SaSYvVIHeAMJ/vfjRG6qZuFbrZHU0HFFeAgGOGCn81d0u/dQJn34PPPQk3367nomTxvPQ/XdwKjubo8fTeP6F1zhy6AhahZIrr13A1LMncsudD9CrR1fmX3GZVAVOmHIJ2aey6dGzOwvmzpCQcOl9K3n9rfflIkKsk+Pi43j9P0/y2/adHD+exsJ5MyW8jIuL4dobl/DHn7tY/cqzsq6MRoM0fb7znoe55YarmDhulOwZ4WGhXL5gMWqNhmceWybViokJ8Xz6xXc8tPIZnIJ3+AfFC7Tkk0q96oXjdjhJaZ8sVYM+U1+73c7IM4bSqUO7KsWbnpHFhk2bpY88cYh19X0PPcHunbtReJWnNQ16/r7ravpemKyOnTBaQvB9u/dLiOppQwmd6h0Hqt1QmDQOH8rsi84jLDiYpMQ2xMfGYNDrmHTZXLZ/+6mUSdZ2tB0wkoxTp7wNsKE4pdbb1f+F20275GRWPXQvNrudW+5/mBPHT/zzAJvIiQx8MJXzxo/mzltvJ7espsAHVkaMGsGtt97ItTfcKgMf/C98svkCGWTGjSUn9gxcKqOEbMK8S12QjiYvDYUYYOSo50bhthFsP4XBWYDeVYTaZZUiaidqbIogLIoQdK4ygihEqWhY9NlGQzYXqENURI6JIKRPMEphMupT0roEpHCSFBrP8LZ9SAlPxOq0sTP7GLqyHVwVvp9+RrPX4aPnHZWareDG1UY27dFgddQdpKH+hlrDGWUmHrrvLubOvITgKpBNISHbjdtc7JdKNnhssBey5Xshmz4Rc4+PMKm7VIdsd93HN99vbCXIlkybhY+hje+AGPykeaj3R7x4xLtHhkn2U7gJv3bi0AerCQrTohVSPfEOEy9xCdn0FG5fR/YaAdlqUlk1aRpWOUsRkG2kULJNIDkmnEi9ko5522l/+Esi8lPRivQKOb1KR5kxioOdz2VPzAjcIbFYUJFtsp4+yOZ2oVYHERvZl2B9bBUILxSZEUGx6DRBXhWbC6XSQXRsEiHBbejZE0K7vE2G+33K7XlykqJTBdEpahIJET05dVzBO2/sY9OP+ymrYhLRpNZb9SKnm7mTw7hzegSd4pQcKw5jVdol0lzU6tJyVsRPzE/4ipQQEYlKjdPhINMUxNNpl/NrST+MSgtnRQvItpFkAdk2l7PivQL2nrC1CmQTZTN2YDm3TC3i8H41r+4ZiX34HDqPO4N2KVHEhmoI0igpLzGRkZpF/qkCVGotMUlxBCXEYELDqUIbR4/kkvbLFkq2footY3cN/thaoGy9Y6xGH0psh7EIyCYnhRVO4SojucoOKLuVG41KwZBeiXTvEFsB2USQhO7tohjRpy07TpeSrX802ii9hOsCCvr2KsRuuRiTFW5hQiGgoYMOsUmM7DaQEZ37YdDqSc1Jw2wrJyIolC4J7fhx23aef/51sg6f8ijS/Y/Gz3YCrhd+RQMgm7inF77LDSNxuGBxPysPnBlDqFGPOe13rFl/47KXe0yIvfUlBkZVSDyG9iPRRyRzdN92lj21mne+F6ZGDVSyNTdPLdT8mnWbVs1DK928lW7b5HJsduCDJj+55S78R5VpXSvdlstyo+/UamXUEpCthsS1QHqbOLurY+z3gpMatvMDk1uLyKjGaqsLstWoc3S76dm1E6ueXsH0KxYxbNBAZk8/nxsW38aiGxdRVlzKB2s+ZtWLT0hQ8cXX65m14Pq6m4zHhEEGP3BPexra9kPrcNM9xo1YTqbmC5/OIpJlOfz5IXx/b8NEDaJghJlnjJbIqXEEjwvHEe5C4fV+Ic02hQXgNgtZn6djPVQO2rp0kZUl4gNtye1TOHvKRD74+AvyhbLJ55Tf6UKlUZGcnExYaCgHDx/2+BIWwo6A0qioP1EO1nJPoAirpY7oy96MifsYQ6tthAUCR8/jAlpFXV0noEFVO7UR0lGfmWhEZCR33XodGo2apXfcwX0PPkRS2zY8uOIZnnvqYf7z6ht8/sFqUdGgiZLilbi4WFY+uISNP27hi6/WcfXCORKw9e3dg+mzriY3O4eRo0dwzpTxjBw+hBdeXs27YrNP3EWjYfLEMVx75RVcd/NSEtrEc+zQIbIyMvnq20/Zvn0nBw4dZskdNzJg6ARGjBgqgdfzL70m1X1HD+ynoMTM1s3f8d5Hn/Hbb3/IgA+7/viVeVdfz8xLz+fq6+/g6KHUisAe4rnCrYYsrxoCKIjPK4pOqieduC1CUen71MrIMWfyn5eektFlxXHsRDqLrruNdd+IfPmCc7pBFyyt7upUkNcjVHa3qLmoSK3FglKlQhsSQkJstJT9BQcFsWPXbqZPPYuEuFjiYmOIj4kmpW0i0ZERUn0lJINJA0edXsjmcLDuw7cpLCrm9odWkn4yA7eYfP+TFGy+gcLhJDmlrfQP9/uOP7AIR/eB6XS6iI2NoXf3Lmz9dZscbEaNHE5mdi7HT5yUoZObnLdGBD7wLBRcWHURpCecSXF4T6lAEW1RbS5Ec+owSuHY0asfFiZ2kpe4bGhcZajdArK5cLlVWN0GlDiIdB4nhFyUwui/AUejIZv3nro2WiJHhWHoYJDSVV8fFjsVIkiAzWnDKaJIoqSdzsltcblMjSjGqBTez8SCz43JAk9+Y+CF9QYKylrSEZtfxk0mHrznDq64zAvZvIs4IfjLd2nZWqik1CE2q9wMi1LTw7UZre0YuB24lEFYgsdgcRirRBfVarUsWvKAB7LV6JOtGbMioWSLTSFuwaNo49sjfLL5zEUr1vvCz5qfnzaPok1AADFOulFplOiNArZpUCqUHj8KKj3Fv68n5/1HsRe1DmTrNHwiZ59zPh3iolCq1OhVLiILDxFbdIRwZ4ncEbQYo8gJbU96cEfsuhAZHKHY5ibHZCUxMoRSu5u1H77Fnh+/xmIuleaw1UqzGcVb0TJEYUnfXn42aCJkujaIXh0n0jamBxq1eIm4Uar0hEe0Q6MOod/QbII7vUdYqJFTJbvJNx2kd5tZdImeSmrht5SWmfntOz0frtlGWk629JXQYocL5ozTs3SGga5t3aQXR/B06ky2FPfD4tRyfuwmFrb7guSwQo+pqt1BdmkwK47MZXPhAIwqCxfG/chlyetJCCvm3Y0OVr5vZt9JZ6tANjFsjepj4aqJJRzYr+TNn2MoiB5Am3HTaD/qDBLaxRIRoiFIr0an8Uz2bA4w2aHI7CSnyEbG0Wwyf9lM8bZvsWXswi12PVvrvROgZKsXsolInQYNd849g+mTetZYzeu3HZPmor9s+RaXw9qyMl3RD5RgTAoion80uig9bmFT6XVs67UXrgLjhT+a3ilduXj4ZBKj4qRTZKF88ymST5UU8M2GTfzwyY8UphVW7EhX9ptmtuYAc1G5+y/n6H47CRK4Kbgm+QBL+mQT02Ew6qjO2POPYD6xBac53xuGW4k2qhNBHcZKqGxL28qxAztZ+d5O3tuShvRV0JCjJcaThjyntc9ptXy00o1b6bZNLuZ/IVuTi67mC/+hkM2X2BZvf02BbPUkosXT2LgqrslE1P8OtSvZvIG3PIsc7yWelUxdWWoKZBPqnmFDBvLDj1vkurljSlt+27qNnv37Yi4zc+TgYTp17yJdCO09cIiDh0WgJc9RBTL4JVUqrgQ0SBwAQ66B9meAzui9yAn5WSj2fQ5/rIbSUxVzkkAf4IFWVPJ7p/CIoSW0XzjhwyNx91bjVDux7i/Hsd1M+Z8myrJNKDQ148naWpm8t/DnZbehEMov/6ihXjWVULWJRWRJaVk1623/eqnyZO8X/tOu2kBqYOuqt0fU9FDvTar49qqv4TSwWYsyEma2HTu358mVD8ggGS+/+CwXXjqHhfNm8cOmzZw5eRwnT6ZLhZtQ8f33P2+gViiZfM5kLr34XB57/Hlp3qlUuOg/dAjPPLGcS2ZexamsbKnACw4J5qWXnmLDxi2sfucD2eBFEI7l999FTnY2Dz2wwiM4EL6GNWq+/vQt3v/wC4YNHUh0VCSXXnIFyZ07suqZFWzasJmnn3wctGHojQY2fPcRKx9/jq+/XOuFASquvvoKxo4ewbU33uWJFis3Rv1q0FvGFVBNfuX93jdX9Cs/z9fenmguZdDwobz52gsEBRm4fP4N/LxhIwpjcJXgIfXWcwPqp+Uhm+zQXht06c/MMzkWDvQQhNmox2g0Emw0SjtrYbMcER4mHTlu3rYDESHztB1uN2PPGCYHqLzcPNz/C19rjcmsdB7o9JiL1LaFI2WqQnqq8wxGUnWiEs5dmreIayxkk+1AgLYoTiadS2lIR9xi0eOwoss9jrpY+GXzLBYUUkHhUVF4fjx/C/imcFuIcJ4gzHUKFcKEsWEF1iTI5u1R2gQvaGuvqxSF+z1XYD6BGKZH5rI4NotYjc3rTB7KbQKwBfHqJgNZhUIx0goqNlEEJhMP3XMHl192kXT27TMXFVkQIjyDutLjg8Xpxu7W45LqQRHdx4nbafb87/U9IG5p0Gm55u7lraZkU8cmEzf/UTRxHsjmUaz5BT+Q44b/354gB3JxLf1ueipIrVViDNKgNahRaHQSsuV//HgrQTYnCV37MOCMcSQlJmEMMqI3GAg2GGXkQKNaQBQ3VrcSi/C7p0SGKFeqVZTY3WSVmAjRqigoNbP1u485sv1HystNXkf+AW25FSeeojX07XYOg3pPJywkvqIbKVUayk3F9B54nKCO79EpYRgRhs7YnWaCNLHsznqXvTkfkBA0igM/dWHNW1s4npVZZVepYT2yjrPckBCloHtbBWF6YWoeTVHHBVijBuFW6TBmrifsxPtohcJOqZJw1aYKpajLIqzRQ1A4zBizvic0/Ss0jgJO5Co4mOGmVLCfmo7mlrMTera3c8t5heTlKHj521BSC41oEjoQN+Js2owcS3SXZEJC9FIRJvqczanAZHWRn19O4eGTFO3cSsnOdViz9uN2tjCkqjYjdKMxhBHXcTzhcb09zpZlwBPP+1n+7h2vfUo2lVJBt/ZxpCREVotiLTruycxMfvvlK9KP/oHb2TB1cYPbiReyBSUHETFQQDYDLhnFRSwRvDsyclyo9OkoGrSz2IEj047bLDagqj5NtJnyUgvmQjMu4QgtEGg2t01IyBYF/S+BruMrnF5XzH98cyGXgkUph7i9425CDFq0cb3RJw3BZS3DfHQjTlMOujb90CcNw2nKo/z4z1CaQUa+mUc+2suazSf+hWwNbkj1ndjcSm+l8aW+ZDf2+38hW2NLrJ7z/4Vs9RfoPxiy1ZS0ANXQ/xyyiQIWQgrhBF6v9/wuAhvodAjzM/n+EkossV4WG+JifS3+9h61L5N8piPCHi7WEwhB7fXxLcaJ8kIoOgrWshoDXNVoLurfGFxi/qtAH27AHaPApXLjLLDjynHgwhngxL5qRdQMNOqnUL6ooXIt6QfgfMlqSchWUxorhlfvUq8CotUipastEmi1PtVIJZuAbF26deLpx5bx8adf8darr3HW+Rdw03VXcujIUSZPGM2X36zn8OFjLJw3g+WPPMPaL9Zy3/IlOF0OVj6+CrPJjEqtYvjQgax8cKkHsp3KlkmLiopk1VMrWPfDjxKyCTVZ3949efmFx5h71c3s3bvfYyFgLuKqa67hyisvZ8YV18oAHSKIxPwF15OYksyzTyxjx85dPPLgoyLCAkvvXcrUc6ZwwaXzZeRYrDa6du7IK68/x6eff8szT65CIfqA/6SuCqn0Lzlve/EDcLJdVHSMSrNSd3k5Pfv3QaVWs2vHX5KZ+FpbIAauDztUgL4aBsYaIZtsK00xF61/5A3Y2fUCOJ8phYRH9WWnIQ9pxDlWq6dh/FMVbI3ISque2hTI5l24lRviyYyfQEloZ9xqHUprGZrcE6jMRSgFgZcG+562IAYKj3TJhdptJtyZRohbADbfQq5h7aNJkE2m1/Ojb6cjbGgIurY6ufPi/1TxvutpNHNHm3SGh5SgUXjMmLKLlLzwQxCvbAgip7jSF0Gr1Eu5hTkzLmbxgitISoiv4lPA9yL0B2gya96ByX9XyneOcF6ZlpnF0kefZuvvf2IXC+dqfbEZixKnA3VMMjHzBGQT5qK+wAcBkE1Wv0/R5jG3kmo2P99tUvaoBK1OjTEimPJdG8j/5HEcxa2gZBOiGrUGrd6A1iAAmxFjUAjBYZEEh0cQHBJKcHAYIaEhGIxGggw6DFodOq0Oq0rN8bxi0g/u4cifv5KbcRS7pdwrca6hHTejeOtvY26CDFEMGzCH3p2nEGSM9Kh83G5KinPo0jUfY6dXKVVtZkDS1aSEj2Jn5uvsOfUxeq2WMNsENnyiYt3avyksK61ubld/Auo+QwjvPKRHbgpogsNQaT0vVqfFhMNciojmVdEmFQo0IeHyHNGGHRYzzvIyjy8MYZ7gYVs1H80tZ5fYK3IxbYCZcd3K2Z+hEj9ZBQAAFBdJREFUYU+mFptTRZY1jqKwfuja9yW4XSe0sXGg0WMzW7FmZ1N+4jDmo3uwZOzDXprtidh0Gg6hXtMFxaAPjUdnjJY/am0wKpUWpVKLgK0+P2JiEuhy2shL30Fx7oFqe/SeSa0A9RbcIqhDc8uzlvyr9Cp0UTq0EXo0YVrUIWqUOpWMVC2Ds0qA6RVtKsGcbqLor3zshdaa5xFCXSbafF0rqObUhUhUWAJEtYewRM+PMUrWv1DceqK0aTyQrdMeglV2qfDWhLfD0G4UqqAo3E4bCpUWW84+yk/+iqu8SPqizCyw8MiHe/6FbM2pn2rXtlLDbaXbNjnr/0K2Jhddo18g/4S6b/E01Iw/6i7UBiSiAafUV3FNesW3GGSrTF19KKjRSraAjAvBQcURSAAaOM2pBA0eIYzYZMcVsEEmVEhC6VbNR2gtPSFwbPH5xhIb4r6gO2IpVLEcqoU8VdEFBuS11nbiKfWGts5az6tlw60SKNYxCgTUi0yR97Mqt62tzdUGg8QjmwHZPvnsa9585dUKyLbvwCEZJOLimQvRuFw88dTDZGZl89rqNdy75Bbe//BzvvtqLei0cr5RCdmu5pTXhVcgZNPptNy0+Gq6d+3E3HmLPUIeu4Prr7+SeZdfyu33PMjG9Zt47bVV0vJo3vxrvZBtOdt3/MVjD69g2YqHmDxhDNfdtISdf+6Shde9ZzdWv/wMa9dvYvmKp3DahT+2gPW0pFoBBVRTWfpFHa0RkApgLbiDzmciWrWuG9S2vP4Gq1ICz33k9S1uLlrfqPjv9/83S6CpkM3b1GzqYAnZcqOGUG5MlCBNXZqHpugUSlu5hGtyXex2oXRaMDpzCXVmoqfEz0S0YYDN17gbFfjAv1a8PUsVrMTQXk9QHyO6GK2MQCrESnqlizkxOSyKzSBMYSc9X8Xavwx8tsPAtlQtJeWtDNjkwlJEmw3mgVsWM23SOEKCKiPkSIWKF6pVBWrejl/lxehRhDicTp55/W3e+fRLCgqLPSdWK+5mzIqcTtSRbYi5eCmqpO7SmFHAtOpqNu9LygvaPEq2qkER/H23qQ063KlbKFv/As7SPI9qs0FHPXnx/9pn8uUrE+9iXezOiMFfpdag1mjRaLXovCBORCVCpaWgII/CU2k4ys3eMhWL/FracTOKt2FZFmHhQ2jXdjC9upxF2zZ95N/FxdngPsiQMfk44z6iyL5P+roy2wulZ8T2ERPI+rsnb766g72Hj5+GDQmvEtp/VinhSEC5yc0Zv9dgTefUVDAtUc5CnK1ykxzpICHULtWM+WYV6YVqSmzC34URlTEUlT7IE6zB6cBtN+MSpsI2cyVcqy8me4MqtqEnyZlJRah1pUqHWmNALdKqNqDRh6E1RqLVRcq/8zO2UZy9u9JRb+BjfNCqJcqzrizIqlegUCtRapUodUpUOhVqgwpViAZ1iAZtqAZ7gY3ifUXYimqBbHU9I3AR0+Q8+cpYbNypPYBNF+L50YeBIZpFww3cPsxOsMarzBP+14Ki0bcdgjo4Fuup3Vhz9uK2i0A6SoSqMLOg/F/I1tBm3uDzmlzJdT+hlW7b4GwFnvgvZGty0dV8YR0V/E+re99kuFkl0EqZaoHbNgmy1VcWHp/91Y7A5DaQdXmn0lWvbtLrxpeuBj448Bn+0ynZLGop/0BgWN+qy1/d5r/eqNGkVLIRQSX8i7e2kvWdU1tDaQxkEzO0yvvUWYQBBVdfG6uvfGptbgHZahDQqeVmPnNREcVzxfIl7N9/iMdXPsjCRTdw1pnj2bvvAP369ObCy+ZjNOhZ8eBSSktN/PX3XsaPHcHdDzxKZlqmBGUqlYLhQwdLP22XzKwZsr215iPaJrThjZef4ZlVr/DVl99Jy7lFV89l6JABLF/5FEcPHpagdek9tzJh7EgmjD+Xbn168eKzj7D67Q+IjY0mKSmBR55YRdaJNDlf6tK1Ey8+9wiPPPkCG374UW6seyKLVsXUssz9AJpvmPO13drrzDs/q2ZS7b0ioFNUnh1Q8PVRdb/TW8dctL5B7N/v/++VQLMgW+Wb3q4yUhzalYKIftj0kbLrqOzlqG0WNEo3BksOYfk70NrzPWakTTxE52gyZAt4plKvQJegleo2ZayW9hEOrotJJ6bczK+HdHzzl4EDmRosNm9HbfKo28jMulyEhgQz4/ypnHfmRCLDwzxyVz/FWqAvhcAniF2L7LwC1nz+NWs3/UxRiTfkdo0gqAVmRf6DY4OzW0eBViSpsWmr5/yG3q6mmYqkxfKfqoCiPpVuQ5/Z4HKr6UQREUiJWq1DrRJRdIVJswtruYn/r71rj7GqOOO/+9q9sBAoal2qYERey7oqyKagFRDaUtKkxaTVNpA+rH9AEY0ttjSKaWkhKn/Y+mhIrTEqUKO1xBhLXxShPNYiIeoCkhZlCYUtsFAey+7dy+U2M+c1M2fOOXNe956Fe5NNds/OfO9zzszvfvN9t7e2YP68KRg26mOcKe+hANaw3CR0fjQcr77ahrZd7SiQY76SlPxQIlV6clR21ukYr3/ti1tm+Sbjw43xWkTGaRjJwjaVpvFAftLpHM1SK5UUyjdEZc8g6tLkNALAaSAsPVaqHyv3RS7QrseNg4PzyyksnH0DHr5rPAblM8xGh13O8cvtGsjmy5M+BscUuDGR9aEYP7QGsgU2nXyii4OT5ntr6R3CBjEpFQFZLwDESWkbyCLcI45ZKUIdNsu87hBJ6Ew2VhHte2fuY9pB3/yb0giKOs4LER3mKoaxodhxUQTc3IvlMl7lwAyZ9Hwmm/ga175UtCOK9nH+DOB4JJQ5kMHFJvuH47qQBz6dpojfy2qdTbWgGDpsCJY8sABjRo/C079+AQ98/3vYs28/3lj/Np795Qq8+dZf0HHoMJYuuR+/eXEtmsaOxgfte/Hyb19GamAD3TuSPeHtU1qxauVjmHv3d3HUyGS78gqsfvoJbPjzRryy9nXcc89czPniTMz79iJaxmr8jeOx+pnHsXHTNjz/4lqa+HGuuxu3TmrB48sfweIfLMPEW5ppo441v/s9Fi28Fy+teR1vb9iIgQPqaUfRH/1wEVqamzD/3sV6GaQijh07ge5u0hjK4W5ngt0KF+30E1c30Vh7M3HqFQfsqsyMEBpSQuMFl/DhQDbSXbQuS+fHd1zUXyzXRifFAqFBNlYRq+Yavcq9IchtYWStBEeryM0RFchGZSQE9QeZ9YJgjqXpmErF3UVkIkfkjCPXQQXIkGJi+nGq2M7ZBRWuCvPCLACDrvwqrqbwiikWMbhhAObMmoEprZORy2Sxeft2bNyyHafO6kdEFY8RVFwVVYZh/KrKw/e4JArlvmngVEyi+L59IEyIS6dSGYu/PAaP3D0Bg/JZx2wCVhoCsh3uOo+fr/sQr2w+WKvJFta30vkRODwCEtGqpguUOLlCaFl1XTwEqLp8EttGIlMkRCzhIiIXdKkVHGQT+0c6vSftCgbdzdiAAOYCgy/oGymBLwPIifydXBBUTqW72qmAmTHZdnSTAdGMo6gMIztIYnlWw1i0ETaQTzieKtJhvWrnwWuq8dGvCdUoZGCclfigQ7kSx2jkeM6a+ro+4h7NOLJYKuGaa6/BT378IL5w5+fw1oa/4olVz6Gr8xjumHUHlj/6MMgxzzfW/xFtO3dhwX3zsfLJZ9D+fjtSdXWUPjmh09I8Hvcv+A6WLltJu7mSz9AhQ7DkoYVoe/c9/GPHP7H6V0/iT397By+teY02phjfPA4rfroUY0ePoiV+SAmi7W3v4aElyzDvm1/Dg4vuw5HOTix9dAVId/hf/GwpRo74DK27Tfyz8Z2tuFgq0WYH2WyW/vznyFE8tnwV2rbuoPUIzY8YvAbyKMY719VCiyW3Z4YZJ06NE/RY0oBN/WAIrXHs/ECrZbIpPRlqgwiQM3x4I4Y3ftpqBpBgs5CQjxRkS7Cu4UWzPbEcSEa0MgovcPwUwqgadOUXv1beHAhYS4rpXtD7r5Niurm6/p+9Zmgexq/e1gs4IpFCqevSz8WXKhqXThfLmH1LI7762WuRz6WVytmRAsMnz/Vh/Y5D2LrvOEC+EFH5xKWDCu8ox1REj5BMQk6P0lwaLclOPHomladYdTt7CFB1+SQuiUSmSIg4b5IDRlIsSy3F46KsyGwGjZMqQcErG8gjc4UkgV7GT8WLQeX05UIOmWJmSo6SWvgVl9ZmgooMvqX0KqfQlmkvb4t40WeZOvpK5yet188YnMVqjMQrz0UCixjTWntloNBLmwoglUOqPq+Vx6NNEbWyNbn6BsycPQtXfGoo1q19DajL6ft6kgGml2sh+4B8ngJgNPGFXC/00uYVpIHBt+Z9HU8/9zy6z/doJihdRJnyZcq4EP75PMqFPuAiafBFimkP0JIL+8g8Mlb3a0pv3FHW9x6UaBopUpuZ1HtzMjS5rpOguBcDuNkCwhZCkhvHoT6gI0DHgr8sfUMmUpNt1jQcO9aFvXv26cdf42x84OtOrA1OjAVqIFtiXBG9IKogmypnGT3vl5kq9YqM62fiVsQmlwKTRPo1kUKpe7ufi++6eFO3gvrIYgkgx1rNj4IByYItR7qEKwJshLYCWXWhqziyInqEZBJyevTWrYFs0dtU4aZKQhxURQafTH0Od/JlIJDNDaTSXewOUPFQipA7JRU1UuBKcmuzOAsrgP1oofddEamsTuxsmT86VxOkUAkQS1K23prB0vqviKyIOWK8kKqgGp+lpvHQsEONAld7jgGBtP/J38/s4VcTZFN47Lh5VdbNlAJppCttuQTU53XMUUSImMw5MyNMB+Eo4NYD5AdSZTRbs5FjZI3pduHqCVqZXxpZiX/IeLdAlISHcYl8Kan9bhwZ5a1j19JyiA3kZNQidarLpAOJSmiyq7u+PkyfOQ3HT3Rhb3sNZPN+Al2uI2og2yXs+RrIZnOuzwfpJRwcl5ZqifRrIoVS93s/F59TtCq6xMQ0JrLqgRHRyNj1iIBBBCQispZOpgayRWtPxZ1uEuIgCTJ4PVSrLCMHSnGy6ACJ5FCZCL7YVXBSygFR0W3k/l9tkIk3eNmNxzn4zpsCIzdpo793BIqCzXnbihYR0RY3I/A12GQjzUw2ipfwI7w4G1q41WSThr7gF6l9maAUY80MAhenyY6S8s0erOYP9pqDLGEZZOsE48pBMiFqFXLD+PcV+csvyOZoU9v2Vs/KMya4qMZZReVGlQhhHhc9rmey5bIUqKvVZIv9KdPPGJRKaGy8CsOvutIj+pOhF7k59h/oQE8vSV/VP6RldUloWV1tcbPq7bLjE9X2FArJSkbPa3UQkmXU05MsLq3Bl7A4Jp0U3Tq7kuOnIRqZ+Hav0XhCnGiuXtgahL6pRzwhycGmoGpQ8enzuFTBlCuj1qfLSpXEsFPdQXqMgtx7ROYoP0ENSE5TZLQf2Yo0BNkotQtNqyJ6hGQScnpoG9kI8JuW6OlXiWLV7ewhQNXlq+DjlAsBn4r7HO4UbU7JLq7k5ciLxcLjuKi1J1dXwi0px/ed5LRcZ5AZMVFMljDk8hb0LZLyBClT7SIjvv1v8xipnQA7jwNFGKH4686ZbSLe4hVf5niGge1VrBomMuzHBoxqxGwgmUO9NlmGn3Q+AzdqtL2CjPW4X1BOjJYIMtm41EDLkFxMsTeBg0/IZa971XOMYI5aTTblp8NlPrCvgDGTPo8xN0+XFpFMmnUIqr9twws4ffKoJlqxD1ePugnjJs1GNkcKKKo++eLTrK+3G7s3rUP3uVNVBi6dHqhBdZfRq769fWmTVHEvFNF4fQtuuGkG8g1DaGfQan5ISnxv91ns37kBJzoPSIG2VDqDpslfQuN1Eyom6unOT1Aq9iFXP4C/t8gCOp3BkYPt6Dy0FxeKBWdQpWLSJjXYFA0QRPwLRVx9XTOuv3kGGgYPiz2OSZwWus+g+1QnXaBmSJ0P5h1A/99zDof/vRtdnQftcUwK+ebqMKplGkaOa41dXhXLkzg+/K9d+Pj9zSgWztvrJgbxiwrjSo+piB4hmYScHr1JGYESJ1sIbauui4cAVZcvEUtbwcESo0RkJy8QRBppMt5CppGMrhOYw/NwVsxr8658V3gtrxmwxo2nk6SRySlTyGRqV4I71siARhQUkjQ9MI4ZuoWShqsQYuQXa6SX7qyv3dRwg5fMeZ4C6iOd4pJ7lNsHyTrhymW25opz2ML9Ylk8TUe3NC6XiBGL0Ik3kdsN7BWIrClY8TxEldbFE1zgxdq0rwIeKYJsyJLuorVMNuXn3WUzsNCDpqlz0dQ6R9+URvSWjMmABHzY9Ien8L/jhzQOxQJGNE3FxOnf0DbeVW9rn0Lv+TPYsv4pnD19vAayxRQHgckmNbyLBYxsmoobb7sLAysATnjZjyx+zp89hd1/X4ujHXuAjFCgFGWkMznceuc8jBw72YtcZP/vOrQXpWIBufwg25cC6UwWn3z0Ljr270SRFF+tesfUpAabojuCiH+hDyPGtWLCbXMxeFgjypFnh/Gyp1Jp9J49iTP/7aDxkK1vEEC2NHq6T+PAh1vQ2bEPIJmZ7KdcRrauHs1Tv4IxE2cmAmRLpzM48MFmtG97E30952ogm2K4yocFCWKGUsjpoUSXTq6BbNHblN+oe5k9Hv4KVJMci4b4EckYCGRjslUE7IXbO4uW5kW20AIZ0CL7El954+7lYontOFDIBXBQMXtkcjrpIRzTtIAwXTqm/peFi2lK8eCXZXn5de1+tcN59nmGqCJm4mULEecxVfZC8STBZYKMpKaYpGYdaxbvENEEMME0XTEWyOSPklpbYtdjmo6MvWBp8cbXgU9S40z2IZddjS9J+1PoLMr6WTMQc/e6dOLVhuq13nxiB06ZbP8HcIYuvvmDj2wAAAAASUVORK5CYII=">
          <a:extLst>
            <a:ext uri="{FF2B5EF4-FFF2-40B4-BE49-F238E27FC236}">
              <a16:creationId xmlns:a16="http://schemas.microsoft.com/office/drawing/2014/main" id="{847FACAC-E9BA-423A-8034-AD9C3E6D74E0}"/>
            </a:ext>
          </a:extLst>
        </xdr:cNvPr>
        <xdr:cNvSpPr>
          <a:spLocks noChangeAspect="1" noChangeArrowheads="1"/>
        </xdr:cNvSpPr>
      </xdr:nvSpPr>
      <xdr:spPr bwMode="auto">
        <a:xfrm>
          <a:off x="1517650" y="129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717550</xdr:colOff>
      <xdr:row>64</xdr:row>
      <xdr:rowOff>44450</xdr:rowOff>
    </xdr:from>
    <xdr:ext cx="304800" cy="304800"/>
    <xdr:sp macro="" textlink="">
      <xdr:nvSpPr>
        <xdr:cNvPr id="9" name="Autoforma 1" descr="data:image/png;base64,iVBORw0KGgoAAAANSUhEUgAABNkAAAKuCAYAAACc38qkAAAAAXNSR0IArs4c6QAAIABJREFUeF7svQd4XOdx9/vbvtjFAthF770SBDsJSmJRr5ZsS3GT5d6S2Nd2Pqc9/p57EydxkhvbcW7iz3FsxbFlxZKtanUWkRJ7LwCJ3onege31PnMWS0EU0VhMMjrHhkhiz+6+Z+YtM//5z4ym8Jt3RogA8h/5f1j+GYGuSTYklJFss0dfUy9VAqoEVAmoElAloEpAlYAqAVUCqgRUCagSUCWgSkCVgCoBVQLvQwloNVrGpifY03caipLQGfVoNBpQflD+1BR+484ZdA0igqWFw0QiEfytI3zn0W+ysnI54XD4fSg+9ZFVCagSUCWgSkCVgCoBVQKqBFQJqBJQJaBKQJWAKgFVAqoEVAmAQW/gbEsj/+s//hZDaQo6rRa0WjRaQdgEZENAtjtmmGxRFhvhCGEiBFpH+LvHvsWqqhrCERVkUyeUKgFVAqoEVAmoElAloEpAlYAqAVUCqgRUCagSUCWgSkCVwPtTAgKynWlp4Bs//muMxalohcGm1aDRzbDZBGeLgWxKQmgoQkSYbAKytY2qINv7c96oT61KQJWAKgFVAqoEVAmoElAloEpAlYAqAVUCqgRUCagSUCUwSwIxkO2bP/4OhqJkJVVUAdiEzXY+XfTrdyhZokqu6AzIpjDZ2sb47qdUJps6o1QJqBJQJaBKQJWAKgFVAqoEVAmoElAloEpAlYAqAVUCqgTe3xJ4B2T7a/QFDrSSLqrToJE/FTKbBk3B1yVddKaxQQxkC0cIdIzy3U/9qZou+v6eQ+rTqxJQJaBKQJWAKgFVAqoEVAmoElAloEpAlYAqAVUCqgTe9xI4D7L9HwHZ7FGQTVhssXTRd4Fs0v4gFI7WZBOQrXOU7376T1lVqdZke9/PJFUAqgRUCagSUCWgSkCVgCoBVQKqBFQJqBK4ghKQZnvqdeNJQOmkqF6qBN6nEngXyJZvVxhsArBpdMJki3YY1RT8X7dHd7fzIFtY6SYa6BxXQbb36cRRH1uVgCoBVQKqBFQJqBJQJaBKQJWAKgFVAldLAgKwyU8oFFJ+xP9UQberJe0r87nC2NHpdMqP/F0F266MXNVPubEkMBtk0+UlodVJZ9GZlFEFZJN00RjIFo4QCUl30Vkg22duPCbb7M1ZXfjX74S9mJ5iv1P1purt+pXAjTmyC9eWuk9e/3qcb4+U0av75PWpw7nWlnq+XZ/6io1KtUmub/3MNTpVbzeu3mYDbEajkZSUFGw2mwLeqNf1KQHRmc/nY3x8nImJCWWQer1etUeuT3Wpo7qKEngPyCaAs1YDCtg2G2QTLptEE0JhIgK2KemiY3xXBdmuonre3x+tGkY3pv4v5iiqzuP1r0sVZLv+dXThCFWQ7cbTmYxYBdn+5+hNPduuf12qtuT1r6OLjXA2wGYymcjOzlYANpXFdmPoUxiH/f39DA8PKyCbymi7MfSmjvLKSeA8yPajv0ZhsmlnUkUFZBMmm/xbYbLNAtnC0vwgEiF4g4FsqjF05SbO7/uTVN39viV++d+n6uzyZXgtPkHV27WQ+uV/p6q3y5fhtfgEVW/XQuqX/52q3i5fhtfiE1S9XQupL/07YwCbADWSIupwOBSQTcAa9bpxJOB0Omlvb1d0aDAYot0U1TptN44C1ZFelgTeBbLlJirpolEWmzRAiHUXvQBkk5TRcCRMUGqy3UBMNvVwvay5ck3frOrumor/kr5c1dklie2av0nV2zVXwSUNQNXbJYntmr9J1ds1V8ElDUDV2yWJ7Zq/SdXbNVfBogYQA9kCgYBSgy0zM5OcnBzl7+p140hA9Hf27FnkT0n3lTRfFWS7cfSnjvTyJPAekE2pxzbTXVRYbEpNtq9FGx9IiqjUY7tRQTahqqob9OVNmGv1bpmIKkX8Wkn/0r43dpCqers0+V2rd6l6u1aSv7zvVfV2efK7Vu9W9XatJH9536vq7fLkd63erertWkl+8d87m8UWDAaRHwHYcnNzFUaUet04EhB9nT59WgHZJOVX/HA1bfTG0Z860suTwDsg21+hy016T3dRqcv2PwJkE3BtZGSE1NRUFUW/vDnze3+3FND0eDwkJCQom7N6Xf8SEEPW5XIpBpHFYlGL1F7/KlNGKHqbmppS1llcXJy63m4QvckwJS1D9Kfq7QZS2ozeZMTx8fE31sDfx6MVe1JsEjnfxC5RrxtDAjG9CYij1va6fnU2G2Tz+/3KOhOQLS8vTwXZrl+1XXRkoruTJ08iehTbRO02eoMp8DKGK8zFuRpeCHAuc+JakjDku81mswLizwXeyzPIuSEg8aUwMN83IJsoc+/evWzdunVxjqM0fVC8zovPsIhSo07xSpU/pCnEPLdfxjR9f79VnH0pnCk/VVVVCt14Mddcef+xw3sxn6Hec+kSkIO0ra1N6TBUUFCgRLDU6/qXgOhNqP2yzqT+yULr7VIg79jWef1L48YZoeyTTU1Nytkm6+1KdV6LoEV+NISVH/W6shKQ86i1tVUx3kpKShb94XMFm1Sm/qJFeFk3ilF+7tw5vF6vYpcsVu46tOjmqEd0obMh+2SIcNS+VK8rIgHxA0Rvoq/y8vJLBmxi60+1J6+IWt7zIbMbHogNKetNWGxytqlMtqsj86v1qaKvEydOKL5ALOC+lJRRlXl6tTRz9T43Fqzftm0bb7/9Nm63+zzuImtb9L969WoefPBBJQ18sefnlR6xAGz/9m//poxFfmZf8gwyd5966ikKCwvZsmWLAgou9XrfgGyywLdv38599923IMgW8Efo7w4zNS4pslEsLfZf+ZvYSDmFWpItHuJ6etAGAvhSU/GnpoIwrdSijkudh3PeL4uxp6eH7u5uVq1apaDO8yHfsjBkQQvAIx1tYos3trDz8/OVaJhaPPWKqeiiHyTybWhoUJyQsrKyBfV2dUejfvpiJSB6E4NIwDU5WOYC2ST2MB0M0THlZsTjJ6wEGWYgN9k0lSDFrBTvmWCFbI2ZVgv58WYs+kuB6Bb7JO+v+8Tpq6urU4wXAWuu1P5m9Z0iwbcPt6GSKdNGIlrz+0uwV/lp5VwSUFvOLQFrFrrkPBsfH6ezs5OJiYl33W61WpU1K2x9lfG9kCQv73Vx+js6OhRbQ4zzhRx/ganHgi7eGDvDoelOtLNsRNG9wWImLtF2flACreVrk7hHX0y21kZIhdouT2Ez7xY/QNaO6KumpkYBb5ZyyfskI6atrV2xQ8vKSklLS7umbIyljP9GufdyQbYZzsN5V0zsE4WtEo4o4SKDToNRrz+vt0thqNwosrzW45Q1c/z4cQWgWCrIJvNgYGBAWXPi/y11vV7rZ3+/fr+QKl555RVFdzfffLNyTs6+pAFGX1+fEmD82te+prDCr8UV83d+9rOf8dnPfpaVK1cqw5D9QObab37zGwVL+PKXv0xGRsaC5/zFnuGag2yHDh3ipz/9qQKkzJWnLYs0KSmJxx57jLvvvlvpULLUa7Egm9TU7GoOMdQfIRw6T1BDpwOtLkps0xs1VK+ApI5GDJOTyk0RgwFXURH+lJSokhYcoNwxw36bDcrJZ51/rxTFi/5jUZRK5ebIbDxw7lHIvbGTaMGxXrsbYiCbzA9ZAAuBbHK/dLKRRSsIucwVkZ0smCNHjigpAikpKQrQJgDCouQ6+/GlSOFi9XHtxHbNv1n00NjYeP2AbO8st2sum+t5ALFDRw5JiRrPBbIJG6Nt0k3DuAt3IDSzT83sXTN7mLJSYnRg+avyew1xei2rUxPItJgWdh1n1tvMLnjtt6zrdB5dDZBNjge7+w3S/K8wbVzDkPkDBHXJAp0uaQpHHRjpSD7rbbPOnwtZx5FI+F33ajTS6jx2Ds71WkSpGbu0kS3pMa7KzUsF2cRRkYCTXHK+iexE98LOEaNVnBj5vfxcKtD2jsM5W2cKZH5Z8l2ayXGdLrSZWbAUkE2exKDR0++f5InBg+yYaMCofadDosjbGG/FmpJ4fo4FI2FKtA4+aVyu/Bm8SizSi67NKzHTYwbwdbYgxQ8QcFR8ihUrVizZaR8c6Kb5+G8pS2sDjYleZwVpxR8gL+9yCvLLGn5HYGGpfX2VL9lThUFw9b/p0h7kSoFswXCYaY8PbSRIyO9FZCs2iD+iJaI1kmQ1YouT7JiFPbb3PokGqaek1Cm/4EXpHBgD0iORkNzyziV7NswEJmO/1ihdB8/PgnD4Pa9rpCth6MaD2y8HZJOg0q5duxTf7Tvf+c57wJpLm13qu662BMQO+dd//VfF//vzP/9zpZTJ7Ev8ij179vDkk0/y85//nOnp6as9pHk/XwKdP/rRj/jiF7+ogLmSGvrcc88pAdA/+qM/Ij09felYwcw3XjOQTcAPeYC/+Iu/UAC2hSKBYgxIxOjb3/42mzdvXvD+CyW6WJAtGIBTB4ME/O9gUPZkA9l5ZpKSDeiNWoKBIOHABInHjqEJBqMbYziMq7gYb3a28sZ5t2yhIbon8WpMmIwaPONTiqOqNVhJSrYhEKJWG8Y7Nc20y03QaMORGIde+84mfLEZ43dOEDLFY9Lr3hUpDfp9sjejV4pOynESxjflBasZo3ymJozf7yMQ1hNnMnD+vJ9zWr5jfC8UAZqL6rtYCvBSQTYBCc6cOaM4GBLVjzE6xDmRjVpYVYODgwpYFwPaFr+6I/g9U7gicSTGiZyijoDMB5GvYVGyW/y3Xcs752o0sdgGFJcLsgVCEXyhqOli1GkwzLQ6vjSZhPA5A2jNBvR63SWZU5f2vb//d12u3pYCsrVMumgYc+EJhWYSCqNp82aDnkSzQYkWT3mDTPuDygElTrqsGKNOQLZEsq3zg2xinPrdTlxuL/6QDpPFii3ejF4nAYLfv2whTMATQCIuOsO799iLjSYilrU8sIBECwx3setqro+5HJAtBp2I6R/V0AzAEQ6T5H6D9OArTBtWM2R+cFEgWzgUIODzE9GbMOrCuKa8RHRGrPEmdFoNIpegODxavbIe/a4pJiad+AJBIhojNkcy9gQLekLKfZOTE0y7vIQ1BuJsidgTrJgMerSRAJPjo4xOutHq4kiwJ5EQb4rxKWeJKkLQ5yMU0aAzmdAvpIwrMLUWq09ZF8L4lfsrKysX/GaxYySIJLVt5HwTJ0T2WgEOpAam1HWTmoqJiYlKure8tthAkqzPgN/DtNOFz6/BbLESH29GE/Lh9YflgMNq1C04Rpk/YkPIvIoCqyEC3gCBoAZzfFT+8+EI4YDYIiE0+jhl778a1+Xuk4sF2YRB4wn68AS8DAWmeX7kJPun2zBq3g2ymRNtxGcknxeMuNJF2iQeNVwtkC1CKODF6fUTNlhxmPVXaEuNEAkF8btlvekwJcSxmBmzWB1frt4uB2QLBIJ0tx2m/vjjDI4NkxhvJC+rgFDcfdx++734/L7FPsb5+wTrCnmnGOobw6vRYLbacDhSMGmvHgAWDvsJeJ2EDUnEGXRKIW5hFCz5SI0RAt4VCHuvCOaz9efSZwxkk3UmOhP/cDHpouezjsIRXL4QLq8PXTjA1LSX+vZRXL4I8WYdxdnx2CwGXIEQKcl2HLY4tKKMRV4SCJL143FOQWImibpIdE/TaNHqwrhHu+gZljPLiDU5k5xks5gPEBFbdAy3xoLNGo9eI3tkmKDPyXjfIBOBMGjjsKemkeqwKH6l7KTyXe6hcXQZ2Vh0S9ZU1OcTOYbFfDGiV+yX+R82Fvy6MJVvsb5b7NNng2xybomNudh0UfnuHTt2cODAAf7pn/7pPWDNItX1P+o2kf9CmQoxYsm1enBh1f/Lv/yLQnb5y7/8y4uCbG+99Ra/+tWveOKJJxSb5VpeIq+WlhYldfRTn/oUvb29HDt2jK9//esKKWexNtTFnuGagWyCZO7fv59vfvObi0anZXL92Z/9GZ/4xCeWHIFaCsh2fF+Q0AyLPLfATEGpFedkgIE+Px5PCLNZQ26Bn8SuVoxjY2jCYUKWONxFxfjt9gVANgEM3BzZ8QLDjvWsSXNxYNshOsbdaONyWX37rawud6Af7+Twzn2c7BpkwpTK7fffy8pcB4Y5dkaNLkznW7/ktGETW1YWYDNFwQStXsPo2WM0DPrJXbWOnHgD+nA3L/xgG/aHH2ZdgR1rcJT6+pN0UMatK7KJkyDXfDM+6MMfCqM1mNDNYhlc+BbZXEXuwoqZXSNI9CgOgWwUArbOB9RdSZBNWJPr1q1Tvk8cFQHasrKyFl0vTKsL0PjqE7w8nsYDt99KcUo8Rr2PnpZ2BgYMlK0tIN6ku0YAwJXbomJ6E/lc6KTJpil6m6uYZWwUlwOyjbrDdE2EmPBGDRebSUN+kpZUi1Zx0pd6RUKDHPpFE/bbqynMd7C4qn5L/Zarf38UtIm2fL7YFSskKnqLsVjkXtGngMyik4X0tiSQbcKlMNk8wTAaTQSzTofdYqLIkUiyxayAatO+AL3Tbvqm3Lj80bRSo1bDmjQB2cxz7zMacT5GqXvzZQ409zPtiSc5r5L1W9ZQkZ2k6HDppubl6Eii1lO07GgjmJJK7rJMrBJZnucK+ZyENHp0erN07J7zEr3FOm/F1ttS9XYpIJsCgAgYooBeoNP4MGtH0EYEALMS1DpI8Owh3f8yU4aVDJkfIqSfn8kmfoqzv436w2eIFK2kKsPNzl+9wUl9OQ88vIm1WfFEPE66Tr7NSEI+RVkOGnf+ml9vP824W4NZk0BB9TruevB2VhUlM926j5899TsONQySkJZP9ab7eOTuWvIt0/Q2H+el7fs5XNdNXHwxG++5n3tvqybN9O7qcZGwm+4jRxgMWslft44M4+UxskSRMSNW1pacYbJuFCB5Js1A9BnbJ+ebI5cKskmkOAayie5j7G1JFZbUDGG1SUF+SXFYVH0+Ab5co7TVHWPvqSZGp4zkV6xm45YVOHznqO8ZR59Swbo8KzOxj4s/VkQKBHtx+cLojRZsZh1B9zBtJ1oZ8ZrJWpFPoiUee9xc2QgaprsO0jIwgrn0bqoc74BRl7N6Y+8VeYtuxHkTG/TC9Sb2Skyf85pAi0gXlV3aGwrwcsdBflL/EsFwCH8oqMwR+V8oHEKn1Slpa9aUFOzF+WiFVRNBYa4V6xx8yrKKUn3ylWeyRcI4h5rZ39KBK62WP6hwELwSDCpNhIBzhJ7jrUyEkim9tZKEyCUAOBcIf7beYh0KY46P6FIYE7Ei2/Pp7VJBNtHX6PQ42+t3cnSyjokkO9pwiIRxN+tt1Tyy6UFFl9GyCYu8IgGcI+0cfnMfb23fT59WT2H1Bh766GNUZ+qVUjVX/tLgGW3izIFfMlb+F9yaG8bjnkRjyyfBsERgLyLZPgHCGl0UNLnIYGN6k31SAJbZ11z+QWx/je2xSwXZxO4IhsIMTnjQhvwcr+/nuYNDdLm06OIt6LRaMk0B7qowU7s8E7fXT05GCjbru8c3774dctFV9yq/evxV8h78Fz57fxLhQJhQ0MPg8f1s3/n/8dTuKfxx2VQ/+CW+/eitZJjD+Jxd7Pj1D3m7s4ZPffXTLMvWEPQ76T70Aj/4xD9xqCgVWySZ8ns/yVf++EFWxkMw5GGk8VV+8udPkfGtn/L5rYlRwG5RV0QBUH1jI3T1D+LXGbEnpJGS4cA0T7RJZB+rhSfnSAxok71LbEl5LdbEYKFhqCDbQhJa2uvCCouVBrnwnbE9UXwAyfy6HHBoaaN69903GsgWG70EPL/61a8qtpWAugKwLUQAW0hO1xRkk4J4f/VXf8XatWs5deoUdrtdAT0uNjFizt8nP/lJBWlcam72kkC2vdIyOkJahony5fF0d3jobo3mFMsRKpTjrDwt+VkB4sf70Um0JcmBN9GBVuoMxbKkLiZ9rQFt/2GebYfl5VVkOwdxZ2SSHKdlvPkE+7b5qf1SJT1vn2RIk83GzdVomp7kld5S7qhdhsM6wzSTiImAYaHYwahFG+zk1edaKLujljy7Bb0441oDupHTvN4wQlL+GtbmJhJqf46fvViPduNn+OTaLEyuXhrPNhDKv4nqrHgMCm1Z0k7DymEVvaJpksp/gl68wTC6eUA2OXSHhoZ48cUXKSoqYtOmTecjGFIT4/nnn1cYicuXL583reVKgWxiWAsyLWnHcjgIPVUYbeKUSIRsMak1Gp2fhle20TDVQiD7Ie5eW4DDGqC7qYOBQQPlawtJtBqIBGNUby16nTC8w8qZqNMZMErkUHFExDgxoCV4XsYarZRFlnu16I16lH8JK0QYHu+aS0It10d5JzotWkmHDUXrTSgqks+ZsXjCMXr5O/lW8+4JIgdx0F577TUqKipYs2bN+bbbkv4pzUOkBs2yZcvmjaZcKsg25Q1zZkTAtQgZVo0CTgw4I4pjV+oQoG1ukGmuB4uEBjjw8yaS71pFRVkaphn5h+RDdToMElkTgYUC+IMhwhEBVPToNBE0eh06ha0YmHFCNOiMBoVVKlHJgD+g3K8zGNFLK2Zh3wSC73FYJD1Dq5PXteh0GkQvwaA4H1p0CrtO2VmUuXLeTp8VIY5FdhX9XgRkk9/Jutq5c6eypoTyHEv1lHkvrGH5nRR7ns/pXhLINumiUUC2UBjhQZSlJFGaYscXCjE47cbrD5ASbyE9IZ7+aSdnB8eY8PgVkG21ArLNw2TTQNA1RvPR0/hzyinPMtJY38gI6ayqKCA9aaZLlYBEIQGpgoQ1GnSyd2kEjNVBOEggGDwfYZbDTtL+w6EgwUBIcQ6iUVUNGuXe0Pk19M5c0qATUFmnR6MZ4+xrjfgcaeRVZ2GVuSE610T1eaGDJdFpAdn0C4BswkKSgFNxcTHr169XnHwxag8fPqzUg5C0JmHgzqe3SwXZgv4g4+c8uCe85KU1UWh9A6O/k5AhBadppbLXJ4XrmDKuVZhsiwLZ+tqoO1QHxauoSHNz5sB2nm0ysLJ2Kx/aWIE17KHzxC5GEgooTLfR3XiSQXMFa6sqyDYPc/Sl33JkMJ31t20hVdPK79p9FJWs4oHiBHwS3NEE6Tz+Gq+f6CNj1b3cvSoPjd/N6KgbiyWelJR4QjG9y5kddtF1+AgDASuFG9aTaY7WTZVUH9lDRXfRvTP6O4XHd5EUoNn7i+inublZqV8oZ4gEb0Q/YpdI1F1SOkWXYqzNF0S6UiCbpIvKeSZMNpnTUrdNAiJy9gqjbf7Cwhp0ERfn2lo52+Enp6qSylwNk5NufJokkm3GqC0RCStrRlLblB/5lQDE520QDTr8jA11cLTPT0pmJRvzDYz0DDA+7ichxc/ZvnEmTGU8UJWksL8VmyosDEZJr5J9MMxE+36aB4Yxl97HshQBqWX9ycIVJzZASNHN0oMt8l2iH9kL5Udq4IkjIvoR+1DqBskZJ3aJ6G0+B2UxTDYFZAv6ea5tLz858zIF9kzy7BkMTo/iDngpsmczMD1K+0gv4ekAZksCcdXZStpzMBKiLC6DL2dtpsKSofz7opdSClOL3mDEqNcpspSsBIW1Kb8z6tGIDeEPEAxp0Oiie6BCXpI1IhzkUICgHIV6I0aDEa1GzjUf/mBEsTMMJiM6OZsCfvyB9wJmmpl75AwQe8XvDyEHt5xpYeUzoutNmELCTg4p596MVXn+LLsgnfyChxV7SXQmzqXYJGJ/yCXgmpxv0vTlrrvuUjpQzjfXLwVkk/nh9nnY3XmC3/Z24fFkkDbkA02Q7hQ9ecZhHs4pZVPJWjSGRfL2tOAb6uLIk6+z37iCx75cSyZhnOPjuL1e7Hl5mDV6jMLY1ci89+Pzz9gLOrFXQCPnWSSA3+dX9KfVS2aMMHwlaOLDJzrVaggrZ+OMnREB11A9p/c9zkTF/01tfDNnTu8kbuPfcVPqNN6wXrGHxI4JBQLK2n7PpehSOXiVOaEEkuYA2URv4tudPn2aO++8UylBIfqRQIAEvSWL6d5771WylGbr7VKZbDJW+Zwptx+Xx0trxwg/eLaVgYgZc1KQ8dFD2LI3YIwrImWsh8fWWKgsTcVgiSc3zaHYDwtewmLzDFB39Bl+9ZKOjVYza//mjygOOxlp284TP9iG/p4/5JN3FmKMuJie6mc0XM2yTB+T/Yf4zc6T9L86Su1XH+WmWyox+cc5d+ggb/zDOLc9ex/WwWaee/I42tLNfOFjy9BNDtK+73F+0uLAMWDjsb/6KNmaxQKiYcK+CdrbxtHbsyjIsYDfSzAiXR/n3kNlfxNbX1hkAjqIjyRgg5wp4rvJWSPlm6T+50IghAqyLTijFn2D7EVdXV18//vfn7cpmehFGGQL6WbRX7zEG280kE3kKnvVr3/9a+rr6xXZ3nrrrcqZslSs6UJRXVOQTRawOPNSdE5oeXJ4fuhDH1ImxoUGjtTS+pu/+RslDeIzn/nMkifPUkC2Y3uDyuEkAJvkngz0+BSjZGxEIqARsvPNuCZDGC1BcopMCiA3eC5AQiI40uXwmXvz0hkjdG3fx2BCOiU1JSQKKKf4+iHGexo4sNvHhrvjOdY0gDlzFTcVJqGPtPPyf3VQ/uA68hwWxZn3TkwwOeUjITuNuBlERaMN07njWdpytnJTUTJmpbC4FmOkn50729AkF1O7NpO+bU/Sa3Nw8kwKj3xiOabRbpoOD5Bz/xYyg/10dfUw4dWiT8yhJC8ZoxaCvml8IT2RQBi9KZoqpTPOzWQTp0+ArP/+7/9WnMWPf/zjyqSVQohCyZQJ/fnPf15xHn8fTDY5eEdHR5XDQeaXjE9AQDHKxElaTLRfAdle3sZ4bhZTLW2krLmT1QUW+lva6R80UrXawdiQG5MtiaSkOLT+Edp7QmTkpmI3RxjqPMORhh7chgxWrirHOtGKOz6fDIcDkyaAc7SHEX0aSd4hWuubGfT4sRXVsLwkl6S4WKRQQ8g3xeREN9M+MxPtPUxa0igqKSDTbkWvC+Mc7GZk0gcmC47UDGwmLQGfB18gpACj4sTHwIELNwSRy9jYmLLZCKr/8MMPc8sttygbu+TOy+sf/ehHFQBuPmCLn+N+AAAgAElEQVTyUkA2cXgbRkKMeqKAWnJc1JEb90VoGA6TZJbf65Q0xKVcArId+nkztrVWBsZHCWoSKK1eQX6qBd9gCw3N7QxN+tFkVbG2LI9kY5Dp8U5lDYy0nmNIn0hRRTlFKTbM+inaTpyhtXecsCmbqrWVZFn99DadoLFnFJchm+XVZeSlJZxPSxOD1TU9wfiYC/dUH+eGAiTnlVBckIE1PE5Hdz9T7hBmq4OM7DRscSb0BPC43Xh8QbQGM2azaQb8num8coEAZA3J2hK9ieH6yCOPKE6+OCbyO9k3P/zhDytAznx6WzzIBq2xmmyhMEaNhrykBDJsFgVQVgBgYdGFI0p6p9MfpHNsigm3V3mOKJNtYZCt5dgZIoXVlGVG6D5Tz5g2l9KSXLRjrTS2dDLkjmDOrmJlWTY2v5upoUkmfMN0DQwTl1JIeWkRDosRjbef03VNdA97ScgqprqyiITgMK0NZ+kanCKYXMbKyiKyE2fxHMUxCTrp7WyisX0AXaodXSfYC3PJX56F2TtGd98QzoAee0o6qQ4bRjFcZzzIxYJsQk1/9tlnlbpaH/zgB6mtrVUck2eeeUYJPMmZKGDJfPvkUkC2KIgbIegPMdA4SX+Tk9RcDWWVA9gMvWgCTuLoJi7USdjnUpzjScttjFiFyZYyb002hcl2HmRbTUXqFKeaOxjtm2Y8kkLp+vXUZhs5d3I3I7Z8BWTraTzJgKmCtcvKybRqCPv62Pf6CfwJ6aRmhdjfH6aicj0fKrbh8gXwjZxh1+F2XJYytq7Lx2qIJiJr8TMxMsrwRJjE1GRSEk3REqVhN12HDzMYjCdvzXISA/24nH6coz6mMWDPzSMryQLeKVxON0GtSaltJoaWcrReBNSW80RAbanbIYCWrC0BsQ8ePKgEluRcEV3Kn1cbZBNtin0j55mMRWynmEMktdnkfFsQZMNDb8dZjjRNkF68mg1VmejDPgWkDrjGGHX50ZiSsEWGGZtyMto3ybAnQkpZFcuy7IqNIPzAwFQfp04cZE/DJKm5y9m0MguTQYJAOvzDjew63opLl8umNRVkpQggocOanIfFP8T45DghaxaGkdN0DA5jLr+PqvhpupubaGrtB3sahRXLKEi3Y7hEdpTIQQCZF154QWFk/MEf/IESeJD6MFKoWfT1kY98RKlpN991KSDbLQUr+PLGh5XuokPOcdJtyTx++AV2txwjMhXEFJeApSYnyiyNhCm3pPOlzE1UWjIJzAWyaTUEpwdoObaHQw39mDPK2bD5NgqtLjpOHeLtAx1o0iqpvWU9xRkuxs410j/oZ2g4THJpIcnmIJGkUooSA/S1HmT/gWMMa/JZsXELa4rtuDvOcGTnQVojiRQvX8P6DaUkznbwtSFc/R2cfO1t6r1GsstXUbuhCG3/OH6NCVu2gakRFyHfOINjU5hsqeQXFWPTBfH5/YrtrNGEQGvCbDLOqk32bunLfBa9yT4pspdguwChAgSILkWHYpcI8+BKg2wS9Woa6uTx+gO0BIvJ7x3jo6/9J0aLjX+77SNMZ1moCfbw6LINlBdWKAHP+S8N2oibnsYTPL8txIe+uFHJMBFwVbkEyI74GW3bw5v7T9HnTSanZhMf2JAP7jEGhzrpmwwwdvYEvQmr2XrzakqTQgy0Hub1t8/iNCVTsG4zm5MCDI95sJeXY/NPMtR9joCS2jhI077/oD/zcyR3PcELe7tJWP15HthUSWawg7oz3bjNqaRXrWJtruOC9PoQAfc0TpcX9FasUjZF7Mk5QDbRmwCjTz/9NOJ4f+5zn1N09Oabb/Lyyy8rPp+swdlsKeV0klTUmVrKS2GyxUC2gXEXXreXX77SxKv108SlO3D52+k68yPyqh8jp+B+wt0dVCX6ePSeYqX0QGlxASbTwnkO0jrB3d9O3csvMbR2La6WnfjW/DWfzRrj9Bu/YJ9lMx++dT0ZxliAL1pbW87Svv27qJ8KYzQ3sDtYy5e3bCHHPE3XwcPs/J6b+199EMtgI8/812EieTfxmY+V4e1vZ++Tr2Lcsg7nrt/h+uD/w6MFWvyLIk1GiAjI1nmOQFw2ZQVp6GTvnMmKmGueyhqS8jr/+I//qABp4ns7HA5Fj+IHPPTQQ4r/JkGdhTpDLhZkkzkkDKzYeRlj8wtGsG/fPqXG1+zaXbPZdkvxB/4n3LuYdNFrBbCJfG8kkE1sZ7EF/vM//1Oxn6TJgfhSUi9OfF9plilz/FJZgdcUZJNun7KAfvKTnyhpo7LhSkvXiz2QgGzf/e53FSbS1QbZju4JYLHqqVppo7fTozBLiiqs1B+bJM6iZ+WGRMZH/Jw6PEVZtRWvN8zZE06KKrTkFEm0bi4QQItBN8z+l86izSpi2YpszMJ60+jRREap2/U7eh33sSVzmGPNA1gKaqnJjsNgHOTNfzxJ+idqKcmwY7XqGW9ppa1tnILb15EsNU+k7pG4Ge2v8fPuMj5em0uCOZpqoTOFaH3jDdrDGay6KYu611rJvTmbcy/Wkf7IJiwjLZzsTmXrWiOdHU1MBeJJsljRhAOEUwopS7ESGOtiwGPBYY8nziSRLmZAtrmZRTJ5JS1UNmbZJG+//XYFcJONVDZocfgXuq4Uk00WyGxwQYCmGOVWjLXFg2xvMFm+lix/HadOWFj1wEoiw70MDppYvkrDwb09JOWXUl6Uhs5Zx8tv+ti4tQy9t58T3U5MwQBh9zih1GJyPPXsC1Vyz8oyUvVOWvbuZrxsMxUmNwNt55jUTDLUZqS0tobiIgcm8fg0OoKTXRx787e0eCspzE4k4BnGkFZMRWkxhulRnEp0UYsmHMGgT8KWoCcU8hPRGjAaBWST6Oj8epucnFQ6qwhTQ5imUudODCExZEtLS+d1HJU5dwmNDwSYOd4fUlhgFSk6LIboGKU229khSa2B8mQdcYpTvfgrEh5g70/foEMBQnQEx6bRxxVTs7GchMgw57p6FfBnYCRA4YqVlKbp6Nz/LCf7HaSkWZkcchGfXcW6jXkE609xtm+SgMmI1ZZLSVkSU/0naOhxYjIkoPO7GE/IZ3VVOUXJFgQP1Gr8DLYcZe/+DkjOICEyzZgpjarlyylPDDEwNIbHGyASDhFOyiIvNR69x8mUy4fGaMBoisMsKdczdenmctrl99JRV9abMKAECJU6A5IyJiCARJHnc/hFoksB2VomPTSOTSvposJsSYuPIz8pYQbEjhZk9wWDWIx6Bqc9dE84Faag1FlaTLpo0DNK/e43ONXnxIuR5Jx81qxbT0GyDVd/K53nBhh3exmf0lK0ooK04AgndtUxYrOTYp1iwBtPcfVa1uTqOHewjqZJFxqbjdTMAvLtIQY7Gjg3GkJvsuD1jBCXWUVNRSXpNtk3hd3joefsGY429BCMiyPdDsNtYTKrl1FRYmZ43IXfHyFOnESDGZs9Bbs17nxq6GJBNtFJf3+/EiEW4EbY3BIMkOi+GLOyPy10LQVkk0CRGP3D7dN0HR3HYNFRtD6JpHQToUi0NpMhNEai520S3duUv09Y72E0XmqyLR1kO9HQjSYxH3//YfoMmdTW1GLq3M/wu0C2ctZWRUG2UMRF42uv02dIxpai4c1tO2k85yanoJCKm+7ilqROuvoG0Bfcy7qCFAzaKAtNj5PmulOcaA5QumoFNWUOCIbfAdlCNvJqivC2vEVzd4j45HxM+hDG+Ezy8+0Egy48/gg2cxymOAtGQ4w1PjeoL8EHcfJj+hI9yjoTvQmDbCHD7Eow2WJzY7ZzIkajMCRlXsh+vZAjJOnefucY3WfrONvaSSS1mOq1GyhKMuLqPc2ZASc6RwnJQ/s42jSOwZELXichYw7rbllOTnKcwtAOOgeoO3WEvY1TpOXVcHOpiYmpESZ1aaSGBzh4ug2XIZ9bqnMwBzuZCFnIXnYHaZMnaGxvwp9RS26om3NDA+jzarH2NdLUMQ5JJpD6SsYsylZWkZthRbeU1LwZIYmMRObCQhS9SS0YWWfCPBR7RIJKiylyvBSQ7fn2vfzrqRdwxCXwkRV38Mc3f0Spw/SzQy/yxLFXcPk8aJ0RzNZELDW574BscWl8MUNAtow5QDYNupCLlpbjvHakAUNAR1ZuMctWLIORThrPDkLIxbBPT7iwmrU5LoaOPMfeviyWl1SSm65jYmwAX+7tbLLVc6a1hQFXIv4JLyZbDpU1aThbj3O4PkhSRjI5ZTWsWl2ATepIKWCQlrCzm5aTe9l1xIMtJZGM4iqqy+2Mvt2KU+sg96YQZ3edJeDIJCXJiDagwZJYSmGJEffICNM+PQnJCQq72SD1EvWGi3IUFbbwDHtUgDbRm+hLWAfC3BagRgISC83zpTLZ5Hud7mm2NR/nheFxpgIFrDt9mO/s/CUTCQ7+T+1D7Fq9kSzfWT5bWcSWkvX4pLDzfJdEItzDNJ/aycvelXzp5jJshvNt0CDkoa9tFy8fOYLLk4lDp2NSqyNh3Z08kjjGmy89za7hfGpL/fT0TFBcexc3l2TQ+OQOzjg0xCenkl21ktLpFk6fHaXy0Y+TN9XO8W1vMV28npoCDV37fkxf1hdIP/cUL+1vJ2H1l7nvplLSQ310dA0wHdIR1CZSs3YlmfFR4EnmrN8zyuj4GCFtIokWCwaDFr1J6qRGfYILrxhQIgHbp556Sgmui10iAM7GjRsVu+RiQM2lgmwyMz3+EGOTLoaHJ/jekw00TGqwpCQQcTUw1vUK+TWfxZRQgnNykqTAJF+5I53sNBvZmWkkJsYvdNQS8U/RfPoAPzsSx/9+rJC9zxykw7OMzz5sZc/3t8EDd7D1tlLMgXfAVmHoOkc7eH7HGTTZFdxRMMZPfjDIB755ByvzoHvP7/jRY4/TeXeJEoAt2HIvj1SXU2Hz0ln3Er85VsQnH8yh78SLvDRwJ//7c+Ug9dvO72tRVr5WK+Ck+IMxtqhEmYJ4RgcZGZkgaLKSkpmLTfENZ+pFzPHEspZOnjyppM3JOSJsbQlEyB4pnRglI2ih9SYfvRiQTfQtAWHBA8T3iPlq8ns5U8WuFXxgNqtI/Mg77rhDGZd6XV8SkCClkKdEX9/61rcu2l001vhAwNMLGyP8Pp9Gxvjv//7vylgFWxIwOTYfxZeSoHcMaLuUcV0XIJs84J/8yZ8oaWhinF4MgZWN+O///u9/byBbvE1P5QobXS0eRod9rLnFznC/n7RMI15PCEeqkabTTjKyTYyNBmg546KoUktO4fwgmzHcx67drcRlllBdkY5Rq0PjbmXX802YludRWl5D8uQZDjTNBtmG2PWPJ0h/tJYcXQ9v/W4/bdIswRPEaDORu3ILm9etIs2qJXLuTb53JpMvbioiaabuidD53c07eKvfQnWOluM9NjYsz8FX/zpNCWvJD5yl3baR9fp+eiaCZFZWkWE1Evb20VDnJasyHZ2rn/FIGplpVnQhH35/AI3OjEHSH+eoESUTMoYSi47feOMNxYGUZheLcRxjYI0wcxbbXXSuxgcXLg65Tww0AYOEJbI0kG0dy7PiOHfkEPX2CmoMLqbH4qhapeXwvnMk5pVQXpSKzlXPq7v91N6Uy8iZ7Tx7dBSH1YzeNUBP4ho+ckc+nbunqLyrigzLCIeOuamprSbLMMnpw29zqKWH/iaofuhetqwpJFHoAgrI1snpfa8ykfkAtSsLiXc3cKLRRVJ2KoG2Zvr9YLJaMOp0mEzJpGXZ0AT86C1JWK1mBfiJ9lia23kUvcnGJ51/pbuP6OsP//APzzMPF3IeLw1kg8bRkJIeWpGiJSVO0kU1jHnCNI2GsZuhyH5pTLZ9jx/Cv3YNtavzMA63cKKuG03BSlZlhak7doiTTd2M9o+Rt/XDbK5KZfz0K/QYVrFq3QoM7Xs4MxwhOy+BEw1usotKWFGSqoB97sEeztY1oy1aRkV+DvGhLt56pQ1jXgEVVVnEG7Ro8THYfopjZ70UrFxNZdo0R0/3Y7RnU1qYjLfnLG3nRnAGNApYuiwvSfJgCOrjSZQC8EL4kMiuEn2UdMi59SavCWNTDjiJ8kuqoRhEMUB7Ib0tHmTToDQ+GHdGQTZpTBNvptCeoICkggcLA8oXDGEVkM3loXt8Wvm3ND5Ys1DjA0kX9YzRsG8vPaE4ktKTiYz4MManU1SdT7phmH37D3O6qQfXlI+SW++mKlFHz4k+rNXLWVlt5Oz2BpzWNIrSR2jo0JJZVklFfgJ6rZ+B1mbae9ykl5SRm50MI0fZc9JJSkEF5QUO9LIvu/pobmplRJ9LeVkhqfp+jm1rhcwcshzj1DX14YuYcFh0hE3xJGcVkp9uJ04fBYEXC7LF9klJ05ZCsGJ8CLD96KOPKiyk2anCcx3ySwHZlDo5vhCtB4YY63FRuCaZzIokZa+OOs8y3zTowlM4nM+THHibCdMtDFseJLRAd9GLMdlOnu0klL6G1akDnHyxG11WGckpHQqLt+A8ky0GskEo4qbljUNMWG2YUn28ebAJv8bO6sIMkvMryAvWU985gCb3VjYWp86AbDLsIK6pKSZdYawJiSTERz3X80y2UAJ5NYUEOg/Q700mr6oWR6CL0VEnhqQUwl43PqykpUfXtrLeFHnMv08KoC1RTwkgSVkEqRkr6TWLcUCuJMg2G2wTMEEAW9mHFwOyRR9TWNJORgfaaGloZSokzMN1pPvbaOgXkK2IlPEjtE7GUbj2NtKnz9DY3I2utJaqrGQMmgjaiI+RwTaO9vpJzVrG+sQh6lrbGDWVsiI9QH1nP+Omcu4t1tLXcpDegFUB2dIVkK0Zf8YGcoLdnBvsg7QKIuNjBBPKWV+dRmiwg8amDpyJhVSV5JJguLTaerH9U5w6WW8SQJIAoASQFgOwiayWBrLt40enX8CsN7K1eC1/edtnlHID//Dmf7Gt5XA0c2PUizaowViWpqTFSnpoZWIuX6t8gGVJeXOAbFr04UkaDm/jmd09VN7xMR6+uZDQ4CleePppntjRQVamCbcnhLH0Nj68JQfL+D56bfdxz4YV6AePcLChA0/qOnLPPcevf7eXfl0ecd5hdLYc7vrg/Wh6D7F/Io8vf+7TVNr9eL2S2juzHmSxT7RzeNfzPNVo5XNf+iobckNM9PfSvLsdl9ZO7kYtbccGcZTXUFmQiHdE0ppHsOSWY/JM4IlYSUm1KbWzorW9pEbvxXe5GEAqKb2PP/64EkCS7AhhRwlTezHrbakgm5xhI+5RftN0iJ2DevyaPBzD/ZTU7WPa62Zkze0MZGWRqevic+U5bM2uwRdegMkmZ7hnlOb6t/j1VAXfuKWcRONM4FBqOjpHaTywlxZNCrW3biVfN0HLkX28sU3P7Z9Ko33fTtpSPsznb7UzcPQVDk7YKc/NpPU3T9G07EN849FbSPKN0XL8CGeaxqj46EfJnW7n5I49TBetozofuvb9O6Nl/5v1cfXUndpO3MbvsTljmoneZrbt2kNzzxgJ8cms/cDHWJETrzDTJRXZPTHGtD9CQnoGVo00pvET1s2UU5jjcIoBpLLOpIOfBCTuvvtuxS4RoORiertkkC0SwekNMjw+ydjIJD/4dSMdvW5sCUZ84X5ckUlSy+5VaiV6pwKk+kb4wu1pZCWbSU9LJicna8FApG+8jSM7/p4j5T/lW8s8dO99kaNtIxTd/wlGH/8tri13cOvmCqyhWJkXKUXiYbDxBV5rHqRw07fYpOvg6BPfo3/TN7i7JoPhg2/w5P96C/PXShg+MEHaikf4+h8vIzjcyeHfPMm5mz7HIzV2RhsP8fqzTWz40y9TqfMjSeRKpsTAaV79xYvUTRrIKr2HRz6zhmRlHcWANGnaNI3L4yLs1xHnSCFO/IkF0u5FDwK0feMb31DsSinVJKCJkBQWy5RaLMgm80LYqpICHtujZW6InyZBEWGvymuxS2xVOdvkrFWv60sCMRLLtm3bFN9dfMnZwKm8LsFIAU4FKJWg4LW4BCj+wQ9+oMxlsdtiTGiZf/ITsxEEZJOzRs6PpV4qyHaBxCQIdWxPAHOcjqqVCYwM+WltcFJaZSWvSCLceg7tHiO/2IJ0HZVN6PSRKUaGA++AbOG5mWzGSC+7d7dhzihleUUGRn8bO3YPk1OUR3ZhJvFGPcbpVl451YMhvYbNxXaMwWaef3qAFfeuItMaYmxoVKF+9w04Sa0pJt2eTnJSgpIeGu7dzffPZvLFWwrPg2xIXSBvKzsPjsL4Aaby72JTZTG63p38rCGODZEJ7FvuImXwHFNBHZkV+ViUrqPTdO4dwrYiE6N3iGl9JumJRrRBH76An4jOhGmBxgWyEYqxLwCpTFDZSCU1eOvWrQt2SLmuQbb8dBhv4tDRI3itVdh1qaxeDYf295KUV0xZoYBsZxSQbf2GDCbbD9MQKKQiy4aUBAqbk8hIS2Bo1y/pyd5KyvjbDKY8wMZMaGw6TVcghaosC0PHT+ErWsnKqgKSjJKmqyMw0UHjqV0ESh+mOsOOhV5OnhzBkm7F1zyBISeZBIdVATP0hmidDunwFvT5CaPDaJKGBqLfubcL2RBbW1v553/+Z4WiLZugoPyiNyk8vBBYcykgm4xm2h/mzFAEfzBMmjWaLjrg1hAIaylNipCdEAXelnJJuuhBqcl2Zw2FhakYJzo53dxBwJTI5JSToD6OrOQk/G3bGUm7mercdFxt2xlPuZnKogr0XW9wejRMoi5IizeNiuISilKkSxJM9/fT1TJAYlUJGSlJmPQTnH6qDl9OFsUrcrEptfU89Hc10ditp3x5GTn2KU4ePYcuKYV4fxdTmiQSEh3ogtNM++JJtwubyI82LhlbnPl8fT1hui0EsolchKH5H//xH4yMjCAMYAFrbrrpJiX9bSG9LR1kk8YHIQVkS7daKLDblALf4pxIgWFhsgnINuB00zXhxBcMKwV316QsIl3UPUbL0Tr8WWVUlGfjqj9Jy0iQzDwLHX1j+DVWsu0mXF2H8GSuJENnY7p1nORVZRSUGWh9oY7JOAeJ5lMMGAsoKF5JbrwOrd5Hb1sPQ8MackqzcNgtaLxd7Nvfjy0rn/LSNIw6A4GRZlo7mgimrqI4OwebaZymba0Ek1NwJI3SO6XHlpRGslUPOgMmsxmz1MSZWVjvgGxRFuJ8Bq3oRWpCSWqvFLEXw1Gi/DfffLNi0C6kt6WAbDIS56iXjkPj+L1+CmuTcWTHK4W2Z/C18621zf5mMn3P4tNlMmR6iOBiGh9ckC6qgGypq6gtT8d1fAdPt7mJNwaoWbacvLT4mXRRAdkqyLJpCA6f4YntHcTnFrIic5odHQGKS1bzgRIbXsksGznLb/c0MhpfziObyrAbJbA140wo4G4s3Si6S8wG2XKXF0L/ESZ1mWQVrCPe08zw5CQ6WwGJZiMhnwtvIIjeFI/ValmwA1usBpuwa4TVJqCopBuK8biYOp9XA2STZ5b9eqkgWwxQlLp0oZEWDjaeY8pWTm3SMC1DLnRJhWR4TtEbdpBXuZnksSM0dLQRzL6FZVkpGLVhtGEfwwOtUZAtu5oNScMzIFsJK1L91HXFQDYd/a2H6A3Ek111O2lTJ2juaMGXvn4GZOuF1HK0wQBaRxWrsoyEJvto6WxlUJvDsqJ8HNKwbymU5plDI1aDTYJHwmaTNFvRm5S0kKDEQmzfpYNse/m30y9QaM/is+sf5N7ym5SmB/u7TvPDPU/RNzFEZNhNxO1HXxztMCrdVascBXxz1cMsTy4kMCdwE8bvmmSks5HDh3ZzZiqRrVs2MdhXz0lXBh+tdBBAj9WeSWKkg+7m3biyHmFDWSHBviMcaWrH6VhP8egR6vp8pK1YRbLGj8GSQHp6GhrvGK31b3PyZAOBrA/yBx+pJV0beqfueiiAc3KE1sZD1B/dx4DlHh7+8HJ8+1qZ1tjJvsVEz1kPOeXFZKfF4ZvsZWxYcu5XYQk7CWhspNhNhIMCssmZMT/IJjak6E32SWFFCQtRgn+SLrrQHil6WyrIJo29BqaHefrkTnonIpRmrECv1TPc283k0ADla2px+p0MedvYWlDAHYXr8YUWYLJJeDPspOfUQZ75XYgHvnkrpUnG6P6rBf/UGC37GnAnZ7DslgriA04G6+vZ/7N+ir5ZwOSZIwwVPsrHS/101L/NnkEry2vWkRNq4/SpU7y1pwPL/R/jI3EDnGocpfJjArJ1cGLH20wXrmN5foROBWT7NutMdZw+/SbxG/6G5Zp63jjRTcSWRaXdx0T/aYylD7M8JxGdJkw46MM5OIUvaMZelIRe6tcG/YSkS/Qc6aIx8F5qeUnm0i9+8QslI0LYIgLc5OfnXxSsuVSQTb5P6sgNjjvxujz8/L9PsfvYCKTaCcRrCBu1WBPTCfm8BCa8FBrH+cOHikiOF6c/j/h4ywLAk4+Rxh386OEv8ZSpAIcpiNfvIrL6Af70m19nReM/8DL385n77ifLInV8o3U+pYbb8V/+M//wnV/QkFVMIl5cYQ+pn/8Rz3x2La7jB3n9/53kzqfuRHd0J6+1+ll+/8NUuHfxvc98m5dGgpjjjYT9XizpVXz5n5/g05VapPyhTJyQb5KBrgEmlQ7O6WTn2TFd1EwOE3BO4tJaSLQIa3T+GnSyXn7729/yne98R2Fmy3oTn0D0JutvMddiQLbY58w+M2PgrAA1Uuf0e9/73nsYT4sB1hczRvWeKy8BsY3kbBVw9kJAVnQrWYmSZSP+5LW6Yk2jZCzChL7wDJF/SzkXYeYtVIpgrmdQQbaLgmzRSFRpZTwJdgOnj04ozseK9Uk4p4M01U9jSzCwfE0ifT0e2pucyH5TKOmiwmSbE2TToDdNc/yp4/iz8llWW8DUgRdpcaxieW4qZqUwug6zxc/ZN/bT6U9mxZYVcOYX7HGt4471Fdgt0skMxtrb6eycJPeWGoVOruS0arQ4Tz/Hy+61PLAyM9rpMmo5ozdNceLpfRxt7qfiI/ewKj8TnbeF3z15gLA/l01fuhrp4x0AACAASURBVI2kkdMcbB0mtWgNZWk2QmPNnB5PpLrAIWgCkwYB2UxRkC0UUgrlSoHxuYxSAVpiQI1szoIUS/qhOCQSEbntttvmLd4oI79S6aIXLoBLZbKdfel1JsvFUMkkXie0/n28vmeUzPzVbL09lebnDjKSWsCyFfnoO3fyVIOdD95RhqfpKPu6HWy9ZzmZSvMKidrqCU8c45Xjg2iHzKy+72ZSgp0cPXoIf/bd3FQa5Mhv9zJdsor1KwuxK7XwoumiB/e+zEDa3dy1vAAG9tMwaiaroAh6Gxg355GfnY7VFC0CH/X5o0woKQguzMb5WmjLxiP0/h//+MfKwfqBD3xAAQCkUYnUGdqyZct7OkVdKN9LBdlkHktX0e6pMCNuaSABiSZJIVOqfFFkhxSLRqlrs9grEupn789ewrv6DtbWZBJob+Bsk4/0Qh2No26S0opZXRxH+0vPM5B5Eysr03G3bmM05WaqiivQCcg2HCIlM5WeA52E8suprszFLp3gnL0cO36AEesy1i8rxzFVz8v1TvKKK1he4FCATi1e+jsbaRCQraaU3KRpThw9h95hI9zRTzgzn7yCFMJj3ZxzW8jNTCTiduKNxJHoSMAsbFFFhfODbHIgSC0vqZkhTqOwM6SgvkSQJQ1fgLaFDrTLAdkKHAlUpNoVloZk8ImKAuEIJr2OtpFxGocnlH1j0Uw29xjNh0/iTi+ktMjByNEz9LptFOS4OdrvIzWzhBWZEZp37GQyewW5STammsZIXv0OyDYV5yA3d4x9h8ewVyxjdWUGFoMW57k6Tp49hzlrOZUluQQ7t3FsyEpB+WpK0q0KQKLzDXOqvp4un53q8hLSQx3s3dWDpaSS8iwvrW0e7AUFFGQmoFe23+icjO2H74Bsxuh8nWPOxoxQMWalJpQA2VLbS/ZOiaDFANL55vtSQbbpEQ+dh8aVhhGFG5KxZ1miTt6sBimKoxPykeTbhS7iZSpuE0F92iJrsp0mUryaypQpTgjIlraa2vIcLOFBDr20jUMN3eTf80E2F8fTUX+Mc7oiVlVWkB1o5amn93IusYKHH1hF/EQDL7a4yClYzr2FCQQQdm6IjgPP8/TJAXLXfYAPLUvH6x5noG8C5+gU7kgcOaWllOYnCC0uCrIdOsSAwmQrgv7DTGgzySoUkK2F4YlJ9AmF2OPjldo8waCPQESHwWhWUpvnugTIEuNfUmhkvW3YsAFpSy/pLbJPCtC2mNopsteK3CsrKxfc0sTpERB2dnfRi71paSCbBk3QycREP4M+C4lJGdg9bRxs6mHKWs4tyaO0DLnR2QvJcJ+cAdm24Bg7TGOngGyb3guydXuwZ1axIXmMhrYORs0l1KT5qW/vZURfzH3lVga66zk1ECSrZAW5zjOcqDtH/PItlBg66Rnsh/TlhNtaGNVms2ZzKXS10tw0gqW0gvKyDOIiiy3+/Y6ERM7i8O/evVsp6i2phtL8QAAAqcMiQJvU1lsIIF0Kk+3Ztj38V+M2Prz8Vh6q3sKe9pNK3a57Kjbym1Pbee7ULnwDk0TcAfTFDgVkEyabArKtfJjq+UA26fAYlkZKPlx9Z3mzoZNuQyZrxzs5O5zG3Z+7lRx9GI3BjG/wGGfq3sSV9TC15YWE+o9wuLETb/pGCtw72d7lpXr9x7gtN45ARKsURpemID7nKOeajihs7sxV97M5V3c+U01SCOUev2eKofbj1HUPosnfTGnXOSY0dnLXa2jd00tiTQ1l+Racvf0Mj+rIrkknMu0ioI0n2WEmEpgB2YTJdpEJLXqTYvmit1dffVVZa6InSS+T9faFL3xh0etH0qhlzxVAdaGi1hIsGpwe4XfHd6D1R7izcgO2iAvXQKOSklhQvQlS0nm7+zgGv5YHlm3FJ62aF7o04Blu4s0Xfso+4wN87eH12MI+RgfGcE46CQaP81pHhM23fIS18eMcPbKD15yr+WatgTOnDikg2yfKAnTU71ZAtpWrN1OR4Gd6epDmQ/U0HDCx/FMR2o8cIX7d11irPctrvz5O3M33sGlFmPY9UZBtvVnKnmzHsPLblPoP8VLLJKXVt7De0k/d9oMYbnqEmgIB2eQsCOCeGlKaClhT8rHpQ8q8Q2+eaZZw8YeWkjGyvmSflCYHki4qtSwlePuVr3xFYdlfCJZcDsgmjVH6pSaba5qDh1t58vVmLAkmbPF60EiHCC1OTxjnpId1pYk8tLVCSXWvrq5YsCZbxDtOw+Fn+MsTefzwA6VKze6Aa4CTzxxgMrGaTfd6ef5vn8D+yF/z0duK0HuHGOquozFSzGjbWzRo1/L1jal4gn6m+8+w4/unqfq7L1I5Vs+2f5rkrlc+SlZ/I7t/+jrdphKWr+phR0cmd65dRmq8fNcozW8f5HhjBV/58X1k+APRbs/KoonWfnsXUCB7pHeScXcArSWVRGOIgGcKl8ZCksU0b0BB1puUjBE/QIgR1dXVCutH1szf/u3fKnpbDJttKSDb7BkUA9lk7sg5K2mr1zKtcKElrb7+bgnIPIwxwuaSzWICI1dbrjGbd66xxBjUlzqOaw6yvf7660pNNolqzJcuKowMYUNJFERoxotZ3LOFspTGB8dnuosmJBlYtjIBlzNIe5OLQEAKCkuNl+gnayUtKCRGToRgcDEgmzT7jNDz9ls0G9JZsbKEkV3/xaunhvEExKAJYsssYusHP8Eq0zne2L6dw2d7CRZu4rG715PviDvPkhDAJCyd1qQz4YxjpNV5OP7Ma/jX3cbKzMR3OQgavZGpU8/ym/Y4NtfeREmqhYh/mP2/e4a2tHv42E0FxBnDjLSd4PTZDqaDBoypZayqKSbFosc32c+0Po2UeCMaKYgciqAVkG2O2l4Csojx88Mf/lABZD796U8r7AyJfshhK8Whv/jFLyp1GRYqoH/9pIsGaNmxi8nilVRmpWIx6giOt7P37TeZSL6Z22sries7yvPb99M6MEVGaSlx2kJuu6uGFCY4ufcN3qzrxfP/s/ceUJJdV93vr2JXdXd1d3XOOecw05NH2cK2kiM2OIDhmWg+DHzm8/fgA73Fg2UeCz7DA4NtMA+D5SSMZUlWsCxpRhM755xzrOpQXbnqrX2razQeTeie6Z4ZSfeu1WpN9a17z/3vc/Y953/+e2+nm5zD7+PBI/WkRbvofuk7jMfeyz21ecSbthhrfZ2XXu5gPiadTLORvENHqCnMJkZCD0XJtjbJ0IWnaV9Nwra0CqklHDlYT0WmFQN2JtsGmd/yQGQ08WmS1NugJKv1BvWYoiyYzRIyevWcbGI3UWSIrF+Ye0mgn52drSxMZNdfKkLJZ2K36ylsbppk2056K+SaTB7E8UmhD6cPhm1BHF4ojIMkReW2M6ItGFii5VtdzBu6GJxZQxOVw5EHHqO2MJKF869z6mw7M84MsnJsJNc/RE1aElvjp7BbD1KUI4rP1+lb8WLNqiXNO8FzPzlD/4SdqNhKHvzgUdJ1czT/9BU6x1bZjMznyD0nOFwmyqcQOSbhoovTIwzNaMkvzSc9dpOezjl0MckkaRfoHppA6lTEp6RjjU0jKzMRs9aN3baq5IgSVUGMJVpJqh8iTd/63DKGRGovCjbZZZRk+UKQ2u12JUebqFrkM/Gx11v43yzJJjbKjIlSiC4h1ZQXVtgvabTMrW0wvrqBw+fbGckm2ku3jd5Tz/FG5xhLDhMp+TUcvfcwZVk6Rn/6U95o7mfZl0pmnofsA0fIIJqNUTvWynwy8/WMv9TPRkQs2VVp+Keaeel0M8MrkFZ+hIfvKcU41cPpV5sYta3jyarhwRNHachNwKDkPgxV6XUt9tN05ic0y+I+v5TMQBr5FYVkF1lxzw3RNzqjhPnGJaeTnVdAUozk4QvJa0QVpVReU/zktcMOw8UpZLxJbiGxm6gQZYIrIaSSQkEWlHtZXdTl8DJ0ZgH77BaFh5NJKY79WQ5QclfJAqq/A71uE21uDn5TGgFt5HUDTESJ4ZifoL+tD3KqKEzYoHtoGn9CBfX56ViMPlYHzvPUM71E1d3LE4fj6H35Kb757DlmVl3oKObE4x/kAx+sIydaw+rwef7lP57mtbYxDJpUyhof4WOfvp+KTBMLHf/J0z/4T051QnTCYZ74xYcpz3QzMeolu7SE4txYUN7XTqbb2lkORJNemgWLHaxrk0nJqiHSNcbq+gY6UwK+rU3smx6ioq3ExluJipTqz1c/ZFEoG0biEyUFgvhECTWUXU8ZbzLuxJZSwfJ6yqi7RckmQ9Vlm6Tz3Otc6BrDpk+jpP4Y9zcWEbkxwtDCFtrYbJJcPSwErKQXNRJn72BkagJ/6kGKU+KVsF3J7eayT9MqPnLBQOnRYuJMHrYMWZRmRbLYfo7Tp8axHjpKfXksU6de5Xz7MhprNBkliRTW3UO2Z4rZ5SUico+T4hzk9dNnaR1cJCYpg+oj93OwooBYw+4JNrGkzD/kHSbkjBCj4hNlB1v84zPPPKOMN1FsCxFwvQXAbkk2CReNNJoxGSIUpa8EukbojHj8UjXSi39hg+CGB0N+vBLh5Qv4KE/I5XfrP0xl4jWUbBotet86/U2v8NVv/ZDBSRPVxz7EJ3/9KGn2IX749Pf49qtdxCSmc/D9n+CxBitb06dZT3of9QVZ+BfaaR+ewpv9EMcT5jj7/FM8/fxZxtfSKWt4jI99NJfFpqf5xnN96NKqeeiDH+cX7yvGHM6IqtHiWx3m4svf5f/9z2Zc0XkcffwX+PSxFJbOTeDQxJB6UMfA2QE2HfNseM3Ep1VS21hGgtEbKjKiicIaF0FQUbKFNh6vfLvJ+BHSOFxURMgxsZsk15ZcerJpK2qJz372s0rqj+utDXarZJM5hs2xzpn+U0S4B3kiNYF4o5GA343PF0BnMNG/bON7c+vkljzEz5Uc2RnJtp3jzLU6xvkX/p2v/Fc3WkMK1cc/yKc/+xAprlHOPPMNvvN8K3OkkX/yo/zOLxwnyTlJd08rK5kf5PF8L1MD57m4GkFOfCSj//w1nh5dIKawkp//P77IoZQ5LvzgW/x/P+jEWVDJwZxsDj10P2Wpfiabvom96Pc4HDPPT3/0FP/aZeCDj99P7vQFXjk/iy6rioaGIBmVj1Ei4bzb77SAd4uNxXns614McVbi4qKVPL9XK3wQVozK5qzkG5XqokKyybxRQuxlU0nGoxBt4kMvt9utkGwyzje33Jxv6aT13Ck8ri3sdhu2lVWysrNwu9xKxVyXRHYEtWRn5fDEow+TlSc5a6+n7NLgXhun46UnGS37Wz5WaQmRWl47o+e+yUsTWg49/Fly7af499/5C/59dgl/VilHfuOP+ZOiSc53nifh5J9xMs2PN6DBszbGhR/8Kc0Z/13JtXf6n9Y5+c0nyNlaZ7L1Bf73j/owe4wc/4UPc7y6kCiNj4Bvi5mOH/PaK00UfeavOZ7kuTw121VeVpKjzcv63DBT06sEIq1Yk9JJSYxV5jnXejeJfxN/KFUshWATVb3YWOYqf/mXf6nk0XvyySeVd96N1uI3S7LJw8h7VjZDVJLtZike9Xt3GoE7SrJJhRlxvsKU/9Ef/ZGy8yuD+WrSQnG6UuFEFiBSOvhGA/tKYHdLsvllBxyITzAqoaJanQb7ihe3K4DeoGVlwYPd5lEEZHKESDbNDZRsocpBxo0BvnV+gpyCGqoz40K7ROHCQlIeW6dXciBISIEQePIdnajclLXfZVOQN7+kLApds2d5/qKeI/dWkxIT8RYSQsLNhLiQBblMHmQXUiHr0ClEhlxD+fdl1/0ZImP7/j87+Qy168pDnLfsVMkuvVTqEruFHboQNhLnL+SNvFyvtwi5m5RsITXYdjYzRZgSwlBsFFRCHRQAkZ00OS/E4msVvJVy9qIk287zoxEbKCG5IlDyK98PFSMI2UAhc+XfIuhWztte+IuSTQkX/Snu/A9QnmLBqCxuQuco9xH7hUkO5TM5rkhyeunzn7WcXEMWiJLvJCwPD6ve5HOZHMmLVWS+11v03wrJFm5RuApiuH9tuGFyzU+8SUty9M7DRpUJ23Z1GAUbGWNanVIxWOnvyt+2x9dlYyMcmqlRxkiIJAnbUUkejxatPmRbZWwpJ2nRinpN0uddGqvhfhPqM0qlKWVch64X6lNhFVFo4vOWHcnLzHSt8SJVYcOhhlIRKtxvJERbFo9iM/n8enbbFclmd9AvOdn8AaKNBipTE0hRwi2uODTg8PjoW1hlbmMTvWYH1UXDFca2faCSQVDxjdu+yy94b+MmWMsYERDlRxsiYIPKGNrGVSouKnYOnRsaq+HPQipgCW8NY/9mH9z2kWIvZRy/aR8lT578bNsuZJc3/eGbfvLqPjJ8DyHUpLKoqH3FH4a6WqgYgsjtZbyF7XmtCcNulGwh9xBkfmiNhV4HJquRjForlkRTCD95Jq8bzWgvptbX8ccm4DlwP5qElEttu97EJTzeQuNH+vf22FH6dai/K35w22cqY0dsFbo6Gp1OsU/InYYqZfqDATRBbch2MuaUQSR9QN6RoSTsl0LglaH15gJCsYNip7Ad5N+h7yjj7zLfGN593X7QaxKK4jMkGXO44IG848LfFVuKTcV/JiQkvC1IttArQt5RoTmH4t22fWQog+e2bRT12DbZT6jilry7QuNi+z0TDC2OFP8tC7nwd5VY5ND7UsaSMkYvzXG2x9X2uzKszJd7y7VCxTpCbbpyjF6vL175N+lLYjMhZcQfytgKF9oSJZuMOdmkELtd79gJySbf9/p9nJrt5Onh07h9bpZXV1jbXFfC6S8dMtcUpeCGD2NabEjJ5vdRmpbPbz/wcSoyCpTrXPXYfrf5/KEQTsFHGQeCmz+AfB7CTZKiyxXkrPDG7PZcT+aXyvnb4ykYwlnmnKKe9smkUYzrd7G2sMD88jo+eXfqTETHp5CRZMGwvYmg1enQS5ECMXHQjX1pir4RF5nFeaQnmiEg1758wigOens8hhzfVcec2E3sI2NO5o1iH+l7YXuK3YQ0lbCf65GjuyXZpEk+r4/26R5+PPAyJfpkHq27B+36JP3ji1jzSvhxy4ss4edjJz9GaUq+QpDu9Aj5SsFYcWKKf9PLxvn2WFTy9SmfS0imMoBC8wWxz7Yv3Z5KKPNI/7Z6RMhKIcbEpor9tsebqK1Dc39po17xx9JP5HsSlaKV+et2VIzSX35mbG97grD7vOwhrzUnkfbLxoP4QwnpFWJUwdTnu5TQvri4WElrcbndbpZkC19D8OwfmeDHz/yQlcUljFI4SqcjJjZOUUS63S6lb9tX7VRUVPLxT3wMq/XGef1C7fIS1Bgui6bYjhJRYBbbBfB7RWEmdpL5oF7ZgJC1AprtYjqX/K2PgCa03hPBhlaJWghdT7GbEs0Teu+F5/HhOatGd9m1rtPhFO992TtQ2UDcnsdc62viE2WuLyS25BmVVCOK99guPiL2lI0/IdtupEZSSbadegP1vHciAneMZBOHJ7uHkjBYQmRkt0OSq4vS4krpsJwriw0Z8BL2VF1dvaMkp5cbbKckm8xlui76cDrkBRNyckaTlpQ0E/FJUulPi9cdYGbCxcpiiGRTzpIKpOUaUjOvV/gg1CKtHmZbXmTKVEJpXg4W484UOdfrgBqdn8nzzzGfeJjKcOjprV92T/r8zyxcthfPYQnm9Qi20AtGpyRO3E3hA0mUGa6qdq08VHLdzs5O5bydFj7YEzBu9SJCstlG6Wl9CW/xz1OdHkeE9uZ29a/VlCvtdTNN3guS7a33vYyM3p6Q30zb3o3f2alNd0OyDdpDhQ9c2znZQrhew+mE1gfKcl12UKW6aGaUaVdVYt+pdruRbcKT2Ov5yt2RbKH3ms8bwLW8iX9pAbPBizHaqBAmQY8L7dwE+tHuEOFfewJK6sBkDll4hwrSd6q9lNf99mL2ej40/Lf9UrKFi2Jc2Qa5nySIFsJ9p9VF38m2uvzZLl8Q3ko/3inJFnZwkrNqZnmBrz7z7/z4/KtKtejLD22EHn1cJDpJQRAUcs5LaXqYZCu8Nsl2mwyn0YivGOfiiy/w0hu9rElhEHMKRUce5kMP1JFpuTJvpAZt0MXK3Bi9I26yy4rJSo68uSR6lz3jlb7w8n/faEzKZW6GZFPUbJvr/KjjFfqmhvhI9fsoK6ump7cHu2eVl3pP8eDBkzxUeFTZ1FGPW0fgVkk2GdtCprW0dDA7t4TVEkVEpFlJlyJvP4fDiV3SBOg0HDxQR35h3pub2bfe/HfUFXYyrq73wLdKsknKE1GN/+Ef/uFbqlS+o4BWH+YdicAdI9kETZkACtEmORZEhSFHmGC7fAIknwljLjmGJIfGzUyOdkqyya740myA6fEArq3t+PZtlVmYULsU+bMdBy8p0WSTPytfizkqpGa40aE8g7Irsn3mjb9yg0uG1BjKLshVdppu1J679e+7JdnkfCFjZcdTCLbrhaJKfL8oEOTnRjlY7h58JInqKgszA/gTa0mPDVULvduO/SHZ7ranfOe1Z6ckm4gRphxuulc2sLu9IdLhhn4v5OysZhN1iRaSTIZ3HoB36IluhmRT3kFuJ5rRHoL9bQTmZ5QKm7LjboyMQpOWg7+0AXKKIcL8Zi42lWTbMyvLuNlNTjYJr5INp7W1NSUv27VUBIr6z+9X1JFhld2eNVq90I6qi14Ok1QrnrUv8bXXv89znacw6q/wfds7teHpoCg0qzKL+Px7PkVFxp0n2ULPElYbKuXJL6lAFWXiVQ5N0IdjY4WFZT/WlCTitqv93snuczMkm9LeIKxs2nij7TxzUzZOPPIRIvwuXnr5GSpKc6kvriE2MoZAOJfMnXzId8C9b5Zku/LRpWc6t5w4NtaVZZnDbgN9hOIbo6ItxFnjMEuF02273cza8h0A974+wq2QbNIPbDabEhV1o1DwfX0I9eIqAjeJwB0l2aTN4ZCmnTi3UNjAdkK0XT7wTkk2Iahk0rBuCyok26XQye0X7aXbXkZsGPQQE6fFdKkwzV3IeuwSr7vl9N2SbNJuWYhIOMj6+vp1w4pFoi55kCQZ/E76392CSSg8TcLjRMF2RRjoXdJIlWS7Swyxy2bslGSTy3oCQZadXjZld/jS4uI6vk8h4iDGZCQ+woBxl1Vid/ko76rTd0OyXQ6MQtJ43LCyAMtzBETCLXmRYq1okjPAYt0Ok31XwXnbHna3JJucLwoNWXhIQvFrzYfE/8bGxipV/CQHknrsLQI7VrJt31Y2IBweJz0zI4wvzVxjvvEmWSX/l2SxUptdSnxU7NuTvNmemmzvJ++tAW7yajdNsoUoRuU9Z3e68GgNJEZGsGazk2SNU8LWr0413mRD3+Vf2yuSTYFxuwO6XS68HrdS+Mtg0GMymW96PfkuN8+uHv9WSLaQ+bYDZS8pUnZ1e/VkFYE7isAdJ9lu19PLy/XFF1/kkUceuaFqKZS2SXKAXJohXb+Z2yHvO1Gw3a7nfafcJ6xME3WahBKbTKYb5gC43DHfCIcb5RO40ffv/N/vTpJNyBpRaEj+Pcm5IcUv3v5Y33lr73cLwiSbqEAlfD+ci+Na990W827HzN9AxHvZKuRuJYf3G9/9ur6QbBL+Lv6yqKjohlUtw+24ZBIl5+NleaKUCW3oxaZuGe2X1UJKeUkmLQsJKZJwoyMcurPTTSHV594I0Zv7+25JtvBdJBdbKB/bjSkZGYKSi3An597cU7z7vhWuzivk9E6qi14NoZBi+81cnOoY2/t+tKck22XN285asfcNVq94TQRulWRToVUReDsj8K4h2WRSJLm6JJ/b2yc08O3ctfam7bKYkF17UaZJQuLrVUbcmzuqV9kLBGSMSTJiqQomCaZVNcVeoLr/1xC7CaEt40xUnup423/M9+IO4icl4b7YT0IEr1fcYi/up15jbxCQxaQUJZFDCiWox9sDAVk4SvJveb9JIn6VaHl72E2iHMRuYi/JBX2zkTFvj6d9+7Zyv0i2ty8ib9+WqyTb29d2astvHYF3DckmTltesLLY3+ku8K3Dq15hLxAIhwmHq1zuxTXVa+w/AuEKwJeqo+7/LdU77AECqt32AMQ7cAnZSApVEtyuvnkH2qDecvcIhMebSozuHrs79Q2ZT4arkqobEXfKCru/b9hu8k11vO0ev9v1jWuRbKKul/ecerx9EFBJtrePrdSW7j0C7xqSbe+hU694uxC41eo2t6ud6n2ujoBqv7dnz1Dt9va0m9pqFQEVARUBFYG3IqC+094evSJMhgpBIyG+8lsiWUQ1Gt6UeHs8idpKsVd7e7uSOkaK9cimhGwEqhFlat94NyCgkmzvBiurz6gioCKgIqAioCKgIqAioCKgIqAioCJwlyIQVrHJb1GtCTkjhIxUl5RKySrJdpca7hrNEntJfmZJ+SMkm+T5DUclqVFlby9bqq3dPQK3TLI9+Ynfpbq4kkDAv/u738ZvqDtYtxHsPb6Vars9BvQ2XU61220Ceg9vo9psD8G8jZdS7XYbwVZvpSIgqe+lKMil6lgqJG8XBFS73d2WCuc3FHJGfmSMJSQkKCq2iIiIu7vxauvegoDYU/Jqj46OKqrEK5Vsqg9VO807GQEh2fpHh/jCV/8MXVYcGknnotOg0WmVyscarQZN7uceUEohBQNBCAQI+oNKSXHv2Cp//et/zIGqOsUZqklE38ldRX02FQEVARUBFQEVARUBFQEVARUBFQEVgf1DQMgZUbCJ+slqtaoE2/5Bve9XFm5gY2OD1dXVS0pElVzbd9jVG9xhBKSPRxiNdA308ut/9T/QZ++SZHOPLPPtJ7/C8cYjyqOoFZbusEXV218XgXD/VPup2lFUBFQEVARUBFQEVARUBFQEVATubgTUOfvdbZ+dtO5WSTX5/q1eYyftVM9REdhLBES52dzRyqOf/yTG3PjdKdmEZHvqyX/gRONRVcW2l1ZRr7WnCFxJrqlk257Cq15MRUBFaGxULgAAIABJREFUQEVARUBFQEVARUBFQEVARUBFYM8QCBNrl5NsKtm2Z/CqF9pnBIwGIxfbm3ns9z51cyTbt578e042HlNJtn02lHr5m0fg8kSqIlu+/N83f1X1myoCKgIqAioCKgIqAioCKgIqAioCKgIqAnuJwOUEW7giqapo20uE1WvtNwIqybbfCKvXv6MIXEmwiaM2GAxKrgd1N+SOmka9uYqAioCKgIqAioCKgIqAioCKgIqAisBbEJA1nNfrvZTLLbx2U9dvamd5OyCgkmxvByupbbxpBMRBi3pNfqRstFQnEietHioCKgIqAioCKgIqAioCKgIqAioCKgIqAncvAkK0eTwepYGyllNJtrvXVmrL3kQgTLI9+nufJCI3Yfc52dRwUbU73a0IXKliM5lMSvlo1TnfrRZT26UioCKgIqAioCKgIqAioCKgIqAioCIQKqooPy6XS1G0hUk2dS139/YOsZdGmqdR/vuuPYRka+ls48Nf+BV8aWa0QhDrNGh0WgUbjVaDJvdzDwQFoWAgCJLTyh8kEAwghQ9Uku1d23fu+gcPO+awki0qKkoNE73rraY2UEVARUBFQEVARUBFQEVARUBFQEVARUCoh4BCsvl8vktiCZVku3t6htjH7/PhD/iV8F75t9jHYNCj0xnQ63QKwfRuOwx6PQODg3z2yd9j2LCKwWBUSbZ3Wyd4pz5vmGSTnQ/5fyHZZAdEPVQEVARUBFQEVARUBFQEVARUBFQEVARUBO5uBMIkmxA4EpGk5tW+O+wldvF43HhcTuX3ltOpkGyINEuDQq6ZzWYiIiKJMJuIMEYoIZPvlkNywDe3t/DY738afXbc3alkkwEl7LV67BwBcUBXC40UHIV0kkOMrwyGO3gI6SU/Cgu+TYbtVXMuz8cm14+OjlZJtr0CV72OioCKgIqAioCKgIqAioCKgIqAioCKwD4icLtINqPRqKxH7ybOQRRh4bWyQBxe297pNnq9HrYcmzi3hFhzK9aXdfzlCkNpq1YrIaNajBEGzOYoIiOjMRiN+9hb7p5LS7johbYmHvu9TxGRd5flZBOiyO12MzExQWFh4d2D2hUtkY4uHUkGp/y+04e0Y2VlhVdffZX29nZmZ2eRfGSlpaU8/PDDCpbS5q9+9at8/OMfJyYm5rY3Oew0zp07xw9/+EOOHz/OAw88oBQmEAe3F8ftINkcDgcdHR2Mj48rJN6BAwdISUlRyby9MKB6DRUBFQEVARUBFQEVARUBFQEVARWBHSMga7z5+XmmpqYoLy8nNjZ2x9+9lRNl/baxscHCwoKyFtqr+94Okk3CUc+fP09SUhK1tbV3VIQia+SwUEbEMH19fTQ1NdHT06OY54Mf/CBHjx69Y2SgEGyOjXXW19fwb4eKSns9bg82u00pUiFCnri4OGVdr+TS0+vQanVER1uIiY1TQiff6cddW11UCLbl5WW+9KUvUVBQwGc/+9m71hYyMFdXVxWySoiWO3lIp/7ud7/LCy+8oHTukpISxcmtra0pZJs43IqKCj75yU/y0Y9+lG9+85ukpqbe1iaL85ABJ2187rnnFIc2MzPDgw8+yHvf+16lvXtBVu43yba1tcWpU6dYWlpSMLTb7QqOx44dU4m229qj1JupCKgIqAioCKgIqAioCKgIqAioCAgpJWvolpYWRAwghEx6evq+AiNrLiFXWltbFUKosbFRER4I+XKrx36TbEJkXbhwgT/5kz+hurqaP/7jPyYxMXHPRB+7ef6wwOj1119HfkTEER8fT3JyMtnZ2UxPTys/v/Vbv0VNTc1tJQPDaZjW7KsKyebxei8Vo5A18ODgIOvr60oOf1nrCyciwp6ExARlXS+fiRAoMspCfEICGs07O3T0riXZxFhf/OIXFWP8wR/8gdKx9oJ42U1H3+m5MviFxJKOlZCQcMeINnFkf/Znf6YQVh/60IcUzGRQSjy0OD5p39zcHP/wD/+gKK1eeeUVZQCnpaXt9FFv+TwZYLLD8r3vfU9RsH36059WHPHY2JjSLiEAf/EXf1EhqW712G+SbXFxke9///vce++95Obmsrm5yY9+9CMaGhqUnSPpu+qhIqAioCKgIqAioCKgIqAioCKgIqAisB8IOJ1OhoaGFEKrrKxMiQIT8YeQRxINJqTM/fffv6+iChFPyBpT1GDhCCkhrPZCyLHfJJvNZuNP//RPlTW8rB1FoPKpT31KWTvfzkMIttHRUf72b/8WEXJIlJesL4VkE+GMtE/4BlkvCwn4+7//+4qtb9sRDCrqtY11u4KN2EXwEvVie1u7sg7WoCGIVBfVKH+Pio6ivr6emNhQ1JzwABJdFxVtIc4awvudetx1JJt0sN7eXv76r/9aIYl+5Vd+5baSQDdraOlI0rmk88tAEPb2dlY+EQXbf/zHfyhS0p//+Z+nqKjoLRVYxAnLYBRC68tf/jKvvfYaZ86c2ffdjTCmYltpw7e+9S2F4PulX/olxYHIYBP8uru7+ad/+icyMzMVpV1GRsYtYbifJJsQhaIKFFLtwx/+sOIA5eX2b//2bxQXFytS48jISKX9N98PvEy88WP69KXUV+aRGGVACW0PH0E/Pr/sDIgEV+4DAcm5hxadToN2z0on+1ib7qF5SEdZdT6pCZHI3sNK92v0uJIoKCogNcaE7t1dqflmXceefm+u+UVGDIUUFeaRErX7HSL/yiDn2qbQpxdRXpBOTMSt70C+2V8DzLa/wpnOMTYi88k0uTAk5FBSVkK69a2EdMC9xWjHWUadCZRWlJGdaLoKVkFcm1N0nhtGm1FEcUkWMTeqbRJ0MNndw5hNR3ZZEVlJMezhU96aPYMuFkb76J90EF9QQlFWEqZ9GVdB3PPdnO9bx5JVQnVh4i4wcDE71E3z+Q6mVjfwxRZw+NAhGoqT0Gn8+AMaJSmxlk3GursYtxnIKislN9myi3vcJIwBB9MDrbSPbhFfWE9tYRKROvB5lhho7cVGEqUN5SQa5Pp+Vke6GJjZJDo9Hf/8AG1do2x6fVJEXTKfoItJprDmMAfL89DNd9HSdIHBRSe+oI6I2BxqDx2gpiSFCKVYvYPp/m6azncxu+4EnZWixoMcPFiClQCOpUl6my7QOTyNMy6P6gNHOFCUSqRhXwx8kwDu8GuBDSYHOjh3tpuFTQ8anQ5DdAYV9Y00Vqej31phoreZ852DLG6CDjPpxZUcPFlLRqQJjdvBdO8Fzje3MeM0ogtoiEkroO7YEcoy4tDaRmi5eJZzAzblXRb0Q6Q1nfLGQ1QVZWLZHuMB7zpT3S1cvNDBnMZCWlE9jXVV5Fhvw4j2uVieHqR3co2Y7Hpqc6OuDp7PydLUEH1Ta8Tl1FOdc43zdgJ90IdjcYiW8+doGt0kQh+EyHhyKo9wojqfOPPuff5Obru7c4K4N5YZbTtPU8cga6YkcquPc09tHjER+9/XvetLjPZ1MeaK50BDJYnR+9UXgqHcSP4AQZlz6bWKF9jN4VydZaDtHCsZD/BAadxuvqqeqyLwMwiIak3ECyKqEHJI1lqSLkhIr8OHDysEnJAisuaSInB7fYRVbJI+R8JUT548iaQDkrXRoUOHbvl2e02yhddm8luISGmrrIu/8pWvcPbsWb797W/zr//6r8o67vIURuGc5rf8QNe4gLRH7i1EmwhOhFQTmypzKq2s7XSKUOWpp55SVGNPPvmk8rm0a69SLV3v2QSrjTUbGxvrSjvknnJ/Wb+PjY4pIaKiYguTbBptCN+c3BxFdReuOirfscTEEmtNQCpwvlOPu4ZkC+foEmmryDUlbPAjH/kIVqv1FkiK22s2cTLCPIuzk5BHYfKlI+33IfeQkEVR/IkyTGTBV6qo5N/iPCSUVMJbhQy0WCw8/fTTitrtdhxCQv7VX/2VsqPyu7/7uwoZdXk7xUkIdsLgi+ruc5/7nCIzvVkM94tkGx4e5vTp00rOAZFhywsrXOlGnlGcjHwmzP3BgwcVJ31zh5ehF5+iTV/L8YOlpFqMP0uyrQ7y05YxzJl1VOYlYDHpmD33NBf9ZRyuLiI1RllJ3vIRcG/S8+qPGItp4HB1PknRejSeGd54sQVnWgl15XnEm69o2y3fVb3ArhHYHOLlH/dhqqilRiGbdjvlh6Dfg8vtQ6M3YDTo95CoBRbbef78ApZsIfBSMWuDoNUrPkB/lbYGgwG8bpdCaBiMBgy6q/nSAM71Ec6/3IMur4rqmgLibkiyrTPc3MrAko7C2koK0q37T/7s1JhBSbjrxesNoDUYMUgOi92bcQd3C+CaauGVtlVi82s4VJnKjr3Flo3FVTvrmLBE+ploOs+EN52agzXE2tvpmDeQVVhJWboJr8eNN6BBrzzL7hehO3iQnznFuTTJSPtpLkwFiSs8xL11uSRYDPjcc3ScbmVZk0bNiXpSFU7Xz1LvBdrH14gpPkB5WiRBr5P16V5aBu2Y08tpKE/BZNSyPtFLc9MopBVSU51HjC6AfaKbzqFZDPkNHKxKY32gg75JN8mFJeSlWtCtLWMjAnNKFomeRYZ62pn2WMguyMM70cfsuoG8+jpy4vRKJS6dMQL9/k8Xdgvp1c/32xlsa6d30kNOfSW5cZFoZSxHmNB57Aw1n6d3dpO0moOUZCZgcMwz1NNC71YiVQfvoybeyVjXRXqXfKSXHSLfOM9AexfTgRTq7zlMlmeMC80DLEYUcqI+E6N3g4WxLppH7ETnNHJPXT5xJlgeaqFjdJ6I3EZyDYuMDs2iSy6gsiqHSCmkpN/HfufdYn6si9bhVeIKj3G0+Bq5bb0O5ka7aB2xkVB0jMNFt5ADN+Bhfbaf5o5RNmPKOF4Zw9J4Dx2DNhIq7+FYaTKmG/m/vekB17yK37nOzFCnYv+U0gZiHeMM9i2SfPA4lRlRBD1etCYzhn3q68GAP+R3gjpMEUZ0++NAAR8O2xwDncNsRGRx8HAhu53pbS2O03HmJ8znf4AP1CTss2XUy79TEZA1neTsEpGFzKdkk1/WTrLOE/JDIsMqKyuVcEhZk0gKpls9wusrubeQLSLgkFzg/f391NXVKSIJIYGkXXJvSQskQgRZH4mwYrfrur0i2cLtlrWarNel/bJ+FmJLyEBJoyTt/sd//Eclj/n73ve+S0oxIbiysrL2JPz1evj/zd/8jUKISjRfmDiT9bGo7cJpiWTtKbiHc96JsEeUbXsRmnu9tjk2N9lYtymYhAsnSjtEvbhmX3tLPvIwiWmJsSiplMLtk99CHkZFxyhk2ztVzXbXkGxiJGHAv/a1rymGkHBHUYTtRAV0u6SSO2mLdE7ZQRCySDp9uKLlTr97M45PnKoowCRuW3LXSdz91e4ng1LaFj7EYcig3G9mXu4njvV//a//pai/Pv/5zysEm9z/aodgJ05GiLY/+qM/UqTGNzMA94tk++d//meqqqrIy8u7pkOTl9tLL73E448/rpCYN2d/L0MvPEWHqZLy9ETMeh9aYxQJKQmYNQHWhs7xQvMYEcllVFcVkmDwMfbGf9HizaGuooyi3GSMQS9ef5CA18HahhO/zkJyopUosx4tQVxrCyzZt3AHDETFJmA1B3A4vURERhMZYUA4YtfaAK88P0HOkQaKshOI0GpwjV/g1Jib9Px8orZMxKXFECOknmeD9ekltCmpikTYtzbBuldPwLGBzpJMrCS71PpYX5tgWZNMWnQMkYENJtadeNdWsFiSsMZbMeg0ONZGmQsmkW6JISq4xbR9k6AxhuRoExHbhIvfuUxX7wi29S0iYuLJKSok2RKFIg7ZGKFvZI6lNR8aQxYllZnER3hYHO1lbMmBOxBPZk4u2RkxmIxe7GOrBHRuxlZtBOIyKI7XszEzwsTSBp5gMrkFOWSkRmPU/yzr4bWvMjM8zMzGJm5NIvkFuWSkRaPXelgbX8WjcTK2tokxIYPC1Hj0S7OMT0yw5NSTVphNhFuPJdmCJdb0JtkTdDMzNcHE1AJub4DEvBLy0pOJ0olidpnFLTe++SW8xgTSc9KJi4pgs/cnnFqKpaS8nPxEMwGXncXlNZxePdFRJvRGmdxEYjYE2FhzoYuMJNJkRBf0KmSxhwiiIsC15SFoMBFlNqLzb7K4ZGPT6UVjMBNjTSAmKgLjNRZIAZ+b9eUV1hxOvOiJjonDGheN1rPBbM/rvDLgJjO/jKqyHKL0QQKEXrQRBi3ezTVsdjubHrFXDAkJFoxBN1s+HZHmSPR+B2s2G+tOL0GtmbgEK7GWCDwbNybZggEvG8vL2DacaA1eFkYmmd0yU1pXQX66Ff/aCqtr62z5wBCdQGJcNJFXfUgvDvsmfr0Oz+Ymmw4XWnM01vg4okwGfI4NnF4vTqcbt1dHbEKcQn677HL9Ddw6M5bYeKwWM0Zxf/4tVldt2NddoDMQbU0g2qjB5/aiM5kxm4z4N+0hXNx+0JmU546xRKIngHtrA9uqnS23D320lXhrLFFGXUhREfDhEvWy10/A68SxtYVbK221EhepxzPdwiutK0Rm5FCYZsbjMyhti4s2YcTFusOLBrmGg/UtH0ZzHPHWGKKM4JedStlZ1bgZO/9TOmwmcvNz0M210TanI6ekhtrSdIz48XuDGES95JExpyXgcSu5PLy6CGLi44mJigyNV98Wa3YbtnU3/qAGU2wCcbExRO2Y/XMxNzrMyPgiW04HXq2FrIoaSrOsaD1zdJzaJtlOXkGyja0RU3qI2rx4IjRe1ic6ONu9QlROLUeqUggsD9HS0suyLou6+jLSrCYU07nsTPS30btoIKcoE5ZGGFk1U9FQQ2FyNPh9+CUKQquHzQVGejqYCSZTWJ6Pf7Sd8RU9ObWl6Kb7mXeayKytJlHjYsvpxe/ewun2oo+KJz5ag1P6gMOPMcqKNS5GUb/5PS427avYN534MGKJi8MaG4Uu4MHhcOF0uvAH3GCOJz42kqB7U+krTrcPnVnCNKxEaZzYbausbfnRGc1YrFZio8xc4eLe+pr22xhs7WRgDkqON1AYH62omxHV1kgHLT2zGHPqOFSdTaRBhybgw20boql1BJupiBMNqSx3NzFo15Fbd5KyBBfjbW30jm+RdfgIJcZpmlqGscdW8dCRXCKEfPbaGOnqZmguQF5DPSWpFtaHmukcWyGq9ARFhhkGeibQpRSSbvGxMDmPqbCK/KQI3E4PHrcPv2sdlzaa+Lho9EEHK6sbePVRWK3xxJhFKR4k4HMq/XB1zQlaIyaLlYQ4CybZbA+42Vy3sbzqRDYBtlYnGVtxk5B/lCPFFrzOLewrK2zI+DXHEJeQQKzW+bMkW2Ekzq01VlbWFd+ujYgixppIQtQOdvMVkm2A1q5JPMl13F+fimd+gI6Oblbj6zhZW0gUMo6WWd3wotUbiYqzEmeJRONx4XK68AZ8ODYc+JDxbsVqjQr1Z4+LjdVQf9KZI5XNQa1GR2RMFEbxNZvr2FZWcGDEvI1JBNLPtthwBtC6HXgjLFgtelaHOuhb9JJRe4TEzX66OuZJamgk1T/PSO8s8UfuIVO7hSdoJCZWlPEBPC4nm5teTLHRGHxu1pYXWPNq0JssxMXHE2sM4Ha72HR4CHg2cAUNRFkTMfnXWVlaw6vRY5b3TWwkGvcWDp8Oi/gWHbi3NrEtLuMIgE5vJtZqJS7GiM/twulw4df42VzbxBeUd5aV+IRoBZNrHzKn2mRpvI8LzUM4IrM4cKyGLIsFA242VpdZ3fIoYz/SEkdCYmxoEyPgxb21xqptHYdXR9DpYH7wLMv5H+CJqjg8WxusLq/g8EslvmjiE61Em/QEvC4ctgWWNmQDzIQlNoGEONOulXM3s75Qv3P3IyDEi6T+kegvIWUkZdBjjz2m/L/87Y033lAiwmSdLWtAWWNLMvpbOYQEkqgzCUUVskXWa0KeCYEnKXNkfRdW042MjCjniLBD1oL5+flK3rPdHHtJsomYRwQm0mZJ+yOEn6Qq+s3f/E2FDBTiTYQUf//3f6+0O7x+E+GMfCbin5tZk+7keaUtokjs6upS2iN2E45D7Ptf//VfSiTa5UURwuGskmLpYx/7mBISfK219U7uf323F8Rut2G3rSjPL/0pTKKdP3deCRkNC07C15HzhGMQ4cnxE8eVNbN8Fq6WarHEkpCUvG94Xs53hP8/zHmECb/Lq7QKnyJ4S/v2Qhl4V5Bs8lDPPvvspYSDIm2VwbqTQxZo73//+5WBu59HONRyp/cQI8kAlkEpg3a3rP1O7yPnibMUZZjkNhPWXTC58ggnHJTPww5DnEdnZ6dCGO03fmLj++67jz//8z9XdlmkA1/uKMIDNtxOeUn82q/9miLfFad9Mw5tv0g2IQClsou80K5FnskglrZL6O61SM8b29jL8Ivf5azNQIRMQ/1uNlbsZJx4gqM5BiYvPMdPuxcImqwUHDxMln+NkY5zDDujSM8s5NCRCphpp2nUSVSUDr/Hy5rNT2pVPYdrCoj1L9H02inGN7x4/JGkFtVQHDnFma5VCmuPUlucqhB7C+0/5pXlfI4fKCYrXgKjNul/4yxTwWRqKo08/z+fxvzY4zx4Xxm+wWf40l/8gORf/AKffqCS9W9/mRZ/MtGbr9Gc+H4++vCDlJiW+K8//yI/Mn6Y//6r76XC9wJ/2zqLq6eZtfSH+Mj7HqEqwcsrf/HbfGPrUf7Hbz5OneEc/3i6BX3eR3isKp/kSFnSBVk49S3+7Puvszg3z6Y7mrJHf5fPfbCOHNMYL/706zz38hhLSzrYqOMTf/4J6mPHePZr/8a5iVXmRv3k3/sEv/zZR6nJ2eTl//Zl3tCbmCRA5tGH+VCuk7Yf/pBzo4vMDEH1hz7BZz79ECUplksT8MDGFG3f/zY/eK6NMY0f11oUqfc/xqc+cR81iXM8//mvcC7CzHSEmcr7HuETpVpm/vOH/OjCIBPBZKqrjAxesPLg5z/K+x8o4FL9p7k+vvOD7/Fs0xCepSlsaR/idz73MR4qMdD18j/xlVMLxG56SC2/j4cff4DyDB+dL51nI6mIqvICYr2LDHQ00zG7ji8YTax2kzl3JBW1h6nPcvDGC/1E1YriLROLc4mOlotMaYtpKAjS1zEOSUXUlWVjGD/LawMz2DY9eJ1uTHmNHK0tITfxKj4m4GB2uJOmplE2fLLg9qKNS6OysYGMwDzdF05xccKJJTGDspoqzI5plnxJVFSUkxW5xkB7B4OTiziDWtzBeGoOlhDlGKJ/xUp5ZQnRjhE6OwZZdbnYWHaTWH2AI40VxPmnOP+TbnS511KyuVme7FGUSMsON3qTj80VPxFJBRw+XkOmaZP+lnZG5m24ggE8uiTqGxsoz0u5Cpm4wMVnTzPmAL1Rh39zXSEn08oPUlOWjaf/NE1D86wHjBgj06iuL8Lqn2Owc5DZtS0cfh1xacUcrC8nMx6WBjpoHphgecuPXqMhsbSBTJOHpcklYgrKKUrTMtrUwuDkMl6djqDXR1RWBTV1VWSb1hjq6aRzeAmXz4U5rZyqylqKUkwoHLTLznDXeVpHbWj0RvTBLZY3DaTnV9FYW0jMWgcvnh1kxW8gTsjnFTeRqWUcbawhL2KK18/2Mr8ZxBwRZHPTg59o8qtrqS7NJtYoselOlkc6aeqZx5RTTpZhmf6W8/QsBonPKuXgsWoilieZWfCTWVWKYaqVjgk7AUMkOredDV+A6Iwq6msqyI71szjQSmv/KEsuLTqNF58xlaLyWupK0jB41lmem2XJvok3qFVC4+UwWJKUSagSEuZcZmSgl3GXlSyLn8XZGdyJFTRW5GAOzl9DyXaR9jH7W0i2cz0rRGYLyZaAbbCNzqElIgtqqSlKIzKsugx6WZ3qp71zlsjMfNLMdvr7JnDHFVBVWkR2ctQlFU3Qv8lkbxMXOmYUotUcFU16fjnVxbHMN7cw57VQcKAE70gTF3tm8GrM6LY28ZpiSM2MJbBpZ3lxma2IDCoPHOVgkYX1uTG627qZXtlga9ODOa2QgycayQ5Mc/F8Kz0LAVJSLCTmV1GcamJ5sJPu0RW8eCE6laKSWnKZpKO7j7ktPz4fWAsaaKyvItPkYHlxjpnFDXwBmTMECQY0GMwxJKelkhjrZbS1i6F5DaXH6smLj1JINt+WjbGuZobsBnIbjlOWqL9EBAQDdoYuNjG0aKT4SC3a8WYG1gzk1Z2gNHqJ/pZWBhcjqDh6iGzNBBdbhlmLreJBIdkUawewjXbR0T+BJucAB0vS0K0Ncu70BfpXTKSmRmE0pVBeV4F5cZiRiWXiKmvJ1EzT1NTBxLqZBL0Tm1ODNTWemGgt9ukpllwRpJQd5kR9PlbNFgujHTR1DjHvNhJBAI2M47paynOj2ZoZor2zm9E1MPsDeH0uPDHpVFYfpz7Tw/hAF53dc7iCHnzGaNLyGzhRk4R9rIu2ETvxxUeosa7Q095C14wTvU6LP2jEmlHO8cPlJBj9bK0tMjO3wJoruK0kFpmjmbjEdLLSItmalbDmKfzJ9dzfkMDKeA+tHcNo8hs5VpaOZ3aQjpZmxUcFPR4i0so50NhAjL2P1vPd2PWR6HDhWHNiSiig8aFj5JldzI/3094+yoojQFSMDr/LTzAyi2PvO0jc+hz97R0MT9twKaHB6dQ31JMfZWOg4zxnxrVkWQyYMgqpOlCCbqGXc290MO+PIylGjymphMN1mbin++ntWCT1RC3+wQ6mXAkcePAASe5Vpvo7aZvSU3Ygn+B0H1090zj1WvxaC7klNRyutLI01M7rTVMEjTosiSlk5OSgmWqjfdKNOVpHXFYZ1YXpeKfaaV2xcqyxmljNMr2tzXQOrBERrcPv1WLNKabuUCURy0M0n2plxWjBEHSxte5EF51F4/vvpTgKnOuLzMwusOYMKik5lENnIjYhlYwYJ0Otp/jJxSn8kckU1TVyqCQV/3wfF5sHceoNSNy5PiqRgoMnqMs047LNMtDVSv/sGj5M6Lw+PIENYus/wiMb+zhqAAAgAElEQVQlOqYG2mhuGcet1+B26sk7eoIj5Wm4Zwa58MZ5FoOR6PUxZBRUcuhALjtbJd14pqme8fZFQNZxQryISOWBBx5QFFCvvvqqEq4paw/5d1tbm0KAiApLCKZHH330Us60m31yUYGJkECuK6SdCDZknStryTCBFw4hDefuknOFPJL18RNPPLGrW+8VySZrMyGx/uVf/kWJ/JKCe7I+Fc5Bfi5fH8vms5wf/kx+i3JsP9fzcm0J8/3GN76hhIsKtkKUSnolIdHuuecehfyRkFwhA4WwFJJIVIqSI1xyte1XOLBsLK0uL2O3ryqYKOvy7XRq0sdERKPYXj67TIsg7czMylTI1ysPqTKalJx6k0KUnXchiUATsln4DuGYZNyI+k44ECGkwyT0iy++qOQyFIGM8Dc3wz1c3qq7gmQTo0iH+sIXvqDE7AoI4WR614NQHl5A+MM//MNbZuWvdx/pTKJMkgG3kyNcPVMciijZxHj7xixvk2ySF+wTn/gE73nPe3Z0L2mjMPiifPv617+uxH3v5yE2ljBWcQAiwRU8xPFK3PnlOyDh0ErBTmS7f/d3f6fInm+mo+8XySb5AqVt4Zxx4oTlhSMvF3HWYQcs590yyfbSd3h1zEzdA0coSDKz1PI8p6dSuO/9jaR5hnj5whim9HpqStKU8Jnp09/mrL+SIzUlZFt9TDS/zI8H9FQdaKQqJw7t7AV+3LxF2bFG8t2tfP+sn4Mn68lNikSrM+DfnKF/ykFyVj6ZybHofTOc+tF5qDhCXVE6sQYNwaVuXm+ZQJtRR21RAlNP/Tdejvl5Hr+nAV37l/n1bwwT1/irPPnxHJq/dxFnfAkPFrfzf58x8gvvvY/auEG+/BtfZdRTxq9+6ZfIHn6Ji7NQUBHga20RPHrvfZzImeEffvvv6ZzJ4jN/81lKVi9yoW2KjMc+SFVeJpEy4Q0GWejoxBMbi8EM3a+/xstnDHzkN9+Doenf+dZKJMfuu4falDgMi6sEc1OJ8K0wvRJBXKQR3cB/8i+da+Qf/Sjvq9Fz+rP/F8/n3ceHPnY/DekmfK5VljYMRMtLo/0bfGUkkqP3f5iHyjKIVEQHbkbPPsM3nuoh7+H3cLKhgGhnC//y910kHX2IR+7T88pv/Q3nax/hQx85QW1qkNanv0vTaJDGn7uPktw01i58nf/nL9c5/sVf4kPvLyaclWVzZhb72hqa6Gj0hkn+8YtnSH3svXzgPRkMP/u/+dvmaD78xPu5tyoHS5QZ7cxZXuz2klZWQ0WWBVvnS5yaiKCsupJcZYF9gZc71imqOUpjnoNTz/USVV+vEGkxW4u0Np1jUlNKY1GQnrZRgsklHKjIQTs/hcccSUS0gZWJDlr73OTU1lBZlM7P0mwBXCu9/PS1AbzJpdRVZGNlga6mXmz6DCqrColZucCLA0Fyi6upyTQw2n2Bwa00aqqz8U920rukJbu4hNzkaLzrGxjMOpZHW+hYTqCquogEsxeHW0+0yYhr8DRn5iIoraunMG6ZCz/puSbJFnAM8erL7TiTSqkuzyXGvUjX6YvMaJI5cLwc70AnIx4L+RXFZJphsa+J4WAWJeVl5Fmv1DPMc/Y/X2HAFk31iQMUpEWwPNhO97SPnNo64pY6uNC3SXpFPRWFKZh887Sf6WDdmkVpRTHx9jF6xpchpZgCwyxdvfNoM8upKkpC79/Co41ga26MkaEV4ouLiFyboHfSRXpFJaUZMXhtw7S2jmHIq6I4zslA5wjelFIqi1MwBYxEREQRFSUKsxDJNtj6KufGPKSXNVKbn0hgqo0Lw5vEF9dSFTXJq+cHcSTVcKwmF+Y6aRteJragnoY0B01nmhn2ZHL0YBV5cQFm+troXzJQVFNPWW4Mm+NdNHdNo0ktproilxiNk5m+czTPGskurqEm38hUeytD80FyassxTFykqX+VhLoj1Bam4F8apbt3AmNWOSVxDgbah3ElFFNZnkOMbovhlguMOeMpOXCEokg7k4P9jM2u4CQcdqrBlJxLSXExOfEGNuYn6O8fwZ+cQ2lRDBMtPcxuxVJ9oJLkiFU6rxEu2iZKtpJD1OW/qWR7k2SLZbarjb4xBylVQrQkIvxi6PCzvjBCR/MwgaQCKqsT2ZgYprdvhi2/jsTCCkoK8kiLCuK0zzLY38/o/CZBIa20JpKLSigtiGLi4iDr2iRqGzOwdb3BuSEbiaWHqE9w0HPmDD2+VGqPHqMkcpH2i4M4rcUcOVaM0bGGzSGbbGaY66JlZIWovAYOJK7SdLGFCUMRJ4/VkMoG08O9DC4GyCipJD/JgHPLD8EIDEE3LncQizXAzHAfQ3NBsirrqEoNMjM2SM/osqKEliMY1GKKTiS/pJjcNC3j7S00dcxgSE4mPsqE2ZpKRrIFx2gHE65YSg8fI+/yYutBJ1MdZ+me8pJWe5SYmTNc6J9Gk1hAWjR4MWFNzaNUyO31AS68hWSDrekeWnsGcSbXcqTYin2qj87BObb8GnRBLeaEdEoqctAszDI65SK3voJkzwhnzl1kIbqKk/W5uAfOc75vjojyExyvimGhq4uxlSgqThwiyz1GW3Mri7HVHK/Px7SxyEhfP5PBVGrlfkNtDHuzOXq4hEivTQkB7prWUXH4MJnacdq7F7AWV1OWYVH6wsj0Ggm1h0ha66FtdI2E7FISt7ppmw2SX3OAwgQzjpkBuvqm0BSe5MGyaNbmx+gfGmZ+XUi2UE8TZW9qTgmVJYn45no5f76VEWc8xdmx4A1iFLuUSW5UA5ura6zbvcQmGbDNDNE7ZMOSV0W+aYlzp3vQZNVy9EAW3tl+2rom0Rcc5XCWJK0eYMtSQH1NHsbVabrONTGtyeT4+yrx9HbSvwgFxxrJci0yOTbGvCGT8nQ9y71nuWBP54EHD5Fq1qPxbzIz3EP32Ar+oE6xS3RGHhVVGbgnhunuDXDw/WW4B9vomHST1fgeCoOTdDc1s5pcSlG0g8HuWRKO30uF2YNteoThJS8JZdVYVy/wWvsKaXUnacyNYn2yl9bmESKPPkFjoh9/0ECEbPaMtNK6HM/JxgJcc+2cbnNScvIE5fF+1hZG6eudxZBeTWnSJhdeacWTWsvJI7kElkZob+nDnXMPjzcmsr4wRu/AMAtii231tsZgITmrhJryBJwLY3S0DrJpzOHIiQL882O0nuvDl1urkGNa9xKjvZ2MORI4dG8Zvt4WOmb15FbXUxDvY2Wyk9cvDmFp+DCPVURgs9lZ98eSqLUz2dtKrzuNEw35uEdO8UJ/PI9/oAFLwC+sN8a4uG3yeT9n7uq173YEZP0kOcREzCHrZ1lXCeEmnz/88MMKSSSkgRA1ss4TYkHysoULE9zs88l1Z2dnlXvLdU+cOPGWdbis4yXEUfLCSXhmOExUyD8h5XZz7BXJJvcUMkjWvRImKpFVUqhOiKrwOlN+Cykjarfwei6crP8zn/nMvpBYYSzkPsI1CK8hRKkQbYKh2ExsFxYgSb64yclJpdhhWNQj6//nn39eyYO310co/6Sf1ZUl1tbsly4vn2s1oZRVQrQJoaY3yOZaiIQTXGVdLJsyEtUVzskWvkC0JUYh2faTI5F7CpfwpS99iQ984AOK7WXNLkrBZ555RiEnhbyUMSMFL6Sdco4Il8IhsTeL511BskknFlZWpJDCNAq7LHHjNwJdMa5Wqyi3bi4cb+ew7ZTkkXaIk5PY9DDrfTk7vvM77vxMIbB++Zd/WXFy0oF2mgNMGFyJ+f7mN795qaLKzu+6uzPDJJtIbaXyjQw8KX4gOyFCRAqpJuyy7MSI8xWHfLeSbKJkk3yBYZJNwnRffvllRf4sL7mwE5Tz5BluRck29MK3adNVcLSxgrQYPZvjZ3n2lTUaHjtBgWZKUaJE5x6mriiF2Egdk69+kzd8FdxzsIKMSAeDTWdos6dxtLGcjEQzGv80P3mqFfPBOirjnfQ3dTDs0JCQmkt1TRnJ0REE/CLl1SsqDNfU6zzbHcWBhnJykqPQagLMd1ygZ9FDdm0tOYkx0P51fvONVD55fyUxzc/RrrGwuRrHicZ1zs5ukFLyKPcXrPG933uV9A8/QHniRZ7visSyPEr8iXuxdc+wpc/nkQeN/OQvXiP2oXtoyGrimX4r1qkOjMcfRjs5z5Q9mcceqSEvPSq0SRIM4t4c4rmvfJuzk9PMjC6iiz7G7/zPY7z+TC+Ggjo+/L5KMuKMEPATkFLRrinaXvkG3399ibXpYc6ZS/iFT/4Gnzli5txv/Cu2B3+OBz7USIYJ/BuDnH/lOzx7ZgHbRD+n44/w+V/5VT5Wl0u0xLe5ljj9k+/w7bkCPv7QcY7mWNAGNzj7F0/Sk3iU4+/No/v//CH+DzzKfY/Wk7LZw9eefZ2ZyHo+fk8dxYkm/Pbz/N2vt5P5qQd56H2Fl0i2gG+T/ldf5McvnWHMscjoa05OfOEP+OQTxUyc+Tr/bKvml+87yfEMwcLLyGuvMm5MoriyjDSTi95XnmPcUkdDTSnpFg3++XZeaJ4lNruWWlGyPd9LVF0dtQrJtkSbkGzaEg4KydY6CiklNJTnEKtfpae5h8lFO+vrEgYVS9U9RyhPCDLd38fY0ibegImM0gqSfSM0j2korKyjOt+KDjcTTW/Qvaglp7aWTFc7L/cGKKqspzYd+tvP0r+VQXWeienRUVzmfOqqCkiMlsSpfvA7Ge88RdtyPFXVVeSbbQwP9DGysMmWfZZJXxb3njxCWYqdCz8Re1eSl6pjtrufWdsm3ogkiirKyQz28dMuF3nl9dQVJSo2GmpuYXDFSHm5hamODnrn3Vji44jWgtO+wGpECccPFhHlGGVoahmHx0ByQTllxZEM/+QCa9ZCag5WkGrW4Jjuo6N3An1eJXGr/YzYDGRXNVCSFo1v+gLPvtTOQjCS5OQ4TG47MysBEktKSfctsxaMo7C+gUIZm5IqNuhlcaSbrgE7SVlWNpeW2dCnUFsfysnod67Sf+ENJnUZlBZn4ZnoYmBsEU9MLmXlFRRlxCjhzIrSy7VKf2cT/fZYSitrKE4zg2OE0+fGCcTlUpm4zMVOGzF5oZxs/rk+mnuG8SaXU5Pmpq1lHH+8KFDylFCtlSkJS1sgtqCEivJYxk43Mb5poOhADbmJFvR+N9O9Z2iaMVBQLgnetYw2NzEwHyRXSLbJJvrXo8lvOExpopHgxiy93d0sm5OJda+zYvOSXFFLaVaCEuZuGz7P+cEtYvIaOFIWT8Aroe9+gsHt5xPyQRvK8aLHyWzfBV4/182qNo7UZBPrQlRrMmi87z4ast10v9HGyltysrXSO71OXGk9ZZlWjNvhom+SbPEs97bSPWojtrSOyvwU3swt78M+M0h76wS69CJq6/Mx+7141peYmx2gY9iOKamChvJkNodaGFjWk1FWQ1FykNWJHjrGnBIhjFZjIC6njvocHZN9zXQt6Mkta6AqeY32C93MeBIU1U1qxCodp1pYkmc4WU+yZ4WZkT76p5ZYt68y54ykqOYYJzI3ae0cZT0mpALzL47Q09WLLTqfGvHxZk0oMbHkPHTMKeTfyJQNx9oGHl0i1ScOU5OXiMbrxeOTymHbSjbBfVupoNdsMCwkW+csxpQUEqIiMFnTyEiOwznWxsimmaKDJym6PJd7cIPR5gv0z2rIO3SQiPEzXByYRR+XhMG9iS+2mMaDVWRajfiW+69Ksm2Md9HWO4Ivs46yyBX6+ybxZ9TTWGrFb59mcHCcuY0gEUYD5vgcKsoLiLR1c7ZzDF/qId5TE8fyeC/tvSvE5FVxoMLCVFsrfeMeMg81kLTeT+fAPLEHH+FQhgGNb42J/m46x5wkpJhwLy1A/n2cKLH+/+zdCXRc533f/e/sG4DBvhEgSJAgFgIEQRAAF1GiNkvWZsWOG8tO4iRu2jhukibNm5M4TdO079v6xG/TvCdtncZ1nDqx3TjeJVmyZW0UF4EAsRAkQJAESCwESayDZfbtPf8LDgVSpESKGIqi/3MOj0RwcOe5n+feO3N/83+exwjFZU627qEFcipqKQz28mrHCGQWkOexE12aZS7qoLxxL02Z5+gZmiMzv4zMpSEmHBvZ3lRDvtNEzDdKb+dRRuPreOhD9WTIMRSNGUOylz/XGmOOsVht2KwJliYGaH+zmzMRL6XZCeYX7VQ1tdC4scgIgOPBKc6c6uf40DQh/xJLYRebmpup9Pjp7xsle+sOtlbmkZw5TVf3IJP2jWxbs8ixkz5yN7bSsikbIjMMdvVwYsJG4+5iLrbv5+CZGKXri3BH/Mz5/MSya9mzNY/gxAD90Xo+el8V9qSfyaE+egcm8VTvYluFHf/0MMf7zzJNHiUOH4tZbTzQnENgcpi+o6OYczeyvnCB7t451lWvwzbdxY8Onidn/Rq8xAnLNAKJHGq2NVNpH+HwiQT1O1uoLnTgnx2jv7OL0zOQXbaBTdWbWe+ZY6i/i565PHZvLmRuuIveYC0fe7AapyVJQKrJunu4aC5i/foMxjpO4GncTXNVPknfKH1d3QzRwNMPbMD2tr4wIk/MVhsOO/inR+nrHGDeXcmenSVMD/Zy+EScLfe2sqnAY8zxeP5kL0eHJvDWNeMe6+OCpZxtuxoptCbxT56h9+CrXJThovWZ+CdHGDjWx4gvSnBhjsXMzTx1/1Yy/Cdp7+hnypZDRdl66rfVkm1O/xyXN/cpX599uwUkPJCg6wc/+IERcMm9k9xbSaAmIdgnP/lJ4/4qVXAg7ZN/k6mYbnXurtQwwJWrico9aOr+U9oh90YSwkmolXpduW+S+3sZnnkzj9UM2eR1ZW5wqWaT7OFf/at/ZQRtqUcqZPve9753RQ4h93ZSUZaOSrGVFvL6cv8ofSSFMPJ3MZPwVHwlY5ApomQY7l/+5V8avyoB0c6dO437ahnOutqP1DE0NzNlVLKtLFWTf5M/Fy9cZGh4yLifT1W4uT1uNlRWsqaszAjjZEEE4yp6qRJO5mOTkC2d1YHStsOHDxsZU2o6MgkDU5mT9L+MmBNXCeMkf/iN3/gNZAjurQ4ZvSNCthS47PR3v/td/vEf/9GY9P7hhx++oQqmGw3AVvugu3p7qYBNKsTk5JALmSS46Q4A5eIqCwpIMispu1xob+Q15QIjY+pl2WK5EKfzsTJkk4urfLMiE0uKkyxyISu7SCr/zDPPGCGcJPkflJBN3mSk/VJxJyl4qlR61UI2myx8UE1xpgX/2Td59uU5tq0M2Sp20LTpUsj2yt/zRnwzey+FbIOdBzm6UMY9rdUU57owJcb4ydc7cW5vZuuGIiyBi4yMXuDi+Dn8zjIattWxxuu5NCePj54fvsB4cSs76teR57ZgCk3QfrAbn7WS5q2V5GU5YKmDP//syxQ/XsXcYh4PNVoZG+ll6MI8row8tn3oKWpK8uj7r7/BK4UPU3VhjrwP7cQyc5KjfT7mMpIU1X+YJ+tLOP9VqYrbReW5WbyP3k924Dj7DwdJZi9h3vAYH9u6nvJLy0cm/YP84P89zGR2HFdRkukjx7l4voyf/8NW9n9jEGd1Ez/3VC1FOZcGG4Wm6Tv4P3h91IPHWoprqptvTDq5/9FP8cutDt787P9m4eEPc/9HWyiMjdJz+BscHrNht6zBef4gf7tQyqeefoZfaKxYDtnCM+x/+Tt8fbySX/7QDnauk3MoybEv/yd6vY1s372Go3/4LHzsCe57YhuFsx381Xde4kLufXz6we1synfAhdf515/ro/4zj/Lzl0O2BU682El7xwjRQgtOr49j/7OPNZ/+NT76kSrOHPpbvupr5Nfu28PuNW4SvgFeemOEzPIaGmrKcJtm6XzhRc7lttC2rZo1GWZCIx282DFOXlULTeV+9v3oBBnbmmiqLTeGi/Z0HmKElSFbLc2bnIx2DTBlcpDldRKeGWP8XJL1rS3Ul7lZvHCeqYUwsaSNnJIS3HN97D9tYlNDEw2V2bJ4Nxd7DtE/FaekfgtF/m5e6o+zyQjZTG+FbJVOxofOEHKvZ1v9BvIzLw39j/oZ7n2dntl8I9xIzA5zbgk8WdmYZgfpmc5ke2srtYXLIZu1sp6a9V6Wzp3HFwgTt2ZQtGYNOUu9/Lg3SMXmJiNks8QkqGqn35fBloYcJgZGmArZKS7NwWWRDwFm7BkFlBZ4iC1cYHJ2iXDcQmbBGkqLYxx7sZ2l/Goat9dS6JCQ7Tjdx85grdxCztwJhnxOKhq2sanYTfR8Fz/ZP0YiM4+KNZmYYgkSJhd5JVn4T/cwEsimqrmFjfkyIFweES6c7qNvYI6Cinz8F6dYshfS2FxDUYaDZGiR4e7XOZMoYePmrZQwx9TkJGNnz3Ix7GZTfQPVFblYpQTGCNk6ObmYTe3mLVQVO2HpNK8eOEM8Zx2NBbMc7vNdXvggNnGCI8dOES2oNUK2ru5RKKihbWsFmdY4s6Mn6O69QFZlDfWbi4lNLxBOWMjIzsQh88DFQoz1H6DznJUNdc3XDNkG/RIqtlGdZyU+P0F/Xw+TrmJyowtM++IU1jVRU56LgxiLY10cOunHU9JAc2mU033dnBiZxJ98azEIV0k1jY1bWOda4FT3mwxMJckqqaDAmYToHMPDPhwl1bRtz+d852HGY/nU7dxJhTFDecSotBs8F6RkaxObSrOxsTwn21shWyHRieN0HBshkltHS/06vKnlXmMBJk530zMUpLiqia2b8pb7UFZ9joUYObKfY9Mm1tRUYR87yoSlhLrt21nrkunagowc7+FI12mcG7bQ0rqFIrOfMwNHOD5pZX1tM/Ulfo52DzEV8rKlaQO59hljXrkpUzFbWjYQPdvP0OQStsx8nKEJBiZCFG3czu41frpkBV9jqGUF8YvDHDt2nDlPJVsbN1NolKAmic2fY3DgJGcXbRTk2wmcO8/FJRsbWrazpdTE6ImjdA5cIBKTsCdJImHG7S0xhnpvWmvjrMzJdi7BxrYtrMuRxX+kainM5OkeekeCFFS3sX3DW5P8JwOjHDncx3isjN071jE/0MHgrJnyhjbyfP10nxjHua6JnQ0V2H3XCNliPob7++gfj7OusZ6sqWMcG1miaMcjbCuyGnPg+S6M0N1+hAvRDBp276SmNIfIxFEO9Y2QkJBtq5ep8TP0n5wnu2wjDdUuzhohW5iy1hYKF0/Qe2ICb8uT7FwjC1L4GRs6xcBpP9m5JvzTF0iuv497q/OwxPycG+w2FjQoqN5KQXSQjsElCovXkCfDEmWUp8NLfn6uMay1Z3ierPxyMpdOc865gZatdciCybHABfp7BhhbKuTe+9cTGT9B99F+xnyJ5fNYbkpsOZRvaqS1sZjo+UG6jsrx2MA9lXFO9vYxFM6neXcz6xwLnB3s59jFJAWFGcRnJ5m4GKGotoH1GX4G+sbJbdpBY2UOyekhurtPcN5WSUORj+ODPoo330NrlRdC5zne0cnRqUza7ilnpvcoA7MZ1NXmY44mSJpsuLMLKXIvMnKijxOJBn7+vo2YIj5jVdmBc1E27H2U2kwTiUSYqdFTdLzRyWLWOnY+tIeKDAuRhRlGBvoZnw/jyrKySAENmwrxDx/h9WMxaraswSU3b5ixunMoLvAQutjPYZm6YZeEbC4S8RgB3wwTIyOMTfoImjOpq60kOdlL51Qu99YX4TvTRVegho99qAanKUl4fpozfb1cxEtxmYRsJ8nYKiFbLsyNcqyrm5MSst1bSuDcIEd6j6/oC6kq9FK6oZEdLWtISMjWMcC8p5I9u0qZOXGUjoEIDffvoCrfA7Ew02f6OD48hr2ylYzxLiYsa2na2UiRzI16fojO117HV/MRHl4TYOBoNzO2Eoo9CabODTMSX8sj97WxJiuKb2ac4bOTzM/OEvFW0dZWR+4NTOOXzs/1uu33V0Du+aR6SO45JbxKzXclYYH8TOazXrmyZyoMkfvDG7lHfLe9SwVtEvS99tprRqGHzFUtwYTMrS1VVanFGKSIQoIOaVtFRYUxXFQKEG70sdohm+y/zCcn1U0SYEkgefVCfCvnY0u183bc00vg9MILLxhVVn/4h39oVFZt377d8Py93/s9o58lYJP+l8IO+aLxj//4j43RbC+++GJaQjbjU0MyyfzcLLOzU0bIljqeUgVPUhglAdXM9LRR0Sb3wjky725W1uXRiSuH3sq7mwwXzSsoutHD4D0/T44fyRUkKE1NjyX9K1WAUqglbZf9kJ/J9GCpBSXe8wte+sUbCtkqfutBI3qUbz+Nte1lIvVkgvDQNN/4s//Ova27bzntk+3LgSUIr7zyirHSh4yTlWGQq3ExuFWoG/l96RgJj+QkTH1TcDvaLgeHnHBSXipDbmVll3dLheUCKAn5Zz/7WWOutFv9VuPdfK4O2aS0VEI2CaVk7LNUMMpFWvpbVqKRi8cHJWRLTSZ69XDRVQ3ZtldTnCUh2yGefdm3HLIxxosHT5K5/q1KtpFXvsb+eP1yyOYJcurQc7w04qH53vtoLPMy1/0irwzbadzZTHF4BJ93LQWZTuYGD9NzKk7pWg+z8zEqNtVT6Rri+wcW2NzcRHWZLFhgYmG0j+5j58iqa6a6LB+3zJCdDNL+l5/mB2NOMu77I35pTw4Tvd/my18bo771YT7+8R2U5HkI9XyJT3//FG528Ue/+gBe/0m+/f99lfHKTTzyiV+krbwI28Df8Znv9xL1b+ePf/1RSk2j/NMXv8JwYSH3/eKvsWe9if1/+QKLVa3sqRjmD768yDO/fB/31Dvo/Mev8/evm/n0//UxPPu/zF+NZ/MLn/wkD24qJj44wDnnPD3f/isCzZ/j/qYm7N1/y5+8NsLmB36FX9yRQftnv8r8Q4/xwMdayLp4gJ/84BuEGn6BXU0tsO+/8AedUR598lfYGf4nvjm1iSd27KXo7I/5ylc6KPvoL/ORBxspmn6F//urHRS0fIin2mwc+O3vkPjok9wnlWxM8Nxf/1deGwpdglAAACAASURBVM3niU9/ih11RZz55uf5N1+M8MR//Jd8eMMsB344Ts0D6+nrPclopIynH2lgo+c4f/Jb3yPniU/wq09t5OwVIZuTyZ79HJ2xsnbzZtYVZmFLBBja/yz7xzNoum8XdeV2Rttf5rkjS9S33suOemj//qv41rSxq7kS10w3z7/UR2LNTh5sNHPsyBAU1dFcNMkrB2ZYI0P4KzOZHdjP68cCrG1uo3lTKa5kwqi2MK7dFgvRhUFe/UkvwYJGdrXWUJw8R+ehHqZta9iytZas6Td5YeDKkG1gqYTG+nKCQ4fpnrBR17yd+opcFi+cI2k3MTvSy3FfDhtzTMxOTWFas5m6DaUEen/KT08ladzZSm3R/OXhog0N68gkQULKb6TiQOZ+9PXzwktHCJa2smd7LdmB0xz80auM2deyc28TnOrm+IKbTY0NbJBh0/IBVJZKN0vFjyyLvvzdm0lCBMsUb/7gpxxbWsOe+1upzY9ysvtN+qed1GxtxD1xmL5ZFxVbZGJ2D/jH6XitkxnPOuqb6ljjkY8V0i4z/jOHeL19FEdNKzu2VuAMTjMXtuK/OMaZ4RlyqzaRMT9M92k/FU0tNG/KJ3rhOAcPn8KybjPry3KJ++Jk52ThWOzllaMzZFdUsyZxkbGQl4oNpURPv0HHaILKlnto2pjFZNd+pNimfMt2am2n2Ncjq4tuNSrZrgjZSqN0HTzIqL2O+3a1UOGY40RHO0OBHGqbmthYbGKiv5fTM1ZKq2qpLPJgjV8K2cZtbNh8jUq2kcMcOhFi/c49tNZ4mT/VzeGBSbzVjdRl+ug5NIC/qJaW7ZspsPmMoZKnlvKpad1JtTfMwuz0pUn+36rgsLizycv1YvYN0909RDy/ki2NG8k0JTER5OyRdk767KxvbiZrop2OgVnyGu6htb4U8/QwnR19zFrL2N7SQFG2HVPy6pCtCEt8kdFjXXQOSlVuEy2bS3GYY8ye6aWzZ4h4eQPb6/KJLy7gt+RRlJNDhm2BE/tfNUKKmpatuM8d5tiklcrGNhrWZhKfH6X34Mu80jmCu+5+PvTgHqpcSwxfK2QLXwrZbJdCNnMxtZtzmTp2jBlXObUNdThGj7CvZ5ysjS3sLvfTffQMC94GHtxZgS1wkZM97Ry9YGZD8262VNhYmF5kdvgMZ6dmSBZvZ2+1lZG+To6OhCjbvoumdVkEfTNM+4JGWGREPUmZh9C9PAm9J8SQhGwXoGZ3MxtSCx8kEwRnJzh2pJuxYAYNba1UyXkQOM+J7nZ6Jl1Ut+ymPjfOiCx8MG9h/dZ72ZTt42RPB8dHTWxs2U2Nc5zOLpmTrd6oxrOHfIwNHKbz9ByZVW201pXDuW7e7DkLa3dxf3Mp9sgSE4Pt/PTl/YyaK9j9yGPsqCokMdHLob6zl0K2bKbGhxk4NY93TdUVIVt52w42mEY50n6Yc5lNPHxfIxmL5+jv7WUsXsyWSg8X+9oZttTw4CPNZPsn6D50gM4xJ63376HMNMyRoxNkVW1nW1UBDpN8W2/GnAgzKRV4wwvkVtSQFzjKkbNJqtrupbHchW+4j86eMWyb7uX+uiwifh8zM3Msybz5qaHJZruxMFFhrt2Yk00WPojKwgdNhcyPnKCze4BIcSO7KpKcONbPBfc2Ht+ezfTpoxw5do6M6u1sypBKtitDtq7uE1x0VNNWscSRjgHCRdvYu6Ma64UTvPmTfYx7NnH/E1uI9vfSfy7Jhl17qM65dA0zm4n7ztDf18uJpIRsVVgSASZPH6Xz+ARZmx9gT20OycAMZ3pf4/lXewjmbeGhn/sozYUWkpElpsaPcaj7BDMLuTTubKJ2Uz4Lw8c4fHiU7LaH2FG+PCmByWTBHJ9n/NRRDg+ZaJCQrQCmpqa5eMFJ7UY754dlSO4chRsaKYj003kxh3tbNxI+f4TX3lxg00OPsmuNhZkxCTFHsK9tpDrHT+/h02Q1XSNku38d+H1Mz8zhjxgjNJcf0hdZuRQWuAhNjyyHbO4N7Ll3I+HRQd58o5dQRSsf3rEBqxz3XYc5ESgwhngv9Ryi+7yVunvvp7Egwvjx1/je/vOU7nqKezLH6OwdIW/P0zTYZhns2E+Xr4CH79tCRnAMX+4mSq1LnB3oou+kmbaPP0yFsUqyPn4WBVJB1oEDB4yF5Kqqqi4zSFAg94SDg4PGnOU3OrrpvThKMCGVS88//7wxJZAEaKn5vp999lmjwkoqv37pl36Jb37zm8bfZQEEGQopk/Tf6CMdIZsEQl/4wheM+1CZ2icVoEkVoFTg/emf/unl+cNlPyV4kQoyGY6ZzuIeyQ3EVApgJCyVIaEyj96+ffvo6Ogw7telCkuq8H7nd37HCIokbJPCJBlVlY5KtlQ/LS0uMD8/SywauzyUUvIGuQ+W/GNmesYI2uTvkk14PG5y8/Iury6bGi4q/ya5gNsjizCl1zPV9lQek+q7q/++8nmr1b83FLJt+t1HjdntZC4R4gkjaJMbj8DpSf7+T/+KPa27ViVkW34zXR5uKRP//fmf/7kxTlbK9tIdAt3oiX6950koJMGVXEzkREwNdb0dIVsqoJQ5wCSZ//3f//3LQxlXHiiptsgF5M/+7M+M8l1ZvfNGK99uxSgVsn3pS18yQjS5cMj/y8VNhrjKyikyWadc6GROPglbJXD7IMzJdvXJmHJejZDt9E++RY+tkV3Nm5Yr2Ubaef41H1sfv4cNuXFOHNzHwfZTOOv3sndHA0XBXp59sYeZWA5t92/HMdlP+8AcVtMCS8EwC+Yy7rlnp7GogWnkVb594DSzCyGsmfnUtN1PbeIM+/qm2bhtN8Uzr3OEzbQ2VFGSaTMWPDhztJfBKTcNTZsokcmul8dtsnD4y/yL/zTD43/wKZ7eUcTkC1/mf35tgOpf+RxP760hV8ZYhfv4m1/7Y+bu/30+9fO7KfS389df+gtOFz3D5z7+KJuKPJhjJ/m7X/8Dxrb/Jr/0zF7WcIp/+NK/44Dt5/jtX3yK+tKL/N1v/h1zWx/mY0+Vc+BL/5Z/ePUkU1n5ePOraE1W8ZE/+jh1ZUkO/5//wle/f4ihmQS2uk/x//zBYziOfp0//uufcGHWS/N6D+M1W3jqqWf45FYrh3/rH1h48FH2Pt1MUfI8r3/7r/nC137K+FQeu2sdDGzayT//6C/QMPKn/Ofxbfz6hz/JA2viDD7/T/zDl77Dgckp5ou38cQzn+ZXH29hrWeU5z/3HeJPP8G9j2+l0BIneO4I/+tvvso/vtzFUnAtT32khol9Xh76/cdpyhvku399goZfeYq1iQ7+4W/+jv2Dc0R2t1HdBff9y8/wxJMbOPvm3/E1XwO/fO897Cr0c+RAP35XMXV164xhW1JBFpo7T+/rL9I9PkfAWkSZF3wJDzVbWti2qYjkyBs8e/AkFxYt5HhzcDojOEu3s2Mj9PeegYJNbKv2MPz6q3QPXyRgsxmBVYalgLrdrdRVlRlDK996yPtDmOlzA7z5Wg8j0/NELR6KK+tp2S5DjbMID8u8MnE2bW4yKmUGew4x6C+iob6WsiwffYc6Odo/yqK8x+TW8sDOOtzzffTO5lG3IZfg2BEOHT9PIOIkV+bqcVayd3crNQU+Dr/aj7minoaGSrKvmkYtGQ8xN9bHvgN9jEwGyMzNxGmxY8suZ+v2zZRnL9H7+mH6Tp4nmExgdmZQuX0v2+sqKXjbzNIXePMH+xib97OQiLE0G8KVs4bG3a1srixivvs1emddrGvYSlVxBlYizJ7vp3N/L6fP+YhbkrhLNrG1rY26YjcLpw9zqLufkdkoDmcONTt3GJPOj5+awrtxM1UVLs51ttN97DTT4QQWSzYbmrfTtHUjtpkz9Bw4xOC5WULWXKNSr23bGhaPHqBvIZfaxmpsF4/QOTBJNBglFp1n0SXVqjvZXlOKY7qHV3vm8K7fQsvmImJy895/mlhBDQ3FYbo6TjI+6cOcXDImi3fmVdHWso3N6/OwWQKcat9H73kblU2tNJRnYTPFWZwe5MBPD3Jm0UP93h3kLJ7n/FSc8oYarGcPc3RkhrmohYhvhqQji8qmNpoaqihwJJg/00t7dw+nLwaRjxrZ65polPnfSj3YzHJ8pcLTFYedyYwpHmK0702OjkVZ27CDxg3eS1WBSZbOHuFAzziWimbaqtxcPP4m7cdOMynTq1oyKamsZ+e2WsoKMpYXKZCQbfQo7f2zuMu30FZfhFWqviIhLgz2GJ9LRn1R4liwuoqoaWxka0MFWdYAIwM9vHn4BFNLUSyWOK7iarY076KhLJPk/DmOdx6g9/Q5lhI2ko5cKqvqaFgDZwZPcGI8QEm1VJlFWQiaWVu9jc3Ffo71DDMd9rJ5ayW5tlmOHuhmimIaWioInWznjSOnuLhkN1aFDjoKqNnSxq7SJXr6zrLoref+trU4knGivnEG+jp5s3+CQCROVlkt9Q1VmEaOcLhrHFOWHVPChttbTuOuZurWFWBNLn/Ou+JhMhlDPkzJeU739HHyAmzaKfNLLS98YLwbJOJG0Hb6WCfdJ8fwhUyYE1by1laxdfc2KvNzjIUszh4/wilZXXTrPdTkmYjODtPdcYQz8TVsq/YycfQgB075yXRbSZhd5JRspLmxjsryPByyZGQ0yPjxw7R3dHM+bCVpdpBVtIHGmmKsS2N09w4Ry91I7fpcAtOTULydhxq9TJ87w8DpebylG6nf5GKkRyokI5S1tlGXb2J+7BjtHV0cOx/G6XCRt66BlqZG1udbWTo3wJHOQ/RdiOOwe8nKcODIymJt9U62rYlwZqCbQx2nmZMVXK1OSjZuoW1nA9bzx+gZluGYbTTlzzPY18GB4xOEIkns2cVs3LKLnbWlxsrCxrCc5PIw3bceEvybMEuF5/mT9BwbI1rQyN5tpZhiC4wMHKGjz0f+5hoKgkMcfOM0cY8Vk9mG3VFE3bYGyt1+Thw/R05jG1vWZ5OcGaa3+wQXnJt5uDmLC4NH2N95gokFK0X5WbjsdhL2EnY90Uqe/zxH29vp7rtAzAF2bxGbWvawrTDIaH8fJ+L1/Ny9G7Gak0QXZzlztJ32nuPMJlyYbS5yy+rYUZ3N/MQAbx6dJLuyhubdeyiNnaHzUAejoXL2PtRmzK0YD88wfKyDN14/TUCGU9tdlNRuo7VpPYmxPjqHoH7HdqryzUwO97H/hf2cS9iwugvZtKWZ1uoMpk710i0LH7Q1kufwcfJoB4f2nyZot2KTRQoattGytYTI+SF6Os6StXUX2zYuV7Id7+nhNJt5cu8G7O/UF2YTMf88I72HeKNrkOT6e3iwpQq77zQdb7Qz5o+RNLkorKhh+wMtVLhthKbH6e/YT+/wefzWHDK8RRSbLhLf/BQPFs/S9cZLvHEWsh1WbA4LyYItPN62nsS51/numxeMc8yVX05964doXn9pVeZb+WCuv/uBFZBgRUI0WSRO5o5aOa+23OPJPVZXV5exQJvcU6XrYVQ3zc8bAdqv//qvX55vWwonpPJKRirJ6CUJpqRN0l4ZsSYL4En12I0+0hGyyVxnMlRQ/khAKO2ThSHES4JACSpX3sNLDiH3rLcrj5BRUgMDA8Y9syzQIP0pgZb075e//GWjfXKfKYGWBJuyDz/96U/TGrJFImEW5+dYXFgwpu+wmM1G/586ecoI2Vau1JnqW8lDJPir2lRlHAfSfvlZRkYmWdly/+FKa2h5o8dYOp6XCtme/je/imt9nvEFu/wxyepk8pnTbMJ0+FhX0igLjckwiJjxR5B++uOX+PmPfJSG+vpVB5LtSxnsF7/4ReMklXHQd+pDyiKlMku+LZAKtquXsL1d7ZagT4JJmbBRVhuVbzdkGKik8+IpF2Up6/3KV75i/FfKUGVlkneb+2412i8hmwSm0i65gInXN77xDWMyR6lYlG9jZPy7TNwow0XlZP385z9vLJd8p60uKsNs5UIrw0OvdbGVi7LsnwSHUqUnpb7vLWxNEg34CZvsOB02ZFG7ZDxMIJjA7nYaS9PHQkECgTDYXbhdDqzE8PuDxGSSanuYka436Z7Lp7lx/fJcV2Y7bpcLh81MMhZkKRAmFk9islhxuj3YkxGCkQS26DivvHAcT1MLTVVryLCaiUyf5fChDkLlrWyvLifb9VZFSUK+lZ6N48n24HZaSPgXWFiKYsvy4nYut11uYJcmZ4i7s/F4HMbQooXFeaLmTLwe2R9jfTr8k9PEnF48HicWoiwtzRKSFTIz3NgtMRaml0g4XHg8NqILU8wuhoiarFjtTjJMdlzZHux2s/Fhf27eT0iWx3NmUyTVFlE/U7PzRKJmXA4bSZfTCMZl+Gd4ZomEy4XTbcdqShD0yzxRi0SiJtwuG3GHiyyPB3tsFl/MQaY7A7fNRCzgZ37Wx1IkStzmwZvtxSv7R4zAjJ+k24XL7Vg2iEdYXBSbIPGEFdvIy/zhDyM88c8+xGNbcojOR7BlerCbwiz4fCwFYyTcbjwxM66sLFweK7HQEksJOxlOBxEJEQanyatqYrPMl2OT6UaXb3QjoQBhmdsHK/7hDg6PBiira6F+XSEuUxh/IGQMBbNYbFisYLI4cFiTRCMxZLIou81MPBQgGJZQYbm6y2qyYDfKra1vVVlcvkDIxKhRQv4g4VicJBZsDgdOp91YRU/mpwlGwWqz47CaiEZCRBIW4/pksySIBEMEw5HluYisTtwuO5ZExBiSaLfJypry71Hjex6LxWQcyy6nw/jdcDBirKBpt9ve3i65UUpECQaCRKJxzDLfoLzJma3G860WiASDhGTbSRkaZ8bmdON02LFeESTKjkrIdgBf1nqq6yXQSxrz8zhdTqON8VCQSMKM1dgnWQXzkkkgZPSFMbuS1b78fHnhmJzP0g8Jo1rD4XZhM8vCrHFjuzbpg3CIUChM1JijyYpDjlGHDI+LEgou71NCfi6rYzksJMLiasZGgOH+TgZn3VRurGZtrpWEZXkVLQkpTPHlc13aI8M9k7GIMRdUUvp+8SSvvjlCNLuCxtpinFKRY3Xgdsp+CkqCSChEJG4y+th+eV9jhIIBIjETdinBJy7TIWK1Jxhvf5ljC5mU1TWyLjO57C/XIvvy9SERCxtDDMLR5XnXrA4XTqN/l4/p6z1kbrGY7LO8jsOJY0WnGdsMx6QBOO0WEpEQQbE0yrPk+HTikn6+vGKo9FeEcCRhHE/GMFgjOUoSj0r7gsY5I3VyJott2dJuQQYZRyNhY9sxOUAlw7PLamUu7MaFO0YklDrGjIMAh8OJ02YiKv0biWOxO4x2GBVjNjt2S5JIJEY8acZul/NNzMNGwOeQa5ecD8a+yCiA5fbY7Q4cci5FYiSM8+PS6p6JGBFj3+X8SWKxOXA4HcYQ31AwQkLKdEzL8345HQ5scny80xu/zOcWiRivbTP8rpwfSq4/0UiQYEjOZ9mQGZvdgdPtwCozyCcSxKJyTEvXOJeNEjHCckwlzYZpXNobji+3Qtpmcxjnu8w5mBqqEo9K+4NG3y+3X55jwyTnezBEwixzZ1mXR2BYHLjscoMSJRpdfs+z203EwhGisSRW2W/xj0eM41D6RGa7t9nlGJF2y2aihINyHVs+X60WC2aLCYvNidMK0WiYoLynyuuZTFhtTuPab45HjePaLM+ziF2IwKW+kPPc7nTjEvN3RF8+DuUaGzau0fK5QPo3QSwix3kck1x3knIOhoxrtmzQIgYOOxYJwCIxzHbH8jkcl2MiSsxkx+0wXzq+pU+TmAMXGOwfZDixjocfqCdXjsWQHD8RIwAXO4fTxfJlKEIkaccjx5rMs5OIG6F0MBQillg+rqSP3Q6rcY4HLl2rnW43NmLG59JY0opLPr9I9bCcz+Ljl31YrgaU33e5bBCLEI6asDvtRmV9PBYm6A8QScjxbzXONzmn5NiKxC04nHYspuWQfHl7y+eJXCtdcq2U4UKRqHGuGiZynsjxgB2PS75YfOeHBP/L+xomYXXicTkwJ+U9MEDEuMaYl48Bj8NYPTop2zeuA7JaswWLvGeZ48aKyy45b0MBAtKPEmYbN2JO3E4ryWiApWDUuO4sv994cBrngT5+VgWkEEFW6pQRNFePXpL7dRlZdeLECaNybO/evWljSi2AIMMUP/rRjxqhkAQ+MgRPhjtK++S+WIompPpKgi0ppJHho0888cQNt2u1QzZ5YZkrTuYll2mWxOtrX/uaUREoI7zKysqM++aVj5VDHW+44bfwxNTwRfGSobhSySZFMeL79a9/3ZjzTqrd5CHzwMuoNJnnPJ2VbNImn2+OpQWfsRDC5NQUx44dY2lx6R3vc+X35JjY0rjFmOvMarXgdGWQX1C46vnRLZCv+q9KRtB/YoC//d9fZe+DDxj5kNx32Ozyucli3FeZRkdHl0O2+HLIJh0s///sc8/x6COPGCn1apXWrdxDOalkni6ZoFAOsHS8xmqIygkgLqmVU1Zjm+91GxLuyFBbORllFU8J2uRiIQGcOMrPZey+lO5KmHW7EnkJ8mQFWbkAyEVWvCSdl5Vd5JsWuUBIeCUlutJWORCllPgzn/mMcYF+L4/URI1yHMkfCRxXI1A8deqU8W3HxYsXr1jeOdVGeV0JFeWbGnnzu6WFOYw5SYxPmpc/8F1Z6ioTTr6lk5pM0vhJdI7B9n10LZRx747NrMlNleWkJg6/8neNl7k0zXJ4/DD7J1xUbdxIWa4LiymB7/wQ/cfnKGmoYU1hFvar7ghS7Vieqzk1veVyderlx5VPWt635R186wbjiucYNbQrnrOizWKy4nWueje8/r9dfTCl2rfidZd34aoqDuP3jDVzUlN3Lrf5Wm241F+Xt2H8PUFo+iLnRs8xE4qRtE1z7G+/zcl1T/LJX3qULaXuy5OFXu6Ia7X1crvCjB8bYMJvo7x6PUXZnuUgTypvgvPM+JYISb4QnOLk8eNMeSrZ1tzIutzlOffe+Xp6qT+usW/GS7zD3eDbtnv52E313dXH3/Lf394e+fmK37nsfsXHnit+953C7Ovt7xXnzJUH0TV28zwHv7sfX14d21rrKFpR6Wa89jXOV6NHrnEspSY1v/qfVrbnim2uaNs7/e7lC0JojoHedk7MZ7N5i1TWXWrs9fpjZdtn+/jx/rMkimqNIcVZqRBqxXl65bG98hR/+3ljMoUYeuPH9C3msallJ7X5b5UbvtVnb78erbzuvdN7wPXaYlw9LjXnemZvf42rj9NLr3zNa81b161rHl9vs75yL97t2LvqUnj5OLrecbF8Hb12+695Xl7r/H7XpGd5H64ecnF1/1z/mL/K8xrvbe90/bsiWrjOtfeqMrBLL7iyr5Z/tPK6807H4Tseo6n3hetdU439W9kn7/04vyR/afeufM+8NJ30ivent3ok9b6+vM8pwbfaIeHX0sI8i0shkuYosxNDDAwFKWrcxT21BUagde3+XB5GfMX794pz7oor9aWJrle26tr+17teXuO13tb/1z7+r/3ecq1j+Drn/jtcfK7Y9nU+k7zzNS71ueLd3gOveAN41wDwna6X+m8ffAG5p5F7z+Wb9rePG04FNHKvLvcg6XrIvdzw8LAxF5iscCojuWQeOAkBJVSTf5N7Lxm2Ks+Rn0vhgczJJvenN/pIR8gmlYB/8id/Ytwfyn2ohIQy7FIKZlbjXvFG9+3dnidfRMjQVQnPZHFAaa+EgtK3UnEnDylUkQIbKbRJ9/DgeCzG/PwcF85P0NnZyeL8ovGlgBxz8mfl5/DU3+VniXgCl9tF645WSkvW4M3OMb5QvJsfkrFI2C1rDTz66KOXz1c5Z+XfjKKssbExI2RLVbGlQrbnnnvOWCI4XSFb6oOcHEi3Kwx6L539bh8238s2b+V3UmXEMhm/TDopYZBc5KTySi5+EvzIhfDd5m27lTZc63fluJELbOrbATnIpIpI2iGGxrfHodDlJX7lQiFh1XurAlv+wJIK2FYzZJPzQNp5rbLY1H5LmyV0vR2TZF63n2KLjJ88zpA/j801a8nLlKGEN/ZIxEKE42bjWyiLMUmqVLJKwJ7AKpUnV1Uu3NhWf9afFeXCgR/z7b//Hocm5wiaElTseYZPfORDbF2bjeNykHGjTvItulS6SMWEZflibVw04wQn+nij6xQXfSH5K1ml69ncuJm1+d7lqqMbfQl93lUCcwwc6ieQWU7lpnJyZDm/O/URWWTszEnGAx7WVqxnTe7yAiA39FgcoWvgIsnscmo3FOO+6WPz6leJcOF4F2dDmazZWEO596oxvTfUKH2SCqjA6gskCC5OcfpoLwOnzhOSyjxPLmXV29i2sYgMqea8gy9zq++hW1QBFbhRAbnPkmo5udeUhRbkj9z7SAAolXZvvPGGMZWS3C/JfbwMa5VJ/GVoY2oC+ht5rXSEbKm55CSElDni3o/74hvdd1mkUIbZSmAjj6vnE5MRYhJkSvFKOu/tU1/8SbVw15EjdHYcviJYu17IltpPuf/f1txM285dWK2293x/fyNud8JzUiHbt771rTszZLsTkD6IbUh9i5GqspOTLjUx//ud0F99cbja993+/Ub7I10h242+/vv+PBl2EYsSk6FjMrxPhhS97436WW5AklgogH/RTyieMKrhbO4sMj2udx0Sd1NqxpCiyPLwx9TCBDL0TYYcp4K4m9qgPvktgQTRcJSkDBWTYPNOvvs0zv/lENZisb41JPJGulOGNRnjEK1YreZV2E8ZbhkxhrFbrNZLqybeSEP0OSqgAukVkC8jZYhnhEgkTtIY4WnBKkOPrRqwpddet64CH2yBVPWSFFHIvWWqIEZ+LgUfMgebDGuUebtklcny8nLWrVtnFFDczCMdIVuqeEjuj1Mrs95Mm27nc2X/xVP+XOshnhJuvteilPeyL7Ky/dHeHkZGzhLw+40VxmW4/9vv6c3Ge4yEmeVrK2jc2kRxSckdOzrxvVhc73c0ZFtNzTtwW1efCxrM3QAAIABJREFUcO88ROwO3IFbaFLq4i/Jufy/VM293wHjLeyO/qoKqIAKqIAKqIAKqIAKqIAK3NECct+VmmZKQqJUmPVeRqalI2S7o/Gu0bj3Mh1KuvdxaWmRsdExxkbOMjU9xbzPRzQaMV5Wqt5sNjtZ3izy8wpYu66CtRXrLg9xTXfb7oTta8h2J/SCtiEtAqmQLTVkVEO2tDDrRlVABVRABVRABVRABVRABVRg1QVSIVtq2KkETrezamvVd+gu2qCsQr64MG8MG5ZVRxeXFo0FiRx2OxmZmWRmeY2huFleWRjyZ2s8lYZsd9GBrrtypUAqZEsNG5VSValk0wuzHikqoAIqoAIqoAIqoAIqoAIqcGcLpEI2qYxL3cfpvdyd12fST6kFMmX1TFlF83avynonqWjIdif1hrZlVQVSQ2NTlWxyYb4TVoBd1Z3UjamACqiACqiACqiACqiACqjAXSaQmjstNR9ZatofDdnu7I6+ehGEO7u16WmdhmzpcdWt3iECK4eMyv/LxVlW/DRWYryTJy2/Q/y0GSqgAiqgAiqgAiqgAiqgAipwOwVWVkbJ68p9m96/3c4e0Ne6FQEN2W5FT3/3jhdIVbOlhoyu/Ls0/mdpIYg7vrO0gSqgAiqgAiqgAiqgAiqgAj/TAiuHGabmYJOALRW2/Uzj6M5/IAQ0ZPtAdJM28lYEUtVsqVDt6qDtVratv6sCKqACKqACKqACKqACKqACKrB6AtcK2nQU0ur56pbSK3DLIdtjjz3G5s2btSIovf2kW18FAa1iWwVE3YQKqIAKqIAKqIAKqIAKqIAKpElgZZimq4mmCVk3m1aBVMj2zW9+k0cffdQY6ixTVskf+Tdj6PPY2FgyNfFgatUIWeHjueef556WbVRvrDRCtmRam6obV4FbFFh5gOrBeouY+usqoAIqoAIqoAIqoAIqoAIqkCYB06Xtpv6bppfRzarAtQTksPPHkkQTcLOHoMwDf/bsWfbt28cjjzxycyHbyy8+z6GseiKF6zElNbXQw1MFVEAFVEAFVEAFVEAFVEAFVEAFVEAFVOCDKxCMJ/ntKgebsyxEbzLqkpDtzJkzvPbaazcfsr3+4vP8ha2V8zkb0Tq2D+4BpC1XARVQARVQARVQARVQARVQARVQARVQARWAZDTJt+7L4NESO6H4zaVsMiR0cHCQ73//+zc/XHTfi8/zn21tTKRCtpt7be07FVABFVABFVABFVABFVABFVABFVABFVABFbhzBKJJvnd/Jo+X2JCqtpt5SMh28uRJvvvd765CyHYzr6zPVQEVUAEVUAEVUAEVUAEVUAEVUAEVUAEVUIE7SUBCtr0ast1JXaJtUQEVUAEVUAEVUAEVUAEVUAEVUAEVUAEV+KAJvG8h24+f5z+bWpjw6pxsH7RjRturAiqgAiqgAiqgAiqgAiqgAiqgAiqgAipwlUAkyfceyuLxNfZrDheVxQ3kEY/H30Z3S8NFX37heQ6X3UtsTTXo6qJ6XKqACqiACqiACqiACqiACqiACqiACqiACnyABUJx+KNqK1uzzUQTV+6I3W7n3LlzRsBWUVFBOBy+4gm3FLI9/9xz3Pvo42ysrsVsNn+ACbXpKqACKqACKqACKqACKqACKqACKqACKqACP+sCstSBLRbCFI9hMpkuc9hsNnw+H//tv/03otEov/3bv01+fj6RSOTyc24pZHvuued48sknqa2tJVUu97PeGbr/KqACKqACKqACKqACKqACKqACKqACKqACH1yBQCBgBGmpkE0yr6WlJSNg6+rqMn7e0NDA5z73OfLy8oznykNDtg9un2vLVUAFVEAFVEAFVEAFVEAFVEAFVEAFVEAFVllgZcgmgdrCwgJ/8Rd/wfHjxy8XmcmQ0erqan7v937PCNoSiYSGbKvcD7o5FVABFVABFVABFVABFVABFVABFVABFVCBD7DA1ZVsMiT09OnTxh6lpkuTUE0eGzZswOl0kkwmNWT7APe5Nl0FVEAFVEAFVEAFVEAFVEAFVEAFVEAFVGCVBa4O2SRAe6dHalipDhdd5Y7QzamACqiACqiACqiACqiACqiACqiACqiACnxwBa4O2W50TzRku1EpfZ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K3LWSLx+PGvsh/f/CDH/D4449TU1ODxWJJ9z7q9lVABVRABVRABVRABVRABVRABVRABVRABVQgrQK3JWRLJpOMj4/T1dVFLBbjyJEj/O7v/i6NjY0asqW1e3XjKqACKqACKqACKqACKqACKqACKqACKqACt0PgtoRsJpPJCNj27dtHQ0MDr7/+Or/5m79JU1OThmy3o5f1NVRABVRABVRABVRABVRABVRABVRABVRABdIqcNtCtvb2diNoe+yxx/jRj37Exz/+cSNw0+Giae1f3bgKqIAKqIAKqIAKqIAKqIAKqIAKqIAKqMBtELhtIdvhw4fp7OzkkUce4Yc//CHPPPOMVrLdhg7Wl1ABFVABFVABFVABFVABFVABFVABFVABFUi/wG0L2WQetueee46SkhL6+vr4/Oc/z7Zt27SSLf19rK+gAiqgAiqgAiqgAiqgAiqgAiqgAiqgAiqQZoHbFrJJJZsMGd2zZw8HDx7kE5/4BJs3b9aQLc0drJtXARVQARVQARVQARVQARVQARVQARVQARVIv8BtC9kOHTpkzMn2kY98hNdee40nnniC2tpaDdnS38d35SvElqYYvTiPI6+MoiwHVrMpTfuZIDQzRHfvMNN42ViznqyQn7A9i6KiHNw2C+/4yoklRk9NkMwppjgvA7vF/M7PB8JzIwyFMlmX7zW2f0OPeJipyVmWTB5K8zJw2Mw39Gt30pMS4UUuXLxIxFFAcW4mzg/gPtyIZyIWwjc7QcCaR15WFi5ruo7dd29N3D/JyEICb1YOOW47ZtP715Z3b60+QwVuUSAeZPrCImGTk7ySTJwf4OM9EV1icmKakDWDwpJ83Ne95CeJR/zMXpwmaPKQW1RAhu1Kx2R8kakL0yyEXRSXF5FhW+3rQILw4gILcwHMmV68OR6sN9OVyeTys1ehv5KxIHOTiwQSDgrKvDhuph238NxkIszizBSzC0m8a8rJcV61sWSQuakppnwmCteWku28wff+m2hTPBJgyTdDKOkkK68A1810wir2AcQIzvvwTYVxl5fgdbzz55VEZIm5yQtMRb1UrC/AdRP7fK2nJhMRAnNzzM8n8VYU41l96lts4Wr8epzw4jwzE34868vw2lf7nL5OG2NhFn1zTASdVJZnc9WlZjV2TLehAiqgAh8IgdsSsiWTSYaGhjh79qyx2MFLL73Ek08+qSHbHXiISNAxeuIgs/n3sLnYjcOyem/MwelhOg51MTIfwWKzYQ4FCFgKqN97D1tLMrHfxGuFzh7km68dp7D5aR6oycOVpkAmOn+Wl7/7EwYWQiSyymlr20Cgp4/JrGruv6+ekkwn7/jxMH6Gb3/pRRLbHuTBbZXkOq3vGrJNHf5b/stoPZ99cAsVb/skfp2DJnyel18+xCDVfPyeKgqy7Hfg0fXOTYrNnOKlV19jrnAPD27bSFHGzdwBfHB2N754niP7v83ZrPvYuaWB8szVO8duViE6/BP+R3eMpi0t7KjMv6lz8GZfS5+vAu+7QGScN753lElrKXue3kKh5b1+GRFjfmKIoz3HGJ0JYbZZScTiWLNLqGlspLosF2eaT+vY4jCv/7idKXcl936ojdLrXi6ThBfGOPLyfs5b19L84D2sc7/VE4nAJIP9/Rw/EyRvXTVbt6wnx7HajY9y8fgxjnaM4qrbQlPrejw3cTAkwrOMnBhnIZHNxqa11/jdBItjpxmbCeBeX8867/XfOxKBcdpfOMpYqJgHPrWN/Jtox608NRGb41T7froGI9Q+/TG25q7YWmSBiZFBOvouYs1dz/aWaoo8q//+F5oZYeDIfs4li9ly74OsvZm0Kr7IxOkRJmYcbNyxkey3fbGZJDg5zvi5CyTLNrMh3831P9ItMd7dw+GXJ9jwqz9HY971o5iYf4aRgS46z4YorNpKS2M5GbfSEUA84mO4/TC93RGaPvsEG1Y7CYosMTk5ztCiBE3lFGWsSPGSMfyL05w5N0vcXUZjRdYt7s31fj3IxYFe9v3TaTb+1jM05dymJDEwSX/XAb51toJ/84vbyLylvUsS9l3kZFcHY/YmHrinjKuzaUgSWZpl6GgHXScnwenEHI+RNLkortlK85b1rLwcJONB5saPsb97isq9j1GfvbKBSaKBBc507ePIOT8gX6InScTjJC1Oyhq2s72mHM8VbxtJEtEAk2d7aR8Msvn+B9l4Mxe3W/LRX1YBFbiTBW5LyBaLxQiFQsYfq9XKs88+y1NPPaUh2x14ZMQWxnnt//xHTtf/GZ9sLiJrVT5sx5gcaOdHP2lnyuqlKM+L22HHHF5ixrfIYiyfD33iw1TnubnRL9BjvhGODk/iKa2jssCN7SYCuhtnT7I49Bz//jthPvbwFsqKc8jKsjAzNI7fkc/6dYVkON4lNEvOcfzwKZKllVSW5OKyvnsl24VXvsi/PtHKf/h4K5sKbvBTcHiE73zvBXqTzfzGhxsozX77R5Eb3+/355mJwAxDZ4YJeNazoSSXjHf5dvv9aeWtv2rMN8r+5/6awbyneHhnG5XZq31De+NtjA58m3+7L849O+/j4boinO9jVd2Nt/qD/cyof55zp86QKCymuKQY9/vX/e8NMhljcW6E7otmCvJKqS28XbVA7625V/xWeJgf/a8DnLeu48Of2U2p9T2EbIl5zhzrYv+BfqZiNvLyc8hw2kmEl5ibXyKZuYG2tu00bMgmnbe1Ejydlfciaw7rNpaT+Q6VbLHwPBNDIyyavZRuWEdOKlRIQmzpAqeGzzOf9FK5voScTCe2Va8MjzDecYSDr54io6WNPfdX39TNdyI0Te9PX+DIBSuNH/1ntOReJRudpv3l/Ry94GDPzz1Ejff6qUnCP8wr3zjIkL+Mp//1XopW4bC6kU0kEyFmxs5ybipG4eZ6Sla8tSdCPibGRhn12Slft4aiXKl6X/0LQ+DiSbre+BFDpnJ2ffhjVK0IW991HxJLnD74U147cp51P/8rPLTmqs8miQX6Ow5zoGeOxiceZXtpJtc/jBYYeuNNXvrOGbZ8/lfZVXidLwWTUgE5zeiZs0zFC6jZVII3w3nL51UsPMPxn77Owf0B7v0Pv8jm1Q7Z/Oc52nOAH456eXzvfTSVrNi/RIiLY8d48eAg4aI9/IsH1r4r/Xt7QoCxrjf54ZeOseULn2NPXjqvRita6D/HkYM/4r/31/Bff2cP3vfW+OXfivsZ6T/EV/7mRyTWVvH4r/1LduatvNBFmb84zP4fvcLxecjOzSYn0405Fsbv8zEfcVHTuptdLZWXgvkk4blxOr7zBb42UELdjk/x2Y+vX1HNmsQ/eYbXvvYF9tl3sa0sF5spQSIeJbg4x+yihfL6nTywt47sVDOSCQJTp3nj//w53xqr456HfoFffmTNLR+jt8Kmv6sCKnBnCNy2kE2CttQfDdnujM6/VivivhF+/L8/z+DWL/JrO6SM/1of9JLEY4tMn/cRSFhwZ2WT53VhMV87QApd6OG5r3+b0zm7eeTeLazJdi0P70zGiYQXmTjjo6ixjmKPA0ssgG8xhMmZSabTivnSpzT5gOqbXMSam4tHhlCGF5hZCGLLyCPLZbk0zC3A7AUfi+EYFmcWeXmZOK3vPJwzHg3hm55iIWImwytv0C6sRnVDAv/URUZ7/pE/PVLO7z7aQHlRNt7cLGKLS8StLryXnitCyUSU+alJ5kMJbB4vedkZ2CVQSwaZuriENTOTLJdjeX8SMZbmppmV/XRkkpOTjcch+7DcI8shWxv/4eMt7xCyhZmfmmE+GMfiyaXQPcUPn32R3riEbFsozb504xtbZHJynmAMnFkF5GXasV7nw3si6mfOF8Od5caSDDA7PU/Y5CA7O4cMlw2L0cAk0aU5fDEnWS4r0aV5QiYnWVlu7FYLJALMzsyzFIxiceeRn+3GcXVwI0OXfPMsBqPYMwvJy3Jit5pIRoPMLywQs3vxuh0rgtMQc5NzLAZjmN1ZFGTLcNiVHxjDLMz4mPeHSVhc5ORnk+GwXb/CML7E9NQ8/kgSR2Y+uZkO4/VTj1hg3gh/g9EEzswCci+17+rzJRaQD3FWXC4XyeAci3E73kwPLrsFoiEWfHP4AjFsmdlkZ3lwXgpYJSA+8Nz/5MRVIVsisMDM/CKBKLhz88j2OLElIiz5A0RMDjJc0s63PmDKObEwG8Dk8uB2W0mElpibXSAQs5CRnU12htM4lt/aswRRCQKm5wkmHHjzs3GffZZ/ty/G7hUhWyIWZdE3zbw/gtmRSXZOFm679Zo3TIloCL8/SNLuwW2KsLAwz2LIhCcvB6+0/6rhXbGQn/l5H0vBJK6cHLyZbuxmEyYSREIB/MEELpcNGdYUjFtxezzYokssRq04XS4SgVl8SyHj/M7xenDarRAJ4JtfYCEYx+HNJjvTjWPF3V0iEmRhfp6FQBizy0uuNwuX3bw88iwRJej3E8ZhDJ0K++fx+aNGn+VkeXBcHYpHQywuzONbCmPJ8JLtzcB16Rojw4CXjGuXAysRFucWCMRteHOyyXI7jPMnGVlkfHiAQy+1E69soK6uhlKvB2+W51LfXjqWlyLgzCDHm0mG81JFSzLK0mKAGDY8LggsLLDgj2HPyMablYE8LSq+Ph/+mJlMb7bRB8vnbeoRJxxcxDe3aBwDWcZz7BiXPLmh9S8SiFtxOGzEA3P4FiNYPJlkezNxGUPj4wTnphg69hrfHjSxaWMDe2vycWV6yXQ7kNMoIobzCwRjVjJk3zNd1x0yJIHjUtSM3eXCEl5gbt5PzOY2jjnPVedwUq6bck4thTA7PeRKmxypu+MYgfklImY5TsxEFgNEcZKRlYHjikvFpZDNso7H/vluSqxmkvEogaUFfAtLxM0usrKzyXRdMnnbm2SUqf7DvPJKF1OZVbTsqGd9nryfmY33gMDiHHOLFnKKSigt8mCRYXFLC8z7/IRNdrxyXnpSoWScUDBIKAwOl4VExI/PFwA557Kz8dhNxGMRY5/nA1EcGV7jmExdA2TY4/x8gLjFidfrwWqS8zvAonFtTWDP9JKdnYHz/2fvvaPrOs577eccAAe990Z0EB0EiN47AfYiiuqS5ZJr+1qR7Ztq56bcOLHl7sRVlq1KiZIoir2g916J3gGi93J6vWsfghQoyXayEn+f71rca/E/Yp+935nZM/PM+/u9JsI7qpBubqMVm2Ntb8u9ad2gkrGxtsLytgYzOyfc3Zzuy04NWhVyuRKNSIK5qR7F9gbbSrAQ7uto8/tllgbDR31RGAP21mwP9tFYMYR1UjJZO5DNYFAj39pkfUOBwdwaB3s7bC0/STwEqeXi7UquVoxgGl7Co8XBD0gGt8dquV7dw7Z3AY/mhWBlULC1vmmcjyXWNjja2d79LgtD3gjZ6hmT+nL8q9m4aNTG9zSYSrCytrwvY9Wr5EgVauO3zd7q7jPpNSqk2xtsCYGQ2BjHto25yYMqVp3WOI7Wt7ZRC3OjgyN2VmaI0KLc3kamNGDl7ITVvX5pBAKrLK5L0VnY4+7hiq3Zzndbr0WtVBjnBInEHJFyk1Xht4VYOTtg8wcgsUH4Pm9usCrXYWFri7l6kb66q4zeg2w7nMz43VhfQ6YxwdLWzti+n8BeBh3bky3cuFrPjFM+zz8R9wBAUcz3UFtdy5BJAqdK9uNpbYLOeF9hbjTFxsHe+L2/G8ltRmuaKPtAgGxPsc9SzuqqHCyscLC3/6gPGLQoZVusbyixcHLFwRhHAb5oUcu3WdvcRo0Fdo53YyzGgFatQCZXgqUD9hY786VBh0qYX+QGrISxotukv6ya+loZWf/nI8hm0KpRbm+wuq0CiRX2Lo7Y7p5zdTvPs7ltHBc29i44Wpsh/jjgls7S0VbF+5OOnCgsINH7Qci2MNXFxeo+VJ75vHDA37jeFMbu5toGMrXw07Y4uNrf7+PCnCzf3mBjW4ZebIWds5Nx/bX7Zw163d2YbGyhwRIHN0s2e9u49LMeYr7zEWTT67TItzZY35IjMrfBxdkei/vrKQPCd1Yp22RtTYbWxBxbJ0fjeuzTEZ0B4dlkW3fnCmF95mYhpbv5Gj8TINsL9yCbsGdQsr0urNO0mFrb4+Zkg9kfyCRWrY7TWf0+pUv+hFrOMm13jBdPBO70IQOqtRm6yt6nbNqW/Tm5xPo5YC7c0yCsJ6SsrW5hYuOKX6DH3Qw4nYLF0XbOvlGHa0Iga/2zpHz5qyTdJ4EGthdGqXrtX5lI+jqPxnhhVNka9Gjk60x01XNr3IT0oyfJD7hLqA0aGbP9jbz9bjsecb5szSnI+dxnifzPAOw/3S3hwyd7GIGHEfgvROD/U8im0WjQ6XTGKqMP5aL/hVb7I/6pbnOaW69/g+HY7/Bc8qdBNg0zTW/zWtkK9p5u2IoVzE2t4RCZw7FDcXgIvk67n0+3TW/lOV5tMufUkweJ2+OIuQDjdvZ9BoMOjVKDyFyCqUiMaK2fd+sGkARkUxTuhNWODFSrGufyv9Tg+YVTxHnaYpiupbRzHJf4k8T72KIev8kbl/tQWjriYGWCfHkRqVkwBx/LJ8zN7u5E+cClZ2O0nvc/bGDLzh1nCwPLc6tYh6RSkh+Pr70Jsy2V1NRc59UpZw5HeeHpG0hiyl7my7vYsvcjOT0YRxtzNAudvHv2FrNiJ9wczZCuriC328uBIzlEuK5w46fdOGUlEh/hgenWMFfOX6VfYY+nkwXalVkWDL7kHyxmf5ATlmYiFiq/y4sDvxuyaZc6ee/tm9wxccLZ1hyNSgFiC7aUW2w7p/Glkmg8HcyRT1bw6oVe9Na22EgMbK0uIw7O42RuDB525p+AUKrlbi69OYZ1qJbpyXVMLK0x064wvQqh6QfI3x+Mi5UJy90f8tqwCT7r48yPSjisAAAgAElEQVTo3YiITyMz2gcraS/nLzcxrzTFztoc9cYsW86JHC1OIcTVBhP0bAw3ceV6GwtY4OBgjmp9jg27JE4dSibAZJ62llrkvoUkhNz1rFHMtXLlUjPzOgtsrCUottdQWAZTWJxBuJcDku1hbl5pYHxDi7mNBWK9gq0VEbGHDrE/1JOPK07l07W8fakbmakVthYittdXEPulcyQnDl8nM+abblLeNYnM1Ma4KVNLF5G6p3MqJ5Y9zpYPSH3XO9+lfFaLYnaddY0Ep0hB5hqIvWKY6vIaBtZMsbO3RLkwh957P0V5yQR72MLmDmRzOUphipDJpmepq4yrTaNsY4WNhYHNhTWcYgsoSAtCO9JF77iWoNRYAn2d7m9+FDN1vNNmIC7KF9PZJsraFxFZO2JvJmd2Wo5vci4F6ZF42EkQaxVMtN3iSt0EOmsHHC1URn8bf8ksNza8OJaXR1GEK6qFLq5drmVGbYGTgwXK5Vm27YLJyc8j1s/FCHJ2X+qFPlp721ncEiNbl6MwSDAz1bE2s4R1ZC4l2fvY42SBCA1Lw+1U13UwrzLDxsqUrcUtbPcmk5+5D38nEYuD/bTUjbBiWDfCS9/wBNISwzAZvkDNjBrpihaNzoDIVM/m6hoSnyjifS2ZnZxkQSrC2lTJ/MI69tG5HMraT6CjiOWRdkqr25hRmOFkb4l6aZYtmygKizLZF+CAiXKN271NNI2uot/YRisyw1xiYGVuEZOgVA7npxLmZm1sd+XSEPVV1fQs6LG2t0a7sojWJYLs3DQifexRr0/SeqmFGY2cdZ0GsYkEE+0qcxsSorMLyNsfgq18gsqqKipKOzF4BOATFE5UeASxYb44aScou17PwJIaS1tLNPINFObeJGSkkbjXE0uWab/Zx/T8HdZNlShVppgLPk5rcuxC9hHqJmZ+YIw1nQlmhg3mN80IS82lICUcZ4E0aaSM9dRR0TSCXGyLvamURYU5QfGZ5OwPwdlUw0znJRonN9hcF6PTajExN2VzaRWRdwy5+elEe5mzOtBKdfkNLk/o8fbyIyE8kJCYWEK9bVnoqKambQSpiQ1WJlq2NvV4xqSQmRKF127J1E4nWuq8QMOcHLXUgGJzG6XEBjZX2MKJmIwcUqP3YCcRoV4doeZWJd0LGmydbNFtbaA09yQhK539oV5YiTfo+qCRidUVlg0KlFoLIjLSiA8Lxmk3LVCNc/2VeuZNhEy2NBw2JmmsqaFtchtrJ0fMZSusqByISsslJ94Pm49PHNtT1FRX0bpgRVJGNonBrsZDhLvTy11ZkVarR2Riili1wO3Gepp6F9Bb22EuUrAuN8M/No28lHCczGVMdg3S1zHCsliKAjFmej3y1RW0zqHERnmhGB1gfEWLpZWGlRU5jiEJFOYmE+hkiW57iqZbQyht/Ugu9EM6fJv6um7mlSJs7c1Rr68hdgkhOSebEJsNbpffZsvGk9i8GFzEGlZGOqiqbWNCKowNczTbm2is9pCYm09KgC2a1XEG+pvomdpCvmlAY2KGuVjL2qoMq+AkDhzIIMTuUw7htFuMd9Rwq26ATUs33CR61Do9BrkW3ZYFQVmppOeEYr09TXttLfX9G1i52KJXSFGauRCdnE5atPeDvlsGA8qNKRpvXqNf6kLGyUeJvSe31K3SXl5B86iO/Yfz8dkcoLKygzm9HW6OBtZXNzFxDSU3L5NIb3vYyWQbl/ly7MUMLGYm6W0eRevmz77MvffBkWK2m/LeGVTuyZyKtWf1Tj91lQ0ML+twcLVDt76IVOJBVFYRBRHumIoNqLcXGWipprp9Cq2DO/YGGRsyU/Yk5FOc5MJiezeD43qiHsvB30xvzJppq6umZVJmBNJmqk2kOnvCs0soiHLBRLXJ5Phtam6Psb2uNsrgRObmqDeX2bLwIfvgETL9P01uqGV98jbV5ZX0blkb1xoGtRIdGgw6GVYeIaQeOEmIpZK5oQ6qK5pZEDlgL9Ejk2qw9Y0mOz+VALsH6ZGQUdhTdY3qfhlxj32BLK8d9GLYZqS9gcqGGfxyD5Ib7sDaiACjW7gjdsdNomRrW4tLaCI5WfvxtpEZM9muv9qESa4/8vktbFysUG+tIhW7kpJfTKYQU4OC2dt9dNQtEPRkMRH2wpy8zHBrNeUtY2gdPXEUKdjYNOCRUMTxND9Us5103u6B6GfIC9gBtgYp0/19tDVIiT6RSoCt8i5kq5OR/U9PESG0xcoUHTXlNEwosXeyx1S1hVRjRWjuUYqjnNBuLTPcVk1Dz4yxba0NcrbVOmz35vFIRjDWuw8TpXN0tFfzwaQDxwryPwnZpru5XN2P0iOXrxS4MTvaY5wTNs0ssLE0QS2XYWLtRULJQfx1YzSUVdE9o8bJ3RET5brR1y+o6HGOxbphIhLkkssMtpRzs3kaExdvnMRqpHIN1k62bFaukvCdL5HhBLLVadqrymgYk+Ho6YpYvs66yo7kw0fJCLJHL1thsLmWW00z2O9xwVQtRy7V4JmQT35SKHa753+9hq3FURpKS2mbM+Dm5YRILUOutsTJbpuKtVh+JEA2vZrtpTEaK6rpngMnN0ujV5zCai8Hj+QS5iL5dAsVvYw7A21cvjxC2CMH8FzppKx+iZTnP0eiI6DdZnqoiXNXh/BOO8DhxEBsBeC98y026A3GxA4DYkyFQ0Iwrkm7b/6aUv1xPptpSmvZJUZcH+fFQ/73/04qQLY3v8tc5v/m2SSfjw4ktDLmxxp45fwg7mkn+VyOtxHqKtemab38axrtnubJuHWqS+tR7X2cz2R5/hF3ag9v/TACDyPw/0IE/qiQraury+hWuzuLTYBst27d4syZM0RERDwsfPAn1kv+IGQz6FgZaWNUZoOToy2WJgakY0281bLJvoIjHIx2vw/GhFfTb89w68K/0WD/LF8pDMXF6uPySuEkTIdBfDcbTbTQzPcvtWARcYpnkjyw3ZEMahS9/OqpDwh46X+SG+CEfuACb1T34JP7AvkhjugXehlc1mJhe/dkWbc2RWVtM6u+RTybF4a77YOn48qlDt78ZS2SffuJDfPGQSJGvTlB9bVuzGMzKcyKwFa1znT7e/z9bX9eKAjHz80RJyclFT++ybJrBAeP78PNbIq3//0m8oBo9kXswcXGDN3WLGPLalyDE4jwnua1F6twP11IXkoAlvp5evvWEAnZITYSUC/RfOkGq27JFJekssfRipWq3wPZNGNc+LfLzDkEE5e4Fw9bM0Tabe50VvHby4O45j3NV0/E4am5zavvdyPyCSc+zMtoLKxaGaelZxSNby5Hk/1w+pjni3Kukpf+8l0WQ5M5VLSfEA87JAYNqyP1XOw1kJKfT2a4Jxs1P+Evz90hNruI7Lgw/LzccBHNcOtmC3N4EBsZgLu9OfrtJfpvtzNhkcSxzHBctrq4VNHOps1e9kX44WJjika2xMiElJCkOHy0E5Tf+IDNvU9TFLcXd1U377zbyLZdALFRgbjYSjDIluhp72BGH0RJSTJm3VepHNfhG7+PAHc7TAwq5Ns6HHx8cbG34gGrvtVO3r7Yjco5iH3hPjgJi9nVSdp6x1B5ZlEcoeRqaRtq2wBSI3xxsDRBq9xCIXHD38MJ64/56S1X/4DvnRvEMqqInNQY/H08cWGN7oYy+lXuhO0NY4+TOTrFCgP1taz6pJCdvA9v/fzdTDaXYxSmJOG6XM+N5iE0znuJCvLBwVKEdHGC3q5+JHH5xFku0dQ6gCQsn8yYQFwshSxQBT0Xfk2r2X6ykiOx3ZpgXm6KlY0dVqZ61geqeG/InLTcHLLDXZCPVfLO9TFsA2OIj/DBzlSPbH2C5ivvc3Y1nC8+8wiHYt3Rb95hcHoDsbkN9jZCvCepudiNwT+e3EIBRFo+AGfVMy28/9rPqdsOJjW3kP1BrliZGpAuDNFUcxtJ4iEKkiOwWeqgob6NFasA9oaH4mYtNso2uqqHkMQkk5oShOb2DX7z21pk/vEU5CUQ7uuOi6MNq9Xf5ycXxrCKOUxRegQetiZI79ymquwWPVJHolNyyYj0w8lCx9pEFxW124QV5ZCT6oN2ZY6pWSkiiRV2NmboZVPUX61HF5RJXn4Ke0xXqL/8Km80rROSlEfeviAcLEQoZju5cmuePVl5HMgOw1Y2T2d9GT1btgSGRhHgYolBtcZwcz2LTlGkpSbhoRzg7W+/SbfEj9yjWUR7C6bPMobrLtOm9iMn/wBJXmbMj/fReLMRbVA0UdEReDnYYW+5ScvlGgY3rQiJD7sLdJWrjIyMMCFzIjkxnhh/FdWvv8OHLWv4Z+eQHSvI/jQsj7Rx42oHCyJv0g6ksW+vIEFVMdl2g3aZM4nZh8jws2JltJWypinErkL/98JGrGF9qpvGKRF+USlkh9szfuOHvFY+g8P+ExSlBONsIUYx08X15kXsw1M5mhOGnXqVkZ5K3h6E0JBYCsNdsbazQzHSQF3nGHhGEhnsg42plvWZcQb6lnGKjTf6TDl9LONjuvxHvHypC03wQUoyovF1tEKkXmekrYURhQMx2TkkeCppuljFkNSasMQofB0tEKlWGWy7zazKkficVKIDRTT85De817lNyMF8cmL24OHuhpOdDZLdv/kAZEvFSbXG9LSQyWyGo6MlJto1+uobuKN0IamkmBgf2wcyOGRTzVQ3NLLqlEB2Wip7bH+HBEu1TE9zA00DW7iFRBDu74LEoGRpso/OYSleAmhLc2e2+gbvnG9HExRPUV4cvrYmKBeHqLpeS+e0GdG5GaQlCu1gYHmokZapDdz3HaBoXzCWsgGuvdaGzDGMwqPOTDSW0rflSGBkMgGOIjQyOToza1w8PLBU3qH2bB1rjgFkPp6JzUQn9Y3NzEt8iYwIM44p9fYSo7c7mTF4EJ93kBjRIJUX3uD6kJiI3OOkhXtgLVazNNpJbd8WbvuKeCzP72MZTxrmuquoaOhB6ZNC6l5vrAVwszpB681yuqYtSX3yCQ6n2DFW00hTvxz/lDhCPaxAuc7Y6CgTWzbsS0gkIUjYSX906bUypnoqudayiEt0MY+k35VkyWdaKKvvYNkhjRNZYbA2x9zcGmJ7J2wsRWxP99E0MIHeL5UjaftwY9IoF70H2UxG+mm41oVmTzjZJxLue7RJx2o52zCCfE8JL2a6IN1YYnpuFSUCRLDAILtDZ3UvM0pvSj5TRIBkmzEBwvTOYROZyT5fO0z1chbmV5GLXNm3z4npsjrau7Wk/dWjBErv0NNQQeeSGP+YJEJcBRC2yZ3+DgaXRYQWnCbPU0l/01Vev9qKISCHE9kxuFmZoFkbp0WQK1vG8uTzWbh/rBvKZ/tpqKqgW+VDckIk3vZmaOVrjLdXUN7Sh3XiCZ45fRiHuS4aaxtYcogmMTIAW4mOrYU7jPTNGNcOaflxuO0aPwaDlvXxZq6Wt7PueZA/OxJszGhUrw7T3FRDjyKYkrxUHLd6qa9vYsEunvRIH6xNhG/BKMMTM0hCUsiI92GjqZzffP8KioJjnMkJxcXGHNXaJN0dLSxYR3OwpJi9DnLG6hoovzBFzN88S4K1lInOWmo7J7GOyiF+jxBjBUuLK2xonElKDkQzVk1lfQ2GjL/nsYgdwm7YYLCpidKL62R85RDRLtoHIFvg1iy9DaW0LogJiksmxMUCvXqTmaFuBubUBBU+QpRomOu1vagdojiwzxMTvQqFWoPY1hN/d7sHJdb/Ccj2+Xg1nQ1X6VCEkhIfjauFAY1KhV5kjpO3N5bqFaZnFpHqLXGxt0SkFtqxleYBe45//STBZsK4qKa8oQ+rmIOkBDoYn219boim69dpnw7guR9/lQSTRbprqmka0rHvQAp+dmYYlBtM9fXQPWZC5jNH8JP1UlN2ldXAz1AUJgGNGpWgOHD2xMvVfte3VIdiY5YOAW6PmRBXkoq/nRl61SYzfa13D1LDHuPfv5aB2cYcnVX1dM1IiC+Kw1vov1uLDAwOMKIO45mTCTg/8JG+O+ZVq1N0VVykTpvC08f3IVkforKsgjHnI/yvQ4HopHMMtF7mg2kXjhQfYZ/774B19z4hQj+ZaObca91EfOZ5sjy0jLaVUtG8ReaffY4Yo3mcsHb5dMiGVs7CWBO/ujSMd+pxns/wQKSTsTBUy9m3Rkl98c+It1jlds0NWmdsKHzmEYL/g24vf2LbwIeP8zACDyPw3xSB/wpkGxoa4uzZs+Tk5BhZmZmZmfGfYLsmFpKVent7H4BsQiabXq/n5s2bPPLIIw8h239TI/533uYPQzYhHV+JWq1ErlCi1ouRKEZ4/ectWCYW8Nih8I9S+gXAuj7O9bf/lZHof+SzSZ/MjBOqmg3XliELLSTS3QbzpSa++2ELllGPGCGb3S7I9osn3ifwey+QF+CEyeQt3qgbwC3xOQpC7JHoVWgFaYRCiUprQKzboP1GBU3zATzzuUwCPIRMqvuzLaM3/plfTSXyzNEswtwtMRFS6/RK5uvf4ufDdhwsKCTexw7FwFu80LqXvzsSQ5CLkJEzx+WXrrHsGsmhE3GIbv+U73b58cSxQqK87YwyWJFQuUqpxmBqhaVkmnN/fgv7U7lkpgZiI9GjUmpQyeUo1VowNWW67Odc3/Ch5PBJYr0cWK/53ZBto+NXfK/GlIKiQyQFuxo9tIwSrplmfvb6Rdb8TvKVI3Goan/Im9MepKRnEOpqbVwAikVS+qpqaB+yo+QLhez1tH9AxqWYLef737iEzbGnOV0Ui+cOENXLFyl77bdMe6VTlJ2IqO0XfPOGOWeeOUFepDsWJiKWms/yXtsy7jG5xAe67UhhtCwONXPrupTsz+RiMthE44SIxMPZxAa4Ymxagw65VI6JlRWmG0OUVd9kxfsERTGBaBt/xrlRe5JyC4gPdDHKnkQGDStDtVyr68Qx7RT+I5U0zEJQSgYRfi7YWlljaW6KiVEmKXpAxjN940e8M25LdFIGEZ52RpmiGBkDdfV0jtpReNiF8sZBcAklb38oXg42WBllq6ZGA2fRx6SPy5Uv8c8VCpKKn+BwQqBxg7J0u4FLF/pwSE0hPtIba5EBxAakg1f5eZc9JSV5ZLrLaL4P2fayfOMKbfNiwrP2Eyy0iXAUq9lgsLWU0q0ITmf6sd7dyrjGm6yceII8bGC+nl++O4Z/ejZZ+3yx0KlQqRQolGrUehGijdu8/psRfPKzKcpwY+Liz6k3JJOXl0Wku7nxfQwaKUPXf8K3u+w5cfQkJdGemIk0qNQqFMI4UukQmSjou3CWfnEwmSVFRHo7PuCbqL7TyJtvvcWEYwGPHCog0kuQyAngXMpE/XleG/LkaFE0ZpONVPTICd4fT2ywKxL0CBXeZhovcV3mT15OOn6LtZx7rw+33BJK8mNw3Vl4z5Z9hx80GkgqeoJjCb7G/qZTTHPrjQ+pm7cn/+QB0iPdjf1Jsz1B+Svn2QhOJ6MgFS+JFrVKhVKuRKXRokfL8M1f0iKKJa/wCAkOG9RceZdLYw4UHjxAbpSbEcwa1EvU/PZlxpyTySrKxmG+jWsXujCN3EdCfCB2YqFdQT5axm87xSRm5ZHpOsfFH73HakguR07nEWIvHCgYUIzd5Ac3VwiMz+JYoi+sTdFyowZtRDxxcVEIFjOykSu8VTWFxCeBtEghe0vI9tWxOtFDa8cIjjGZpKd40P3GeZpnbUl/pISUUBckIsFsfIAb779NjyiSoiPHSfK1NH7rlGOl/KxqAdeIbE7GmDNQeo7mdWfCE7OJcDUFgyDRnqPmvVZkzhEUHI1ls+6nnO01Ib7oGY7FuRs3VQb1PJWvlTKp9yDjZCYhLiYsjlTzeq+I8PAkjoTbgWqW0ivV9C6bE58aS7D7XTilky7R01rPgFkQWRlZJHo+6BU5VfZDflG1TFDOczyWFYS1kYrrkN9p5VzlCHrPeDIcB6jo3cA94gAH432MxXgE6d32WCOX2kbQe6dQtN+NgZd/SdWyGznPnSEjyBZTYbwKBze7J8gHIFs67mI9GrV6p7+r0YtgseMKdZNb7Ml4nOJIzwcg3fpQDXUtLagDsshMSuJ3WUlJp1qprm1mxSGWrIxk9tibIRIkR1vztFdfpl/jxf6cPMx7bnGjcgavzAIO5IbjYCpMQ2u0Xf4NV4ZF7DvyPEeiBV8g0C518V5VD4tWUZzOjsFddIeqV1vZtgkg84gDQ7VX6ZO5E52QR7iHNRYWFkjMTIwWBarNGdov1bBs70vCwSgW6xpoHFYTlZZKarg7gpJSGI/Lo52UVY4j9k3k8H4FNdc+oEHqz6Gjp0naI4xtPYr1MWo+qGNO50/x5/O4l8xkDLNsmvLrtXSsOHLodC5hjubGb7BOvUZ3WSm36pYIKj5Inv8i1dXNTJsncTAl6KP+PtlLR9cwViEp5GQl8oAfvkGPdHGI2rIapkQB5B0tItRmnd4qAWzJ2FtygLRAZ0SClFCpMH4PlVoDbE1T29zFgD6Y0yVphFnPPQjZhvuov9qFdk8E2ad2Q7Ya3qofRrbnIF/L9kSv16A2fhtVKFVaDAY543U36B6TEfbEl0g0m6S8tIUZ0V7OPJqMq7mQ5yLIANWoNQYk5iomquvoGpQT/fmj2E92UVo1giQggaO5YcaKrwaDHtnCIFW32pk2iebJ037MNJbyXt0ce9JP8mS2n/E7ZxDmh+qr1N9eI+rpF0h13d3JtxluqKeyaoY9Rw6SE+5xt4CVTsXiYCO3Lt1g2T2VE2fS2Wit5VbbNvF5qUR52RkPUARv1JHbrXRsWhGXe5TcPbvHrGAXMUd7xS2apy1Je/wMic5yprpbqa4ewz4ph4J9DoxWVFDZtEHUY0VEOEgQicQYZHN0dbfTLt3D4aL92I3W8O6va3H7wl/ydIqbcbwaVMv0dtZz5baWhOwDHAgzY0bwebs1gt//eJoIzQTVpQ2MaEJ46vE0XC3ExphpNWqUKgOWlqasDVZQUV8Nmf/I45G7IFtjI7c+XCfjzw8Tsxuy/eMp7Cd7uFk6gCQkmeO5exHOHwWVhXRxlPqyFkY0oRRnQ1l5DxrPJE6n+2MtMcfCwhwzYbNjtDzYdRkhWxXnJx04bsxk2+VbqVeyMN3NpZp+VB65fC5GRmv1B7RrY8lPTTEeZAlj11wYlMZ1qRa15t6crEGnV7M60kr1tVb8v/hP5NrMUHerio6tQJ5/Ngt3Y0wM6OTzdFy/yJvXVDz60hcJ32rnRlU10qBneTbTCwuxIA3VIZvvo7L8Brc9jvMZ/wUqb3yINOZFTkXbYWZhafRPNq6ndr2jIFVfGmvienUT2rDneDLdA0GZa5T0z/Vw5fzb3DIc5sdfSUI52sS1inrkfqc4meAEeuF31SyOtVNX1U/4s39Bgd/HfD0NMuZGO7jx/gj+xw+TtdcVg1I41KqiulNO6vNPE2WYoq/+HKXyMI4fOEKI/e/3MFRvLdBX8RY31Nl8/mg8zmZaNmZ7qbhVzaLfSb5U6PcRZHv9O0wkfJ0z8d6YiwxGOwuVdIH26hvULDhx+PHHSfOUoNqYpfPGq1RZnuaFI6FY6OQsj7dytbIfq/gTPJbk8d+5PXt4r4cReBiB/8ci8F+FbG+//Tb5+fmfDtkGBwcfgGxqtdr48b927RqnTp16CNn+BDvLH4Rs6Nma6aatZ5zZuVmWpCJMRSu0l26y78xTPHcqFsd7vhnClCWb4eb5n9Jg8zwvFgfidN+I5O7L6zVL3Pj+X7Fc/G1ORbpjs9LESx+2YBX1CM8+kMnWx6+eeJ+A733FmMlmPlvL2w0j2MeeJj/YFvHWKD29I8YKtnMbGvQGJTP9M2htMvnS14sJ9tqVkWDQ0Pnbz1Pj9xc8lhKO+65SQfr5m3ztnWVy8/IpCHdHO/wWL7Ts5ZtHYownzTDLJQGyuURx+MQ+Vi59jQ9tnuCZgmR87ITF5McbdYHzf34d6xMZpKUGYK3bZKirg5GpOe4sbaEWmSIbqWLSLZvnn3qchD2OvxeyjV/4Bu/KEjlaVECoiw337UIU47x7/gq9Jmn8j5IwZt/4F86OqbB288RWYoLAekRiA1tL65jYhXLi+SOEezg8IKNVzFbx03+8TdQXjpERvweb+yfYeiYu/SPnZTEU5xRiM/Aa/9wfzBePZRDva2uUAg5f/DVvV/Qic/TBUfCBEsIgMqCSSZHJnDj2TA6rHb2Mq3w4fCQOfw/rT8hVDevDVNVXM+d6gIIoLxY/+AU9VmGk5aTi52R9v1KZbrWPD8tvMetWwuEALYPVFbROKbB192CP+x48vX0ICfXF2dZiV3UzBe2/eolzAxuYOnthZ35XPiDEZHt5A7FNCMeezMZ8oYfyqh7WzRzw9vXBx8MVL78Qgrwcsdrx9LnXwksV3+HXEy5kZB8lNdAFM5GS8cYr/OLVFvQujrg6WyHSC4EXjvqXGJGFcfqJYjK8lbQKkM31GIVJPvSdP095xxy2nk53vWiMf6JlW7qFwiGNp04k47nRxNWuZTxj80iN8GD++q+oVYeTnp1KmAuszQzR2zfM5OwS6zI96JfoqNKR+fwZjubZ0fXL11mPOUx2VgJeu05X5T1v8r/rDGSlF1IU6Y5Ischgbx+DE9PMr0rRGQys9DagCi3g0UdPEi/IVXf1cdVUPR+U3kQaeJySxH343HNfN+jZGqvmZ6+tkHp0L9qZKt6rnsfSzhEvezPB4sQYF41snnnnZM6UZLBnpYvrN5YIKcokNcX/fkGAmdJv886MJynZJ8gI3JFGGVZoOFfJ7XkrUo+kEBHsbPRS0qmWaDj7U8Zc00nPKcBLNcfYYB9DYzMsrstR6WFrrJ71oMM8fuokqc6bVFdeo2ozkJLMFBL33JMEy+l46yXazBNIy8vHbryUV16rZ8vSBg8PW0S6nXbVrDAuDaDkxAFSPdeo+FUtpqkZZBXuw+0e1V+q5Vvnp/COTOFkWiCm69M7kC2OfXHRuIhhoe4VXi1rZ0Hnibutzd1+K79NYJsAACAASURBVAatbAOl3pSovMPkJLvR82YlU0o3Mk+lEexhY+zDgsdfS/k79IqjSMk4SIzrTgMtNfDDy2NYByRzOt6E5tdeoXRUjoVPAA4megzGb4KOtelNPONyOHgwAVXby1SseRCX9SgZe+7pLDdpfuUqAzI7Ek7nEO5uxtJozV3IFpbE0Qg7WO/j7PnrlPeu4+HiiIOFgFpBpFOzoZAhDkrnWG4mCT4PGtVMVfyY9yckRGY+wYFQ+482quopLp1tZl7sS7h9IxNaV0KTT5Pq89GG37A9yLvlncyKQjia4cPMmx8yarKHjCeKCHP6HZUZPwbZXITModEBBobGmFneMvo0Kub7WDTzJP34ZzkubLJ2ZfLIp5qoaGxk1SWFvJRUfD+1zKGB5d5m2toHMAtPJiHhI5Nswb9nvPMqVyZEBMZlE3Cng+a2LULz00lO8DZmhRm0SsZqfkv5HTFBWZ+hIGCnHYT3LetgQhvAo4Xx+JqvUPdqK1sWXqQ/FYFiqIXy6lYmNiV4+vrh4+WBj58//j7uWKiX6SmrYcnGndiMAAZa2ulec6UgZT+xXvf6vAH58iT15xtZMfEm67A9I/WlDJlGk5dTRMiO07daNkvzu5WMbTmR9eWDBO4O9XI371Z0MSLZx5cPRRszxO9eKqaaW6mtHMUhOY0YpyFuXL5AuzwAf8edAzABJMo3UOlN2ZtZQkFGAh+vqaFXrTPYVk15zxYBiYUUeS1RWd3KlHk0Bwv2420rGJdPMzjQz+D0ImvrcnTqTcYXpYj9s/j86TwibOYfgGzi4T4aPgWyycYFyDaC1LeEr+W4o9haYXxogL6RSRbWpKg1WjbvDCCTuJL7ub8iRdzHxboBpJ4FvFDo+4n5TcjEm2iqp2d0ndDTxZhOtnOtZwu/yGxOxDje7/s65RIdl2roGjGj4KvpSLvquDKgIjLlEEcjdzqcQcFE0yVq2sbwPvW3FHjtWndoFmmubKa625Tip7KJ9rwrdxcmFtn8IK0V1xg38yerIJ7p6sv8pnQOXy8XHC0E0ir8NzVSpQKtRySFBQfJDXywVKJQnXFhqInrVQMYgg7wdJIp3Q01tKy6kFGQS7T9ItUXPuSNa1P4xfnel/2KULIh1SJ2S+SRE/uxGevk1ntDRPz1F8j22oEsAjzsb+Z80wYxqQUcibFjvqeDlppePB57giBpL5drulhxP8DXD+z55BpCp2apv5yK+hrEWf/EmYh7ctENhoRMtg/XSXvh0IOQ7R+OYDbezocdG4TE5HEs2uF+vLTyFW7fqqOlQ0fO11LZbKiivGUcg7MX/n4+eHt64esXwB5XG6Mf5f1LPk9nexXvjVhxpKCI1N1lXHUK5qe6uNQwgtangC+mWnNnqIlb5W3cUdqwx88Pb09PfHx98fPzQKJeY2p4gN6hcWZXt1GrtSjX51ha3iD1qz+m2HqYq+UNjDuW8M0j/h/FRC9lsq2BD14eIvFbzxOyUEV1axN2B/6BEp9dR87SGVobr/HyWAzfftSbicbrXGtdROLsQ6CfD14envgFBeDlJPg+3n1DnWqLmdtlVLT04HHk7yjx3XW/7Wlaai/yq9FYfvBncWx0XuWtc+eYtMsh3E6P1jj3G9DKt9BoDOx/+q85HPpgypdmY4a28nd4s9ucwpwkfB3MMOjUbN4ZpLF7Eqv0z/FimpihtqucG3fj1MGDRHv8nuoVBiUrk4288e2LKLIPkbvXGTMBgCvWGGltYUwawONff5IwKyGTbYyyl/+eKpMsEoKEdZ0OjWydyfFRFs33cvT4IVLDPLERy1kcquLlf72B5aNnyDYeIAnS3QW6q1vZcEnhyc+VcH8a/RPc7z18pIcReBiBP24E/quQ7dy5cxQUFBghm0QieTCT7SFk++M23h/j7n8IshmU01z49iusZRwhU/A0QsgYWuLazxsxi83g9MlYnKx3pW3rZPRWvMsbDRJOff4YcR42D0j49Jplrn7rz5g98lOeiPHEbrWZlz5oNspFn0v1vJ/Jpt7u4IfPXCLyey+QH+CE5VwdZxtGsYs5RX6wjvaXf8ttpwiSY/2xkwigQs5wfRPt/U6c+UoBQd52H2WyGXQMvPMVzpo+zxeK9uG7q763fuBd/rJMQ1FBEZnBzqiHfhdki+TwiTiUlX/LjzZK+J9HMwkUJF6fgGxLfPDn17A+mU5aih+bHa/yRqsdmdn78BDkosLhf8erXFzyouDgo8TvcWLj92SyLZX9Mz8YC+HRgyVEewsShZ1esD7Aa2++x4hTMV86FM3GxZe4oAwlNSEWb8F/bee59DoDEktbXD2csTJ70MxeMVvBj/++Fr/nnqI4JQjH+5snNZ2v/As1lkkUF2Rj3vcbvjUWyZdKUojzFjbNeqZvvcqHg3J84lIJdXe4vzEVfDHEppa4uZvRdf4m3ZvO5J9KJ9TL/r7B9P1+vD5KdUM1sy6F5Ef5sHnzx9xShJKTl8Ved9v776qa7eJSWSnbISc4KGRxSZdZ2ZQilyvYmp2kp3sQUeJxjqeE4nnfB0rH4Nvf49KmF7HxcfgJ0rB7voA6A6aWNri6O2OhlbK0tIZUrkAh22R8qIWeKU8OP1lITIDzA9IoAbK9NeNFauYh9vsJ2SYqpjsqOX95gj0psYQFu+/6/3r0IlvcBNmpZp7Ge5AtOZCxS1fp37QgOikCb+d78NGA3iDC1MIBD1d7LPR3uPJBDRu2YWTHqqm6OoVbXBrpCX6Il/opv1iDPDCGiGBvY5VBA9N8+G+9eOZlUpDjwsBb/86g11EKc1IJ2lXua6n6F/xTswmFRYcpDrdhsvYs12c9iI0Ox1dIqzHAbMUbdIkCSCs6RIyP8wPQQT1dz9sfXmbD5wjHcpLxvwc3DDrWej/gJzdMKSqORDfTRMWAmH2xkUT47fYQ0mOwcMDd2ZL1nkZKb60RVphGUorvfWN1AbJ9sOBLUtYxUvzuUY1Vmt6tom/ekuRDyYQHO9/NnFIt0fjOvzHsmkFGUjSbneV0L9gQGhaGt5O5cQ+50vgrajTRZOWfIEWAbMLptCyY4rREEr3vQRwFHWe/Q6t5Aum5BTjONnDx0hCOUZFER3rvMn0X2tUaFzcnTLZGuPlyIxYZqaTnR+Ny71uwLEC2ybuQLTXoPmTTR8QRGxdtzGTbaHuN11tXsQtIJSHA7SOzfr0ekakZds4uONhuUv3bWmY1AmRLJtD17uZZqFbbVvkO/eIoEtMPEu2yM6KWG/nhpRGs/JM5k2BF78VzdGk8CElIZfe+2aADKwcnnGzNmKr+BTWbvsRmPkKK972NkwDZrhkh2/7T2UQYIVs1r/eJ70I2IZNNPsy7F+oZ2bInPTEM73uFVwwG9CIREhtHXBztjZ45u6+p8h/xWqee2LynORa/Kx1n6zbvXepi1SqSJNtWWhbNCUo8QeHeXZ13sZN3a7pZttnHoVQvJl+7yqSFANlyCP6dMs57nmwBlHwmHu1ANVWdC1j5xBIryBP1BuRD12mYluGW9ASHYoXMuY+eWC+doraqnNZFW1Jz8kkKcvqUog4GNoaaqG3pRuOfSkZS7H1YpFdtMdRwkaolK8LS8nAdbqGtQ0ZofiqJ8Z7GewmbyYna31J5R0RA5mfI89/ZPEqHeLe0bQey7cfXYpV6AbKZe5L+mURsBaPvlVWjoblCscH8YCc9a7ZEZB0gP1DEQHk1S9ZuxGSHMlbXRPuMFVmZKewPuAc3dWwvDFBxsZNtyzBKCkzpa6pg3DyWrMwC7vFttWxuB7I5fhKybQ1y4Woz/cpgPvtECh73gydluL6Gsoop3DPzSXcfpby2hUWXIoqj3D+ax3b6u62jC472H5P6GjmRjrXJXqrLW9l2CSDI1cBk3zweKblGWaKp/A4NVXXcXrEgPj0OdxM9es08DT2DjMh9OX0gnSi7xQcgm+lIH003WlH5RpJ1POW+XHRrqJS3aodQBJ/kxSRThjpqaBhX4RqaRJSbCXqDgcW2W/RNL+F18mukmQ1zpayLNbsUvvhI5CcKQ+h1AmRr4PbYGiGnD2Ix2c71hgU8wzM5kSb4O929tLIpGq7U0XPHg9NfjmWpu55rI1qikko4tHcHUhuUTDRdpKZ9FK+T36BwN2TTr9NdWU91wzZJzx0k0dd+Z+2jY2O6m+rrV5myEDLxE5lprOZap4jCgjj8do1Zg0iEiZUdLk5O2AvwbfdlELIZp2kuq6J/04aYJH9W2rrRBSSRnxmFg36BpuvlVHRqyHgiC8/7fy7MaWIkVg64uZiw0NJKmVBd9BvPkuq6A5IFyDYgQLZ1YlIEyGbPQm8XLbU9uJ95khD5IDdutTJjlcqLj0V9ojiDMHaWhqooa6hDl/pNnrmXyaZfpbe+liuXpRT8+VH2PSAXPYbFeAeXq2fxicnhRIrXTlsIwGSWtlvVtAy48vhf52K3vX53faBUIV2bMR5sbYijefTZXHx3HyBr1+nvbuJi9TqJBwrJi3S9374G1TZTfTVc7ZjCIeU5noy0QK2Ssra0zNq2CpVsjZnxfoYWxfilF5Eo7qa8ewmH0EzivEzR6w1sTfXTUXUdm6e/T4ndBLeuVzMgSuOvno39qN9p1hhuuMlrbyxR/C+fZ+9KHbfq6hGn/S1PRH2UOaYVpMdVH/C28gDffTQMnXSdxaU1ZCo10uUJBnqHWHLN4PFDyfjZ3W1Mg1rG3EAVV+tascn+a56I+ujwQ7M6Ru3Vt3hjLZsffWk/0r4KLlbWoYv+PCUBQnbnzmXQY2Iqwd7dB+fdsTMoWJzq4J1fX6BrBTwEKa6QeS/M72oFmxsK7CKzeOrZA9jdaeG9Dwfwyj7MsZQ9WP6OCsva7WUGbrzKL26OIXb1xOF+5RehGMkGmxoP8h79DGcyPZAtjFLxm2/R4f04xVEeSERa5KtTtLR0GoH7lx9LxVnwCd1YoPv8v/HT+i2cvF2xvtfPDRrkG6tsicN59LNPUhh1zzzyj7Fje3jPhxF4GIE/5Qg8hGx/yq3z/8Oz6TamKX3z7xiOf4ln97t9orqofruT7z93joBvfY2DIa5YmYhQztfxo29exzz7OM+c+hhkE+Ql8/1cfOccvYYoSg7nsz/Q6X7VPtVqK7/863/A7HO/5ql4T2x147zx6wuMmSfx2ceS8LYxR2zYoOPCz3npl2uc+fnfUPwJyLbGB199FVnJMY7lROJmZYZePsW1X75FzVwIn33xACG7IRsG1m6f47vn50koPkVRnI/R+02/MUXpe2/RYRnP8QOZhDhbIuv/3ZBNkIs6rJXyr6/3EZh9gmOpwThYmhp9wwYn59DbBxHkruDa/7oH2fZw5+o3+cXiQV44nUqQswUi/SYd7/wLb834c+L0GRL9nH5vJptmroofvVqPVVQxj+RG42YjQSSckNe+zfffacM6/TlePB6H7exlfnpjgeCUEgri/bAT/MQ0MpYWZ5FKfPB2svxE1U/lXAUv/cU5thMKePTMAWI87DAX61kbq+L1V1twziihOCMcRcsv+T+jUXzpYPIOZAPVnRrOXusA3wwOpEXhYW+B2KBlc2mCJb0bXi5WSDtvcL5sBIfUYgqSQ3C1NsOgWmGoewoL/2C8TJdpahQgWwH5UXuwmb/Gyx/2Yx9TxKG0cFwFjzD1Cl3lV6gdFpF8uBg/CxCZWuAoZLqhQ7m5QvP5H3HT9gSfLUpkr8tHp5vSoYu8cvMOHvsKKEwIuptxqZGxvDSPVOKJh0TOplKLua0zthIxQuXM5alyfvOjSZK+eJKMWN+dMvB3B6YA2c7OeJFyD7KJ9UavsLKLVax5J5KTHY+fk5DVp2FtYhqppSMuLg5IpHd2ebLFI7l9lesdK7gn55ARG4CjUGlQeK6peXRObjg72GEh1jBbc5lrU3JES3fYdI0nPz+NKC8r1gcb+OD1LjyPHiArOQQHsYHNsTJ+8u02vA6VcORAKFttZ3m3VU9M9iGyY7yxNRMhXxqg4s1f8vM7gXz26Uc5FG5Gx3svUScp5lB+FuGuJogU85T/9gfUacMpOnaM/XucH8hkU880ce7Vl2nWJHD4kRNkhrkZJX/K5WHK3n+PHqdMTuTHYzPdxM2acawikshLi7gLmPUKZieWMdjY4+IqYaG1ltJb64QXppH4H4JslfTNW30qZBtxzSA91o/x+usMi+IoyEwj3EOCSD5L1dkfUKaK4/Dhk6S47EA2aTDF6Z8C2ST7Sc8rIVA1RPWVKubsIkjPSybE1cpYOXJjeoYtU2ucXJ3QL/Vz/T8A2czWx6m/fIXNoFSSU5LxMQftSifvX6ln2SKSA7lJBLtZIzao2d5cZllmgr29M862S5S+UsOMxp2s/yRkeyLDk/mOa5T2KvCLKyAn1tcoT9NJF5jZ0CCxccXNUsdwxc+p2fTZgWz3KPvHIJuHhOWhKl5tkBIek8axBA/BfJPb5eVU9W8SmJ5JpnDYYSZCrZCytLCJiY0tLq4PytOFMTRV9gN+eXkY87gnePpIAv7OVog1UkYbr3Oldx2vxHxyPVa4fr2RNbs4jhWmEOBsjkG5zkD9LSpHt/FLzicr0oaOn11h0nIPGY//ByCbaSAlT0ex2XKBGyMi9qac4ECUHWLNJgMVb3CxZ4vAXEEy+yBkQ5BUDrdSVtbArKk/GfnZxAa6YmmU4ylZmZ1gfFGHnR3MDzXStWhLUna+sUCCRKRmabyditI2NN77ySuMZKO+kdYO+X8CsrUzofXn0cIHIVvKY1GYrEsxWFhia29lrG4sHSzjtbo5zMKLeCbRlpGKahat3IjJS0bf1citmiEkEYkUZt21BtDJFuhrqKR8UEdwRjEF7ndoaaxg3CKW7IwCAnf45u+FbLoNbleUc6ttmcADBynatwdrkRbpyhCl5y9QeVtE2pkzHIrW0lxRRce6N8XFeUT7WCPSq9jeXmN124CNnSsudp+emaKTL3C7pYbKpiGWdNZ4hu2nJDuFYBcJ6pUBLl2s5444jGeeycDFxIB8vocLV6u4rQ7myZN5RNou7IJsWdjOD9FUWs6w3pf0Q8VEu0rQSudpu/Emr7RsEXbwi7ywT01HzWXaN5yJLzhDipcJOtk8zZdep2JASswzf0OR8wrNZeU0T5mR/shhUv0dEOvlLM3OM7cqwifYhc3u5ruQ7dFTeC8NUX2jjkkTXwqP5xLhbAnqTaa6arjaMIt13CGeSLJksGsHsiX/ByEbGlb6Wym/3sCqfxZHi/fjYy1GK1ulv/Yy71+vx2T/EZ55tAD6mrhVMYxdci4HU/dibyZ0HTmryxtoxJa4e39UaGf3clSv2Wa6r4Gb5c2Myaxx9w8kNaOQlEAb4zvf6ailsmoI8wwhw3kPdiYCsNpifXXDWHjH2UXMTG2TEbJF/+1zpN3TXX8aZLvdRUudANmeIVa8SHtFObXDkP7YcdL97Y3FjlYX5piaM+AX6Yt4uZubpWVM2h/my6disBVp2V7o5+ob5ykd9uQL//QU+53UuzzZHsNrcYSaq1XGTNiSk/mEGwtFCNladVypHkcSe5gzyTbIhcrT9u7Ym2pRKeboqK6mskrM0W88Rozjrv5q0LI63kf5pXJmnGI5cjSTYEdhzlOzMdtP1c0yRvHn0GMn/y977wFl53Ufdv5e773Mmz7ADGYGvREA0QsL2CmJoiSrxCXxSXazSbwnTk42yZ712l6nbHw2jr1eO87asWQpKjalSCTBho5B70SbhunllXm91z33ezPAAARJ0aIIinvfOTwk533v++79/cu93//+7/3Tpc6TmEugtovK2HqlImto6BxvHr/MdGAvn3dd4PBQjXXP/F12tmioFuIMnfwR3/3RKZb9wz/kC40xrh55i7cu5dn6tZfZ0+lEXckTm7rEj77zNxy5EeDv/V//hLWlQQ69dYCr+VV840uPs8Qpqr8mGLt4mJ/09dOw/9d4vl1HIprF0daIsVZWzsi7fPJNvjfeyq9++SnWNdSDc6KScmLmBu+8+SY3axv4xhf30uHQUMklGD//Ot/664MMtX+DP/yNrdRmbnDwnUPc1mzml17cTotNhciGTMVmmcw4WNbquuc8u3JihpsnDvDqmJVNW9bRtri4SrVIIjjApWsTWFd+ni+sqXLp4Ku81V9j3Z6n2L15KU6x8lwVZ8aFGBmYoGRroMke5kd/dRTzI9vY2CECnndCfZSySYYvnmWo1MhzX3+RpuQwR7717xjf+i/4+sYW5UiGcjbG8OU+Dl1Jsvqpz/N4j4Hg8Bm+/c3zLHn+SVa67s3QLiTnuH7iFKGmjXzxxR34ahmiwTzWJg+WD6kI/BBe++QjJQFJ4OdEQAbZfk5gf1FvKw4+/8kf/Arfju1hXZNNOatF+VTLVAObeXl/O+Pf/z6nKwbMNhcWnQWPMcaJ794k8MzL/MqX19+bySZ+W8kzO3iBQ8cvE87VlAGwVKmCxoDFpCaXrLLt5a+zoVWck1Vg/MwhXj10iTmtHoM47M/qwFAZ59R/S/D5v/jXPL3Ug2nyKN88MYhj3Zd5YpmG0R//gIPjESpWN3aDCYtJQ+jCRUaya/n1f/4M3S2LMtlEk7IhLhw+wLmxlHI2WrUKOq2KsrmFzdu3saFTBAtUJN79r/z90yv47c+vo0fZLjrBD/+PVwn6VvPCyxsJWIrcOPY6fUNR0rmSsgVLnFuj8XawcftjbGjL8+o//gmWl3exY9sSSiNv8P8euI1aZ8JtM2Fxucld/xGnKmv42le/xpYON9FDv8f/eHMr//Yrj9Ljv+/k1HKaobNvcfTCNHHRbpUKndFBgyHGmYEwmuUv8E8/t55GU5pLh49wdTxMKl+on1On1mAPtLFm615WN9sw3bO/AXJTR/mDf3UM9SY/LpuWbDRNuaqhWi6gb1nDY7s30R2wMXP4D/hfB9fwT57fysaW+a0k5RSD509z/sYIcxlxLl5VRL+wOt10bn6MTZ1+rOUZLved5uLAFKlSRSSNoDaIgxwb2fX0bnrNc/T1HWbSu58n17TToE9w7cRBzg3OEs8KGdVQqbXoLDY6Vm1n29pm8qOXuXj+GmOxjLIVEI0JdSVDy47P8djqDjyLljZrxShXjx/nyu0ZEvmCck6OSqPB5m9l1dZdrHGkGLh0jgsDQRLZEuIkDrW+Atq1PPPCZmXL8eKdUbNv/y7fGm9m+94X2NThUbIxqsUk4zfOc/LSbSLJHOVKmZpanK/iZs3u7awTlRDT4xz78R9x0/sF9m/bSod2kotnLnBteJZUrkBZ9FNjxuFpZdOeTXQ3ezGKd/jUAD/+wXf5cV+ZPV/+Es/t6sVt1FCIjHDqJwe4lCiis7uwGFx4NJMc/sEsK776OT737BpsuQnlpfbd8RR5ZQurFqvdhjlxjb+OdfPLLz3Pc6uchC7/iP9+OkiuZsdtNeDy6Jm58BoT7q28+PmXeOS+IFth/BSv/uS7XMl3ErDZqYlCEaWacjZhTdfExsd2sGGZH0MuyM0rF7lwa4JEukhFZKwYjBitokrvRlZ22pg5dYQDB6KsfHoHj25rv7MiP/HG7/D9mVYe3fMS25copxOLfDT6vnOQd6fNbH1hGyu7F7aLBjnxrd+n37ebXbu2Uh04zttnxyiJw8ptJmxOG3OX/zsDjt289Pkvst2b4NDhVzmSXsazO7aypXVhRT7L+W/+Lmf0m9j5xAussueYGrjE6QsDzMayilyraj16vYeVW7ewYWUbqtA1XvvjExh272D3k2vvZrKFjvJb379Ny6rtfGl7F5ZShHcP/TVvXAlT1AXoXrGGLZu60ISuc/7KENPxvLIVrVZTY3C4aV2xiU0rOmlyzPLGnxxhotTAni9vo1ME4pRzL8c4885fcU29hkd3Pc/ahYSw0An+/Q8HMHds5Zcf70YdH+fK6XNcHw2SKVcpV2pK6rm7ay2bNq5nmbPGrbf+kMPxVtbv+QrbW+4G2U7+yY+5nrWz+SuPsarRrGypfPUnB7k+lcXVtoQV6x5hVUDF6I0r3LgdJJsvU65WlQIa7oZuNm9aRXe7+z3Zq+OH/iPfOzNJwbGWRnWWZDanvP5UKyYCvWvZunU1HQ4Yv3qSU5cHmE1XqFUqqNRqagYHbb3reXRdD03OJEd+/0eMmDrY9Xceo/t9M9mG+cmfHGNas5Tn//6jaCcu8NbRi4xGNTS4LIpNFKfOcyOuZ93Tv8YXNrbek8mmDIX5JOM3L3Puyk1mEnmqlSrlmkrxJVqjCVfzCjat68FTHOX8uYsMzWYoVUUmhgatXoejuYf1GzeyqrXKjbf7OHM+Q++T23n0keb5TLYCt4/8GW+Pq+nc/es8sXQhk+0m33njHMOlJXz1qc20myIc+7PTJI3NbPtKD7Er5zl/vZ+g8JU1FbpqiWpDNxu272SLt8DVtw8za25g3ZN7aRQBtUsXOH9jjEROVOBDqYiqN7joWL6WTZt7cUUvc+LE29w2rWff7v13MmCLmUlOfucggwkXe3/jBbru2ZlbIRca4dyZU1wYDFGraahpdFicBvLBMJFpAxs+9yxP7Gone/tdzp27zEi0SFmc11tTobd7aO3dwCOru2lZlGF+z3xKnMs5dJ5X/vI79EXdPPWrv8oL69uVc7REkZl3j53g+Nlhqg1urFYbdlVK2S4+Z1/Hr7z8OKvtM7z9zWMMpdt56Z/tw1+IM3rjNIf6rjCR1GAx6DBYDFTT41yYM7P68V/ln+20Mn7jBAdP3SRYcOG3m7DZ1SRGzjIa17HpV/43XlyiZm78JmdOX+DWdLp+vpk4M1XvpHnpBvbuaCd16SRXBqN0f/WXWEGKyYErnDx/jalYUTm/EaFDOhuBjhVs2bWeDm2cKxeP8ZOBMqsffY4Xl8+Pt7Uct0++wuFzA7S8/L+zv3kxoZrCYfDyOY6fHSJOFVVFjc5oRV9JEgsOY1y9m+df+ALthRluXD7HmVszFIoliqIyrs6Ew9/JhnVrWN3jf0CmZj2jMB0e4uD3/opXzkRZ/9W/x9cfSqRTjwAAIABJREFUW4dXyRCqUkxMc/3iWc5cD1IUZ9mVqqg1ZjxNS9mwdQM9rVrGjpzkze/fZt1v/T123Amyxbhx/RTf74uydvt+Pr/OyczVC5w+cpmGr/1dHnWIytX9nDl5lhvTGaWyZk2tBqOdhtYN7H9sJY5KlBtnjvLmsX7KFjMGvQG9QUNyeJLpuVZ+5Xe/ygZvkWtvHuL40Qx7/+0vs7ySYmrwCn1nrzGVmJeFWtirlYbWFTy6ezWe9CiXzp7h0lhKmb+KoyaqGjPewBaefWEN/sX7yhGBGaFX5zh89hbRXPVO5nwVNXpnM6u3bGPHigC1RJShS6c53z9CNFe3XVEEzOhtpXv7DlaUrvLOkQuMZzw0OI2YTRrIj/LuxVus/J/+M1/vqhGbGeTM8eNcncgoZ8ii1WN16cmGQ0yf1/LsH/1TdlizTA9c5Pipi0xlNaiqdT+qM9pwLd3Ak9uXY0xMcv7QIa7HchSLYkJVQ6M1YFu9k+e3rVTOe6tH2WqUC0mmbp3n2InLTGd1qLU1tHoLbkOemeA0lw1P8Ke/uQeL2Fraf5GTZ68RzKmolkuoVDqs3gZa1uziidXiHNSFrRY5giNXeO21c2h79/GFfSvvrRBfE9WXxzn/zmucj3rY/9Uv0JIZ5typk9yazCrzCjFzEx+1Vo/F3kzvshasc2d5c7KBF19+lhU+wz3n51VLaaZvHeevX+unYceXeK4zy+H/+jtM7v5dfm1rqzL3Us6um5vgzLFDnE75eXLPKtSnvsdPMpv49V/aRfM9RcRqVERV4Etv8J13kmz5/POsNfbzvb8aYNM/+FW2NnzAttZf1BdH2W5JQBJ4IAEZZJOKce/8tZjm9rnXOD0BapU4fHshyFal5u5l79ZlWDLjXL0+TKSoRasx429wUQ3nMDW1smyZD6NuoYz23VtXSznikWkmR0cYnUmQFW8daj12byudXc20NHgxi9+JYEI2xkj/NW6MBskWq2hsDXT1+MldiRLYt5E2hxFteoqb0zH0vm7axHkNqSluXb/BWFJMZnSYHV5cmgq5vI2e9W04REbcPfPQKoVkiNGhfm6Nh8kWahicDSzt7qVTrDYZ1MoWy0LkJodnXWzp9OEyibeJNMPnbpM1eVna5cds1FDORJka6ee6CJLkK2iNDlo7e+ha0oTTXOL2kdvoupppanSgqSS5ffMaA5NJ5aXM6GrEp4uRULtYurQbv81IYfI8h6MNbO9uxGV+79lClVyM6aFBro9MKS9IGoufrq5GKsUMeX0ja5d4lQqrhWSMqZFbDIwFlevUegtNS3vp7WpVilMsbJdcwCKCbH/82/2s/PomvPo4UxMRclU9dn8rXT1LafXZETtH0pOXOR3zsnZpI36RDjP/ESuCofFh+kcmmEsVqGoM+Jo76eldSoPdiFZdJZeKMjncz+B4iFSugsbqpnVpNz0dAeyqNNPTk6RN7bR6bVh0UEzHmR4d4JYIjIk+mFy0di2js61ROd+vmJxhpH+A4ekYmVIFldaGv72T5cva8NnqB/zf/dQopOr3GxybIZ4tgc5CY0e3wsRtEudTDXNzcIyQCJDVVBhcDXT3rGBpowujTmyNvvvJjp/lZspKU0u9f/V5YpVSPkVwYoSh4UnCySwVtQVP8xJW9HbQ4DChLqaYGrlKzNhJe1MAh6FCNjXHxNAwtyeCJPNl1AYXzUuX0dPZiMukn793gelrF7kW0bG0t5t2v9hCK1aFC8Rnhrk5NM5cTmzPddAUsJKbLuHqaqOj3YNRLSr8TTM8MMTIbJRcRYu7aSmd3jIjWTNLxfkvHhPVbITh/gFGZtMiVIzd78NejVGy+GltX4rPenebrehtfrSPA0cPkgrsptuuJxGeJZ6rYnYG6OjqoqPFg9WgRVWrkM/GmBq9zfDoDPF0AUx2Gtu66e1sxmPVkJ6dYnQsj6e9kUDj3aB4auwsQxkbgZZOGu0L54TlmO6fYC6jo3FpALezXvW0Wskq2+SipmZaWlox5UIMDQwxGU5REYFFbzMuQmRNjbS3ddJoKjA5Ocpk0UlHU4CAbcHeygRvnmVW00Bzq6joCqVCmvDUKMND4wTjGcpqE67GJfT2dCjn1dSyEUbenUHT1Ehzmw9RBFb5ZCc5M5TE6m5kWZMTPWWSonrs9SGmY2VcLV2sWL4Er6lCfHqUgeExZsRZUuhx+Fvo7O6q2542zdi7U6SqZpqXNd4pMCOCPsGJfiIqL4HmJfgW4vLZaS4Mx9HaAyxvc6GrlsnEQozdHmJ0OkKqUMVg89GxrJvOtgZsoirt+BUmC1Z8LWKr9d3ztGbeHWGurKdhWatSFVjZLjR8kxtDkyRVdtqW9dLT5kVbnGNsaJiRyTCpQgWd1UPrkm662xtwLDqrc8GKxg/9Aa+N62np3UEgP814MKlUxPQ3tdPZ2U6D26Is9JRzSUKTt+kfniCUKKA22Who7aRrSSs+uzh8PMfExdsktXaaeltxLT44cLELqMQZeXeajNpOx6omjMIWR4cYGguSK6swOfy4TEXKai2u5l6W+mzv8ZPixVNk+yQiM4yPjjIZjJMt15TghKuhhSUd7TR77RhUIutikqHhEeW8t6LKgCvQRueyJTR7xCJHkcjYNLOhEu62JgIN9TP2xAtdcuo64ylwNK+izTEvh2KU/vEgiaqDHkVeOaauz1LUWGnqdZGbHWdwcJhJcW5TRYXJ5qd9WTdd7T7MFAiPT5DVmfG1tirZPflMjInbwwyPiEWHChqLi+b2TnqWNOK0iiBTiJmZcRIaH63N7Tjmd5hVSmlm+ieIFw20rFvK/FFtdyiLQ80zsRlGBgYZmYqTQ48r0ETAbkWVrWBpFudNudEUsySCEwqfiXCKMjrs3mY6u5fR1uBQivq836ecDnO7v5+pnJmlK1bQ5hZFieoHr2ejMwz3DzEey4LRittuQaPVUNG7WbakCa8+w/itaRIlG50bWrHUKhSzUSZuD9KvLMDUMLoaaPJZKKs0GD2dbGwxUUjPMTp8m5GpGGW02NxiQa+obDF2dG1iiUNLtZwjFppkqP+2IvOy1ogz0Mqyrk5aPUaywRnC8Tyunh68GlEUIUVoaoyhwTGCiTwYbPhblirjkagkqa3kiISmuB2v4g0sYal74YyxMonZYUX3rF1buLOLfgFYrUIhG1f87eDopHJOp9Huo7HRh0OdomJyKWeNujRCD+aYGJn3y2L+YnbS2N5FzxLhl9+/YmO1kGLmdj+DMzl83evoXVSJV8ghl44wcfs2t8fqTHVmN81LuujubMRpqpGcnGZsKIlv80qaFrYLVvNE52YZnMnjbWyn02cgEwkxMxXG0rOCRoOaSjlHPDzFUP8wE6EEZY0Rh8K4SxkTtaJwSjzEsKheORGhqDbi8AZosJsop3Us2dip+Nq5sUmmpkq0bluBRymAIvz7GAP9o4SSedBb8bYsZYWYS4hq6YLnyAC3hqeVjHeEbBvbWN7TTZPbfO+ZbEIOQq/ySWYmRxganCCSLlJT6zA7G+joXMaSJnd9B0UpR2xmjFuDw8xEs5RrGow2Lx1dvXSJIyoKcSZGhhkcm6OEBrPVhttrRpUIY1q+lx6nmkolTyI8wdCtQSZCWSpaEz5xLqPTQGo0TcPOdTQZxXq36ONtbin6VkBttNLQ3k1PZyt+m6hAm2Rq6Loy907ly6i0JtyBJfQu76TRZbqnj6LgRCWXJDh2m1tD44SzZXQWD20dLdj1GUYzXvasb0E/f114coT+4XGCyQIqrRlv81K6l3fRZF+Y34gBvEgyNkP/eBpXYwedgYXzBBe9SxSzRKeHGYuXaVi2liZjXd4z42PcHpslVqiAWoPJ7qVtSRdtbh352REiugBdnW1KMP7el54K+XSYwRvT1NztdDdpmLl5jlTTo6xoFAV0FGFSLReJR8a4NVvAEwhgnh0g5uqht9V7bwVr5fISmcQsN96N4FjaQUAX5vyFIO3bttHpeJ+K1O/r7eQXkoAk8ItKQAbZflEl9/Nqt6iAls+QLdYzje7OnGvKpMJqNijBknw2S7Eizi5Xo9PrRQFFVBo1WiVQdl+lpUUTv6Ko+FUoIxLZRERNqzNiMunR3FOdqV7BVFTxUhKiNDpMFgOI4INRj1ZUc6qV66uuGl29oqeqQjEnqomJlAEVaq0OvVZNraJCKw65v7/6kzIQVpXniEqgoj1i5ctkMqITlZTunNdVJFdRY9BqlDbWgyglamKV805fa1SUaqsL7dViNJrQ60SgrkYxV0KlEwHJepCmXMyRE9XJBAKtvl7ZTaVWyvJqRBWucp5cVasEK+vPfO+nqrS7QKkisp50GE0iiFitn3kiKsopHRCrjXml4qSSHaXWoDeaMOoXvr/3vvUg2xCb/of9rOtxUSuUxBo4Wr0Rk1GvVGBVqeqTjbxgotO+p32VUoG80q4qNaEbBiMmg24R/2q9TYWSkkkjsieMJhN6rTjdr0K5XKGqqrNa6Lpgm1vUV4OovKX0sf5SJapHilV4cRY9qrt9VCrGvudT1628YCJ+IJiIjCq90BGoiCpld9pf1wmzyXhHdotvVy3nKVXVaObldvdxNSqCUU5wqCgZLIKD0aCr86pWqZQLVFT1Usz1QKB44cqTF1yErFRa9PMVxhb3o1LIUxBZKqKMs7CDhQlgpURhnlFNMNDrlKILStu0gqVKeXlfeEZlQa46FSVh2hqtYkcLOqNkd6JCo9Wh0yjG/YB+iiDbCV4/eoRi5wvsWNmFQ1OXq0Y3X3lNuygwqVSBE/qxiL0iS6FHIlm2TKl8t8134vulPKWa4Fy39fpH2G591V+8QKvnbUuZ+JeKVFQatFodGvGiUxT6Ubc3tdaAXhz6r/RHh1ZsBSmXKdeE/WkW3V/oSYGKyD4SDOfZVMp1zsWykKsa7bx+1+VaoVQsKzqtEfq5oCzVMnklk0Mz71tUVCtlCvlcPcNDYaVXdKxWLlLI1zNBRSaldtF3osJZSfEbKjTiPMV5n6b0uVyst1UjdGwBUZmCspihUexL6IqiA4JHQfgEwUOHwSCqUKqV9gq9FCzuZS38SN0X3HmuqF5Xnrd14XP0IltT6HK1bo/i/op5ieyouowf5MpEkO31aTu9W1/i0YCKvBhUFJs0YNDP24viq+t+R/iBut+v2+1dHyT8imijGo3SjvcJ0NRE/+dlJ/wgtbrNF4VO1nmIjGYxhqmVsWXRQtN9vuS9vkeMhQaMeiHL+vOFnItCnkpl2/nvlTGsbmuVUplKpYZa2MC8Dit9rSzIZ+Ha+Zd24R/nfbzIfKqIvojzs3QaapWSwr64kCWs1SvVD4Xshb1UykJ36v6q/vi79lgfR7QI3yp8Yf3rivKbqjI26e7Ir25j87YnZPQA1IKN0LN8voTia3QGRVaiwqqSrSX0UemSsCfBp1Ifa3R6jAYD2sV+40FevCrGCuEr1XVfeKcR9YqJig6WBJv5cVUxCjU64StUwneI54nxqV4A534Wwu8bxOKA+E6tVY63qFXrvOpjjfA72ro9C4vUiirUdZkuyFz4UOFndIZ6n8TX4ruK8Ms6MZ7W9bpSETYv5Fa31Ttj5ryMKpUKJfEbjfDFC7CFPQhfKzLPjPecc3t3zlalvDAOibNRNcLW9YrPW/Dt9TbU+3V3niBsdt7+3j/OqfxO+EOhO4pfvS8oWq/6WVDGQcXXLPgCMdaqhP8oUy5V0Yg2LTgHcU/ho+bHAdHfakXoYQWV7q7dKIyV8VIwVqPVGzAZxdy0LgMhK6F/wl8IOQu9EvonzogV2aTi+WK8KSuxssWyKFHI5RUfc0cWRp3iJ+ryF/OD+nxKTBiEvS/MjR44URP9qZTm5wJ1ny7OIVMq/y7wUnSgbgfiuco4palfY9DVq6cqPqog5qnCL2nQCR9Xq1DTGtErpcJrVIXNKXOrut7X/aOaarEyP2+ev05pT07Z3XB3TliXieBTLtXnjMocXemjmMOJOfoDZlPzfjmvtL0+FzUoFVerFCtqpdJ7fYoyP2+cH9tUil0YMRqF/1ikZIKFmNOVa4rPuavvi19FqorfWNA7cU2dkdC1omIrYrATY5jwZ3q16JOYs2vRCR/0gDlhXV/ErgON4v8rxQJVwfae+UudsRibxa4QdaWkZAwu+LJ7byuuFe8KZWXurxGLGvkKOjHXfZDDfKDyyD9KApLALzoBGWT7RZegbL8k8DERyE0d5z//myE2/Pp+HlnbdKcq2Md0e3mbzyCB/PhJ3jx6jELn8+xau5LAvYXoPoM9ll36OAlMHPkj3pi20bvtS+zsuG9r/Mf5IHkvSUASkAQkAUlAEpAEJAFJ4BMi8IkG2QqFgpI18MYbb/Dyyy+zYsUKpSyp/EgCksDDJ1DJzzE2nMPV6sUhtj8+/CbJFnzKCVRzMcLRKBWTH7fdhvG9u5s/5T2QzXuYBPJzo4TyOiyuwL0V5h5mo+SzJQFJQBKQBCQBSUASkAQkgZ+BwM8aZPvOd77D448/rmTsGwyGeua+2I0gdlncunVL2XCobMcpl0kkEqTTaY4ePcpXv/pVVq1aJYNsP4Pw5E8lgY+TgEi5FwUglG1o77fd6uN8oLzXLz4BsQ1EVPugrjNSbX7xRfpJ9kD4nLr63N0e/kk+Xz5LEpAEJAFJQBKQBCQBSUAS+LgJ/CxBtlu3bvGtb32LrVu3YrFYcLlcSoDtgUE2ca5EOBxWonCnTp3i2WefZfny5TLI9nFLVN5PEpAEJAFJQBKQBCQBSUASkAQkAUlAEpAEJAFJ4BMn8LME2QYGBvjxj3/Mxo0bKZVK+P3+Dw+ymc1mJci2f/9+ent7ZZDtExe5fKAkIAlIApKAJCAJSAKSgCQgCUgCkoAkIAlIApLAx03gZwmyDQ4O8tprr/HII48g7vNTB9lOnjzJU089JYNsH7c05f0kAUlAEpAEJAFJQBKQBCQBSUASkAQkAUlAEpAEHgoBGWR7KNjlQyUBSUASkAQkAUlAEpAEJAFJQBKQBCQBSUASkAQ+SwRkkO2zJE3ZF0lAEpAEJAFJQBKQBCQBSUASkAQkAUlAEpAEJIGHQkAG2R4KdvlQSUASkAQkAUlAEpAEJAFJQBKQBCQBSUASkAQkgc8SARlk+yxJU/ZFEpAEJAFJQBKQBCQBSUASkAQkAUlAEpAEJAFJ4KEQkEG2h4JdPlQSkAQkAUlAEpAEJAFJQBKQBCQBSUASkAQkAUngs0RABtk+S9KUfZEEJAFJQBKQBCQBSUASkAQkAUlAEpAEJAFJQBJ4KARkkO2hYJcPlQQkAUlAEpAEJAFJQBKQBCQBSUASkAQkAUlAEvgsEZBBts+SNGVfJAFJQBKQBCQBSUASkAQkAUlAEpAEJAFJQBKQBB4KARlkeyjY5UMlAUlAEpAEJAFJQBKQBCQBSUASkAQkAUlAEpAEPksEZJDtsyRN2RdJQBKQBCQBSUASkAQkAUlAEpAEJAFJQBKQBCSBh0JABtkeCnb5UElAEpAEJAFJQBKQBCQBSUASkAQkAUlAEpAEJIHPEgEZZPssSVP2RRKQBCQBSUASkAQkAUlAEpAEJAFJQBKQBCQBSeChEJBBtoeCXT5UEpAEJAFJQBKQBCQBSUASkAQkAUlAEpAEJAFJ4LNEQAbZPkvSlH2RBCQBSUASkAQkAUlAEpAEJAFJQBKQBCQBSUASeCgEZJDtoWCXD5UEJAFJQBKQBCQBSUASkAQkAUlAEpAEJAFJQBL4LBGQQbbPkjRlXyQBSUASkAQkAUlAEpAEJAFJQBKQBCQBSUASkAQeCgEZZHso2OVDJQFJQBKQBCQBSUASkAQkAUlAEpAEJAFJQBKQBD5LBB5KkO306dPs37+fnp4eNBrNZ4nnZ6IvtWqZSrVGrXZ/d1RotRpUKtVD6WetXKZcqynPF3rzybWjRHT0Gudv5ujaupZWhwXd+yLIM3XjCjdmNPRuWkmj3YR2Ma1ygYl3j3Ml28qWdUvwWvQ8HJoPRYSLHppg4O13KXYsY0mHD4tO/REblOH2xRHmajY6expxWvV81Dt8xAcql6fG32U0mMPW1k2j10l25BRnQ0a6u7tp91hQkyc8dJ433zrFQMbH1n172baqBYdR+rkP5l0lE5pgbCCCsb2dplYvxr+NgMRvKnmCw1e5HtKzZNkyOhosP18bq5UIDpzjWtxCZ2c3HV7T37bl8ncfG4Eq2bkZJodC4GmktSuAlMrHBvdvcaMyqZkppkaj6BpbaenwYviwu1TTjN+aZDahZ8n6NrxG7c/Xjj+sPfd8XyYenmQylMHoaaPDXiGTy1M0B/B9mhWtlCEYHGM4USPQvIylTv1H6vXDu7hGOZdkcnCSmZSN1dvbsP5UjamQiQSZvDUFjR10dPo+XO9+qvt+Ci6qVSmkwwyNDhKyrmbvEscHN6pSJBUe59rAJJrAOjZ3O3+GTlQpZKKM3rzFdMHN+m0rcP7/cyL7MzD8WX4q7CHO2LUzXCus4Jkdbeg+5HY1If/ICP1Ts9g7dtHj/ugCq1VLpGeHOXW6zIYvrML7s3Th0/TbSolsZJATk3m6Olf9AvnFTxNE2ZYHEfhEg2xzc3Pk83n6+vr40pe+xMqVK2WQ7VOml7V8nCsH/pRXB42Y9epFk9oq1eoynvjaTpb7rOjUH+Sgy+TzNfR6LeoPvO6n63xm+jIHfnSIG3ENVrOKSiFPXuXikSeeZOeqFiw6zc958l1k+toRXjse55EvPMkKvxPD+3Y/Q3/fO5wY0rLtuZ10eex3B79qjpFTr9EXMtLeu4H1nQ1Y9D/vtv90jD/5q2Y58FuvkNu5j13bluE1fdQgVIQTf3WUkUoju59eS4tfBLh+/p/Zc69woj9Kw6YnWdfZRu7S9/jBiIPtW7eypsVGavIWfa+fIWiwYPW30NvdRWebB7P+o/bv4+1LrVahVFWhUanRfBKgPnLzK4RvXaLvjSFc2zexflMn9o98j/kflDOMXHibY6MW1m/azOqljp+vf6iWGD39Cu8E3Wx8ZBvrWy1/25bL331sBCrMDV3n3MFbqLtWsOmxVbg+tnvLG310AiVmrlzhwsnbmNdsZPP2zg8PklRCnH39HDcnzez42jaW2g0/Xzv+CJ3KzU4yMXabUDlHLp0hEtPh8bewcsd6mj/NcatchOvXz3J4HNZs2Muujk9zRHCxQKoUEtNceucs16cb+Pw/2o77p5JXichgP2cPXEa9Zgs79iz7cL37qe77KbioViEVHOBw32FueL7Av9gT+OBGlfPMjV/j+OlbaDqf4PktDT9DJypk49NcOXWKwWwT+7+wg4aPHrN5n+fXqFarlMs1NBq18o/83E+gRjEV5MbRH3IovYt/9JWVHxpkqxYzhAeP886Fd/Ht/k2ebP/oAquVc4RuHObP/jjLN/7ki7R/VgRTyhEdPMQfnMmwb+8L7O74Wy/xflaIyH58TAQ+sSBbuVxGPKxQKPD222/z5S9/WQbZPiYhfpy3qSQneeu//CZHbb/MMyvd6NVQT2gTmW1ulq7uwGfRoVGy2cRgWAOVqj75FX8TF2ev893/nmLnM2sJ2A3z16qUr+v3qWfJiUy0D8tGm+77Ad88MYa1sYtlrX5sIhhTK5OcHGAoZ2PdrifY1GrHoKkPGLVqtd5epU0Lz5x/7jwo8XcxiNcvW9QGpV01avP9udu2Ktl4kOlwCU9rALtRjxIyqVaZv4vSt/r1ZZLhWUIpFb5mPzaD7k7wp1xMERoZJqoP0NrowWbQop7PCqzNUxZtu6cPC2w/UMgiALrw/Lv/vvcn75VVXRwL6YqiA/f/ov7dvHTrX9aqCJErf73T5/mv7u/DPTJYkPuCTGZ55Te+Te7Jp3hy33L8SpDtXt1YkM+Dux7i4J++wXC5hSe+sIn2Rts85zqL98j2zk3mOSzoyIfyXbi+3u7pU9/mnethmra/yObupRgSY4yn9fi8XpzmChPvnuLNw0lW7trAimVeTDotOl092FzX+3l7Wfzce2RwN4N0Qf/u+d0d3Z7v0KJ0U6FDC3a1IB/lqmqJ2OQFfjLmYHPPEnp88zkkd9rwITa5YBcPkHldJxa0d8Hu7tOjxf2bl/F77bPM7LvnOPjDW3j3bePRHT3cXZf/gPbVFvyT6PECuzKZ6CzhjA6Xx4PToq2zX9ysRfzrnH86v7QgiwXZKP+uVclExpnJG3B7fLjNd3NX75XdYn90r08SjRPXKvd7oE5+WPs+gu0sMFMpD6VWe68t37HoD/LV9+le3YGIe31YWx9s0XfHhQfo0YfpYF0R521MtKFKpP8qx1+9iqZ3DTufWz//Uv5R2nZXZxS/PN+G9x0zHiC3O/JXuNwvf6XFC6iV/3rPmPUB/N/Xn3zgWLHI5deVjtp72la3o7tj9INu+NNwXCyPMlPnL3Dy0ACWTVvYta8H28JtlTY8YE5QmaHvb/p4d8TMY39/H11OY32IWrDlB7b9zk0XZeK/l/uCrtT19b0vmx/GtphMkM5kqGpq5NNxImk1NpefphYPpntut8DyAX7/Q+RU7+r87OtDxo26Hi3Y8oP6O/+wbIjLl07w+m0VGx99iie7jHf8zvtxqFvW/Fzp/jbPy6Lezgfp+E+jJ4tuuvh+83OzOs4q+dgEZ189xpWxJr76rx/D87787tW70M0bHH/lLOpNO3hi//IP17s7Q+v72ce8yb7feL5oWqWMSfP/v9j+F+T6QF8/b/PKd2J4WaQD9/qeCsmZGxx4500u+b7Gv3lKBNnEGPLeoJRyj2qFYi5BOJJEZW2k2Wu4MyYu9m+id2r1/D0W25pavWghs0a5mCMWCZOumGls9d3JPFeetfA7lZq76+wP9qfKlEa9aEG/licSGuPi5SRLV/XS2WRT2nnnPvfbv/qeGer7DS7zclDuxEL37lx8n94tzMvvjIN33cr8lKc+Vt+xmTvj0319uUe15+d/dcB3Wb5n/le34zsJCov7e8cmalRLeRKhSYJlP93tjvn7zc8VfUmBAAAgAElEQVSB5n3j4iSHajFN8PrbvHbyAg1P/S7Pd76PAX0A31o5y+yVA/zH30vxD/76l+lY8Mf32Ord+97VhQ/2Dffo3LzDuftmsjA+KFqqsLvfYy88Z+G7D/Pfd3zr/PueupwjcuMAv3M0wzPPfIn9XQtBto/uvz/YZ999n76jW8r86wN89k8xTshLPr0EPtEgW7FYVIIbBw4c4KWXXmLFihUyk+1TphuVxDhv/eW/5Naaf8uvbWnEes+qrAqVMqCJVZQI0zNzxLN50Ogw2jw0BvwYstNMDLzDf/xmnMdf3kKb14GnqYtWl55qIUE4HCaayFKqVNDoHPiaW2hw6NE8IOOtOn6M//AXfZjX7+DJLWtpd5vRiutUUE6FmYzmMXsa8Vv1aGp54pEgwVCSbLmGymDG62/A77Ki06hR1VJMDMXROfSoKhnmImkK5Qo6i5+WNj+mWobIbJhYMkO+qsbuaaQl4MYksuRUFTKxELNh8Ld5sRg15ONRwqEQiVyRSlWH2eXE6/PjNEEqHCKW0dHQ7MZkEFtcSiSjIWZmwiSzZdQGK54GH36PE5PYfkuJyO1pCkYjGvLEo0lypQo1nYmGpmYaHGa0D1jNq1UKJKJhwnMJMvkiVbRYXY00BlxKhtwC0lIqyuxMkEi2ACoNJpsXv9+Dw6xDlZphKK7G63HjtOjmg35VcvEokbkC1kYvdrNBCSoWknPMhoLEM0WqNT0Wt5dAgxuryFhUlYiOB8lptGjURZKxFHpfGwG3FX2tSCIyS3AuSbZYQ2ey42upcvRfvUJpPsjm1RaJi76IvhdK1FQGRQaNfvu8DO43lBCH5oNsj4sgW4ORXDJKKBIlmSlQqaowWr00NPpxmnVK9pZYyYuGQoRiKQrlKhqTFafbr+iIQffegbuUFjKOEE7lqKLD3uCndOs1Tg9FaRZBtmVLMcRuM12w4HG70CaHOHPyOIevqlmzuZeuzlaaAgE8lhrpaJhgOEGuWK3L3+/H57Sg16ohE2EsXkCr0aLKpYgX9TQ0+XHZ9FRycUKzYeaSOSpoMTu8NPrdWE0ieFsjNzfFZE6PXVMhm4qTyBSo6sy4GgIE3DaM2iqJidtcP3+A/zroYO+aHtYubcDb2IjHYkJdSBMJBQknMhSroLe68Df4cVkMaNU1Cpkkc6EgsVSOYkWNwWrH4/fhtprQzQe2qWQIzsYoawQHO8Y7WXtVCrk5poMl7C47RlWeaGSOeCqvZNXpLS4CjT5cVhGIrzwwyFbOppgLh4gkMxQrKgxWJx6feL4RnQZKySChtNBrwSpJCiuNPhe6QoRQwYjb5cZcThCcnSUm9GL+RbBaKYGtkY7mBpy6IvFYhEg0SbZQApURhzdAg89xN5u3WiGXiBIKRYjl8tTUBqwOL36fC6tRSz4ySrhkxun24TSJlYkyhUyMcHCOmOivWofF4Sbg92Azia3NZVLRGPFkCZ2hSi6TIpnOU8GgPLvR78A0n+VaK5fIxOcIRuZI5cqo9Cac3gZ8bmEbKlTVMrnkHKHwnGKbNbUOs8ODz+vCbtbPL3LU7adaSBOLR8nVDOiqZdLJGKlc3RbcPj9ehwWDFiqlPMlYRLHHbL4IKgM2dwMNficWgwZVpUQ6HiacAz01CtkcarMDp01DNhkjGs9QKlfRGmy4/QG8LguG90nmrJazJOdCBMNJMqUaWqMFt8eL12XDoKmSTSWIROZIpnOUq0IHHfiEjtpMaOdn28VsUtGTuaQYW7SYnVZq0SnePTSIoXcN259bgy2XJjoXIRpPUyhV0egtuLwBfB5hJ+8diGvlNKGZBMWaGoOhSCySIFOsYbR5CQQ8mNR5YuEwsUSGQk34XmGbXmxGLbVKiXwmwVwkSlzYTk2F3uTEH/DhcZjQUKWQShGPpihrVFRKGQoYcfsbcZm1lDNJxS7nUlnKNS0mqwOvz4vTZkRVypGIzhGJJckIfdUasLt9BLwuRTYf9BE+MBGfI13WoK5VySbjpPJV9DYn/gYfTuEvIsJHpilUVBgdHhoCXlzmhe34NUrZNFFhk4k0xZoG47xNCjuu7/qvUVTsNkgkkVPab3VZKUyOcu3EGPZNm9m5VwTZ5q8LzRJJzvfT5sLX4MVpMaB5QJBNjHnpxByhUFSxBbXejNPrxedxzI+ld9+GS9kk0WicssGK2yPktRA9qZKeCxPPlLEEGnEZ7gYlquUCaTG2R+Kk80Uqag1mu5tGv08ZL6FEKpYgHs+jMYj2p4mLtqNTxt7mRje2+aMBhA7kknFCQkeyRVQaPTanH7/XVV8s/MCPeInOkYyFmQ0lyJbq46aYY/icYj4A5WyCcDROVmXBJnxcPE1JyMPhISBkab67wHfnUSLIdrmPA0NV1qzewgZnhmAij0pjwOb04PN5sBnViCNDFN8fniOaylKqgc5sx+9vwOcwo1bVEKxSsQihUIxMsar4JYfTrfgds0FNJZ8lHp4lGEtTVOzWiVeMHTbjHbu9G+SoKkEb0d/wXIpsoQI6Ew63j6YGp2KfSpDttWNcGX2/IFuNUiFLLDRLKJZRWJgdVmqJIFd/chXdpu08rgTZapTyWaKhaULxNOWqVmmbL1AfVzQ1EYxKEQmG6nNVlRaDwt6Dy2lBR4ViPkkkGCYSz1JRaTHZ3DQ0+HBZdErwI5OIEMtX0Kh15BLCb1dQ6cw4AgGaPBbIp4jOpcAgdGtR5nM1TyIRJRzT0tzuRVfMEg0HlXYWxZzGJMbfAF6HURkzkzM3OXDwTS55f4nf2mUgFMljcgXw2Rf0S8hJ+PIQkayVJi9E5tJoHM0022tk03GC03msXtHOOLFEjprWgMPTRMBvppSMEApGSRfK1PQW/IEmAi4LGlVdXrFQjGzNQnOrCy1VSoUM0eAs4WiGokqj+OoGfwMem8hCLZPPJglNZ9BZtVTySaLxHGXEnNRHc5MPm75KPj7B1QvHee1Eip5Na1nVFcDhb6XNbRCTOGWsC87MkcxXwCB0xEvAV59LP8CLUykXyCTmmJmdIyv0VGfG7vbS4Hdh0YrYY5FsPMzsbJRUoarc0+X10+h1KIv31XKRVDRCJK7C6a0yNxMlU6igMblobG3CaSgwNxMiGk+Rq6ox2ty0NAVwmOYHFbGLIJ8gOB1kLlmgqtZitov3JR92k5ZauUguHmQ8q8Orr5KMJykZ/XR2uFBXiuQSYWZm5kgVamAw4nT6aPC5MKoKxESQTdPMioAJMafJJGKEwhHSufr7gNDLxpZGHAY1C0G2109ewP/AIFutbvepOWZnIiSyJSpaA1anh+aAB4tetDXL7NUD/KffS/Kr334B41iQWFrMOfX1RYYGD2admlqtSqVQ73M0kaes0qAX/qPBj9thQl2tUEhEmJoNkyxUFN9o9wQI+F2INUrhO7ORMabLFpyaKrF4nLIpQIM6SkzTSlfTokyzWpliJsjwtIqWDjckowTDMVL5EjXhvx1eWhr9WOfHRqVtuRjTMyHiiQIVnQG73YU+dILfP53n6ae/qATZatUK+XiYqWCYRL6CVqvH5m4k4HdifuB5QXV++WSYyakIqUIFtc6E09dIi9+u+DyhS9HJW8TMS3AWgszE0pTKKrQ2Dy1tjbg/VUcifMqCE7+gzfnEg2wiyvv666/LINunVGGUINs3/xUD6/89v7IpgOMB+yLL6SkO/uAVrpR9tLuNaMtJJmIW1uzaw1rzCFfOvcN/+VGSzY+vosnrpmPNTta2qJm+eIjXz46jc3hxWyA2fJMpw2b+zlf3KPdZeGevo8lz9c//Az/MrealLz1Gr8dSD7A98FNg9OJB3jl2m6pLTNC1ZOMhwmUfW3fvY2OXG5N2jFd+/wgRe5ac1ozHakVXjDE+GsG4dC0t6ijBWBmb104tOUH/ZJlHXvwi+1a0YNWXmDx3jDcPV9n7je20m6d5+9U+RjI6nC4LenWZxHSUxt2fZ2evmfEjR7kwbGXPFzfR7DORHDjHgbdOMWf24rWbqGXmmIpqWLnzCXatbsZqyND3x69wrVggC1g9TuyGKpHJYWKGLp774tOs8DvQ39f9SmqQAz98h4GCnSa3iWpimpFZNSt37WffxnZsJi2V1BDHXzvMuYka/lY3plqKyWCBpnV7eGpzJ7bJt/j353Xs27qJjW3O+cBJmakLpznZF6HrxR0sF5O9xBDH3jjE9YQOp8OGtpQmGCrTumE7ex7pxGUtcv4vX+PKXIy0Wo3Z7WDFtn2sa7WR6j/C60dvkDQ00Og1kQ/HwKti4geDNH/jazy3rxdL4iZvvXmS8ZKVBreJSmSM2zEnW594nEdXNt0ZIO+KP8Sh//wGw6UWlCCbJ8PpA29xdraKx2lDX00yNRbF3rObZ/esIuBScfv4W7x1M4zeYsNuUCsvERnzSp7cu4p2r/me7aaVzDgnD7zOqSkVPr8Hi6pArlAgHR4gqnax+ekvsbV7Cdm+/5sD8S4e3bQVX+ICbx86wYl+NV0r2+jo7mF17zL0c1c4eKKfgs6Gy6YjH5shbmxn044drBNbSUNn+Ivj10mG06i0FpzNq9n16AoCpjSXjh/m3FAam9eNtRpjOlbGt3o7uzf00GhRMX3+b/jzCwnc1Qp6iwObWUNqepQpVQf7ntzLpmVOEjfP0nfsLb4/ZmbzsjaWd3XQvWoVbc4yI6cOcuRGHK3Fic1YJTYdQt+6hl27NtJhSXLpaB+XRjIYnTbMBhXpYBj7ql1sX99Ng3V+ElnNcPPtQ9xIW1ixYyOdDQ6U2Hwlx/iVN3lrqpFtK70Uxi5ybiCB1urEqskydTuCccU2nty9nqUuDcH7Mtls6WnePXWUE4NJ9DYXDkOFeChCzdvDtl2b6Wl0Uuw/wJvnbzId1aAx2HF0PcKOVU3kR4/xdqiBres3sNwQpP/GTcbmxIuXFlUxxLVrw9DzJC8//ShN+QGOHr/IZFaH22WmEplgMu3mkT172LqmBauuSmrmJn2Hz9EfrGAPuDBWokzGjCx/dAc71rQQP/Xn9GU7WffIHlb6taSCg5w9forBYBGT24WRDDORPN6uzezespJmd5nRM2c5fvwmc3ow2WzYLXqK4QnGkw4273+CnWvbsaqLRMeucOLkJcZTBlweK5VoiCROVm/fySM9TRAb4tSRPoaiNWweD4ZSjEjFRteaTWzpbcEm0pHnP6W5IS6ceZurU+Kl34nBoMegV5OanSGtb2bTnl1sXOahMHOTE30XGImrcLmtEJ9iMmFl1bY97NrYgY0MA1cO8uqFCSolLU5nE92rlmHPjnLp1jQloeumKrGZWfKmTnbs28G6Tnc9A3jRp1bKMPLuSfrOXCehceNxGcmE5ijb2tm8awsrGwpcPtrHxdsJTC4npmqSUDCBqW0Te3ZtostvoJqe5HLfEU70J+pji0lFPpshHUuQCetYtnMHu5/qJHn9PMfPDpJSW/FYVKTCQVI0sWnPHh5d4bv37EwRkMyMcOSvT/LudAzTUjv6shF9KcpMpIjF34RTWyadLmBwmKikwwQTNZZu3sO+R1fhzE9z7fwpzvbPobK4sGvyzE5E0bSvZd8T21nuVhMZuMHpt04zlCqg8VhpWrqcjRvXEmCWqyePc2Y4gd7tx6nOEYmWcHduYOfWVVjmbtB34iLjeT1uj5F8PMhczkD3o7vZuWEZzg+I35Rio1w98wanB5NUDY04bSKYlWJmNora1Ui7z0R0Nk7VbMdSijA5V8a3fBv7d66l2a6llJzixtnj9N2MonY24NHllGCB1r+MLTs209toh9Qk104f5ei1ObSeRnwiiJzPkgxGySUsrHzyMXbtXoYpNc31s8c5dXMOncePtZYjFithb13O9u3raHfG781ks0Jo6ConT15gvGDA53NQTswRK1no3biNbWvbF+l6jVJ8kmuXzzBU8LPmkR30eOp2UCvMcvHoJUZTLra9sIXGRS9MmdlhLvSd5tpsEbvPjjofIxjN4V2xjSf2bCSgTzF07jInj15jziACT1acVgOVZITZuRptW/bx7N7l2Kt5YlP9nO67SP8ceHw2tMUEsVQFd+92dm9bTuOi4N7905pqKcPkwCWO9V0hiotGl5pULEre2s4jO7azvtVBcfoqbx47wrlZCytsVfJmF5ZihPFwEc/ynTy/Zy0B633KkA1z9dIR/ub0bXTGBlptOrRGI7W0CNqWaNy4i8e2r8ZZnGP48llOXRqjZPfgMBYIz4aouHp54rl99NpqRIau0Nd3iamKkwa/gUIiDVova3bvoMdbYuxqH0fPjlJwNOPX5YlFUxgauti681G6/NZ7xttaJU90/BonTpxhJOuk0WMgJ4K9WTOrn3qWfcs91OIfHGQrZ8IMXTrM26cnqHrbaLLUyGYzZOIJUuMqup5+iicf78GUjTB86RhHzk+g8jXjVBWIR3Po/d3s2ruJVm2Mm6eOcKw/j7vZgVZZMCnjaOrh0X0bsedmeffsCU5dj2D1ebGo8sTjSTTtW3hi1waaa2FuX3qTQ5dHyatbsFn0mE1aUqEZwjU/W557ka2OGNdOnWeq2sDW57fROO+iS7ERLl04zeXqI/zSVhtjl05z/NIMNZcHn7FEMhYlZ+5k2+O7WBswkZkPsl32foV/vj7H6UPvUm1dzb6dXfUzKEWWdeg2F/sOM97+LI97pnjrwgimnmf44koVUwOX+MlfXkS1wkSlbMFjVpONip0YOho6OzEnp4mWDTgdKqLTkyQNHTzzpRdZ49aSiU5x+eAFJgsdPPv1dRgyMYbPHeXgxRlMDT4s2jLJZJKScwWP79tGt6dEaPQGb/+3M8zZa9Q0ZjwuM+TiTE+l8Kx7nC8+2YNq6hrHjrzNa2dzdKzupqezmdbeR1jXpCM6cYMTh04ynrXS0GSnkooSyuro2riXvRvasN53MFmlkGFW2NGx80zhoMlvh2yU6YSOdS98hX0tEB65ypFDpwhWXPgDViqpOWaSelZu38/edQ1o8nPcOn6QH785TcMuEcQxYddlmR2bJONdw4ZAgYGBGM5WD6pclOmZOJ41e/jc/k141FXy6RBXjr3J4et55SxKXSlDLJ5E37WTp3evJVCLM3X1Df7odIxl2jIZSwsrVm1ix1qfcgbw0XeOMJZ3EBAR0rTwMwY2vvgiW3w5rhx/hde1L/Lb+wNkE1OcP3yYC+MF/E1etIUYsxNhTGtf4utPLcNYrmeyvX7yIv6nfuc9mWwisJUMDtH3zkH650w0tHnQ5ONMhvMEVu3hmR29OLUiyPYq/+5f3mLDb3STHizgbbVTiU0zNlehdevzvLC5A1M5ztChH/Cja1qWdLvQVIqk57K4l21i955e9PF+jv74TS5m/XQ1mCgri2QFlu55hsc2tKHLJRg/9qd8b9CAu6qj4mli6YoNdGWvcuCygZf/4RMsbHYWi6vjx7/HD0uP8I1tDQy+/iOOhyx0dNippSOMTSVo2vIUL+xehUMlFrdmOXvgFQ4OaejsDmAU444IFKaDnMo3842XXuaxJWJOdI13ftxHf8VFZ6OJSiZKKF6hedOTPLF5KY77EkYFv/jMTQ69cZDBjJvODifVuTFGMg42PPU8+7pcyoL6qb/6TQ5UnqG3FqboacFZizJ4cwLNxs/xa0+vxfuhh5V+SoMHslkPJCCDbFIx7iFQSUzyxp/9Yw5af5mne70YNPWkXZGB6O9cTWejg9Ltd/jt/3SbJ//OXpY1WtFUCyQyKpwNjXgNWRLB4/yf/0+cz31jG61eK1anyO4oEwtOMBEuY7ZaMevFyuQU73zr25he+l94aX0j1ntWByb4zv/83yg99jTPP9aLy6ib3276XoHlh1/lz34yjrtrDWt66ofMl8XAeOEsQ2kvj33ucbo9Ib79T/+QU6YVPPfMNpa3ONHX8kxdO8x3v3sO3aq9PL9vHW2NdlTFFCP/H3tvGWVHdp5tX32amZm71czMTGq1WBoNSONhcAxjiBPHThwzxI5jJ/aMPTzWgDQzYuhWMzMzMzN3H35XnW5pJHmcb2W9748sfz5/dVRdp2rvqr2v537uu/Q9bqln8PKRWNzM1BiryOPyZTGHv5GF2dwlPmrcxDE4BX87M3TU5eyubaFt44KNiYyuK7eo6DQg56UkXHRHeP9PVchs3QnyP4ClgTZKySajXY20jcoJO3qEMEcNKn/0I96fNCPzRBrBXtYYasP2TC8l5dVIgs/yRKw7lnoPLpgVkjkGBhcQq+tjrK8J4k16S27RiyOph7PwstKg9+Ib3F53IiLIC1c7IzSUEhamF5AbWODl4YTe4Cd8rVSLE+kpJHiY77fdShkpKyL/zhwBT2cR7KlHz/UrtG0a4ubjg5O5ARoKCQtDg/QMLWOflEq4uz6tv/13zndDVE4akQEO2NjYoLk+wJ3LuSzbBxPs44G9oSbSrS0Wegv405udeL74dzye7oupYp7h8RWk6noqxYBiZ43W21eYsokkMy0ON3Ohenr/vX8IslnJmBidYVWqtae8U0qY7qijsX8J35wTRDpJuPSHUsQ2rkSFumCmr4FM5e1nvKc+0L3fVFtM/9U/cX1KB++gILwdTdFChnhlnIorf6Jp15Gsc0+T4uvCevGP+WjBh9TETHyN1ulqq6WsRY3wCG/c3W3Q2+ymoHYUhYEzvp4OKgAs25pjsK+PcbEbyfGBuMkb+NXrN5gy8CUtKRJfRztsTTSY7yygoEcNR1dPPF1M0VLusL7QRWmrAu/wSKL8LJkv+wM/vjKNd1IaKSEeqrZbycYwBVea0PKJISs1GHPWGWrP44+95mQFexPuYoqBsQFrrWWU9y+h6+SFl6MlBppKtuem6O/pZNsjhXCDUZoaW9i1iSbEwxVTbZBsbKo219YWQjXv7ipDznpnHhdrl7ENSiQhwBFjHRHitXEKL11n3S2OpGBXNFYFNaUSLT19tNWkrI/UcKlZRGhyEukhVqx23t8u6shMUS6VwxuYegTg6yQs2hVsz4/T0dbNhlUoSTHBWE1f5tUPilm1jiEtMRp3B0HZCsNNN/h4wpb02Bji7GFjXVBHyFAgY7ShiIJeCb6JGWSFOaEtwITpVSRqOhjqaaEUxt6dW8xZBpKcloyb1hINebm0bJji7ueHh60+Good5qaW0bG2x9XRipnSX3Nn3YeY+BzCjGaoLSuldUabAz6+uDuYqObd6kwvNY3jWIclkxjhxELFFc5/2oFuQALJ8b7YG2ug2FmiNf8mw5ZRZKUnc0AxRVNVDcNyY1y8vHEy0Ua5s8lMVy292BIYHo7lUj0XahexcQ0kydcCdcUuW1IRBqaWWAlqyfsmjmyhm9yLr5M/pk9gymFifWwx1BAhXp+lu66OMQNvEpLj8dZbY2pmhV25Fgb62oKMlc7ifCZ1XYjLzMLfVEJn0Ye8VTiOZUgiWdH+OJrrqq7d4pqgztNFVxM2ZoZoqW9DwzOK+IRYHB6wgFKwNlTG9ZJ+pCYehAW6YKKrgXRlgSWxOiaOLjiZqLE8O8vythp6+rpoCs/s3nY6utdxiYsnJtKBmYo7lPXMY3AgmCBXGww0lIjX5+gsK6aqaxe/o6c4nnUA5dIcMws7KvWTvpYa24sTtNc1smvjR0JGOq4PWekpNnq5+ocLlEwYEPtINhEOhmgqNxlsrCC/tBc1x2Ay0iNwFQbc7gqDreV0SmwISzxMgrWUxdlZFrfkKhCjIxRixpoobN/GOiCJU0kOrLRX8sm7txnXPUDy0QT8nC2xMBKKAYXUjGxhERiJv50hOkhZWlhHqmGIi5s9erJNldJAqqmNvp4mso0ZutubGcSJ6PgUoh+8yA+8MGWLfRRdeZfcQREBScdJ8LVGGynzXaUUljQyqhtA2sEUgu0M0Fau0tPQzuC0OsGZyUR66TNaU0J52zSGQXEEO5igJ5KxPjVAR98EYqsgkuO9kfSWUVo/gp5fLGFCqI0wb5cnaCksoWFURMSjj3EkzoaZxkrqOqcw9InE184YLaWghh5naHQBHQ9/IkNN6L9eRcewHukvpWC9O0xZUS3ju5ZExPliZaCjUiQMtrUzvKaBf0o6Ua7m90KJFJJV+lpqqelcwzUsnvhgezRRsN5fQ0H9IGK3VE7GOKJz33tld11Q9syxqRChZ6CDSLrBRHc9jQsauAkbSB81uktz+eRSM0qvWLKSArAR5u32Ev1NtfRu6BF2/BzhjNNUWUb7mgHeIcG4WWgjku8wP9JJx8A6Jt5pHE5y3CtG/BlhE65pB9U1LUyqeREbZI+hrhri9Qm6+ydYVLiTkRaEyXITFz66SPmuP0+dScTZUA8txQrdTS10jyqJOJJDjLflg15Nu4t0VN3kvdx2tLzTORHvjaWg0JNsMtXdTOfkNnYxp8n202Flbo6FlW00DQ3RUZexMdpCVc8UMt+jPBOiQ39pAY1DGzhmZeNtKCiTxMiVmphYmyEZb6OmppvdA9GEOpugry5jc3qUgdEJtu2CSAwPxE7vswsvKEB2VgXFzjy7GsYY6qsjWx2jqaWLXok/zz4eibl4+i8r2RQ7THbVcSe/HgLTiHGzUqmidlZm6a4qobRhnaCzz3AmxYHV3kbKytrRCkwkyF5QBElZnZpmaGACpZsP/hYSem8VshyYQbyPDVqCEkksRV3HCEtzdeZ66ijrWMPCxR8fFxM01SRszA/TPbSIzDSa4zGa9BS8z59KRnBKPMfBUAf0tUTsLgzRUNfJlHY0zz/mynxLOeX9EryTjpPkrivQX6Z6Gigpbccs+Ti+212UVvag9Esh1t0YPU0FO4vj9HZ0MqwI5rFHwtFb6ye3MI9Wy7P8a5SMtrI86rbtyMzJwdsElNI1xtqruVm0QNSzx7BfauOTqn50/B/hpQgRo+3FvP5vdxClHuN0vCdmAmRbGqexOJ+SNjEhOUdIC3FAT0fE5kQXjU21zPs9z9dT7dmdH6P2agUjW+48+pUgtvobyS2ewMLPH19XS1XxeWN5iu7BCcS63hzN8Warr4b3f3OFKfXNFvEAACAASURBVKc4TmWH42CmBeI1RtobaBndxP/My6SaLdPX28SdsjUCooLxc7dAz9AYre1R6opzqV/x4GCSN6aG2ih3VxgZ7KSjf4ewoyeJcjH5rFii2GVpsoeigjrm1R2Ji/bGTF8LpWSdheUl5GbB+BtMUZF/mw6xP9nxHhgbaKHYWWF0sJ2Grh2SvnCWYL01mm+d57ULCyR+4xkS7PXR1RAzO9DEtQ8LmLeM5swj8bhZGiISrzLZU0fVpJjAg8+RZbfDRPsdrjSLCA4NwMXWQPUcWJkborN/GR3HJI5H6TBW+QHf+XCEqGOnSA1wxsbUBH35DLUFN2jc8OZggicmRnqwvcrS3DIKlyB8Ddapy/8Tf1I+wbuPOqnUcjNT0yyLNVXfFck3mOxtoaJwhdTvvEyYwc5fhmxCiMb6NK3Fn5A35kpOuj+WJrqoSTeZneqhqnIMryNnSPcyYqntEt/5ehGuX36J0/7WGBjroNxeYmK4kTvNcOjR4wQYzZH309+zdPIVsl31VGp7yZZYpdgyN4a+Gxepxp3wIE/sjTRR7G6yMNhD1+wa9mlnSTXfoP/a9/mXXCXZ554k9oAdpibGqM82c+laCaanv8ujHprCAGdzqZtP/1CC/uFT5HibMd8/yJq6AaYmOrCzwmRHObemjck+dopYSwnjded5rUyPjJwY3IXih9AFtTRG3a1PuLDox3e+9iJxZotUn3+LSoNYDke5YWEgnOMac0OtVHVJCUw/Slrgfa6QSgWS9Smaiq9SuujHoTgXzIS12tYSM5PN5LXZ8eTTyTiqL3Pjx0f5w/ZLfP/lGKwMjNFRbjE7WM57txSc+erjxLsa/q/xHv0bHvm/vwJ/g2z/99fwr+oIivVJbr/6d1zaziTW1Rihm00F2eQyXCOyiPa2QW2mhl//thzzYB/cXZ1wcHDE3s4MA839FsWNSr7/70uc+1I6rhZ6++1KCuSKHVZnJhkenmVlW4xCTY3+G79mKu3X/GOWJ2YPtFAM8PYXb2NwPIuDSQdULTifr2NT0PvBj7m1G0RmTgreVob7oQwy1vvL+bioDr3opznku8XlfzrPanAmjx4Nw9ZYR9XysD1ez/k332Al4qs8k+KHlcFeEIG4812ev2nIV86mE+qgy0xDObkXVkn+WjrW60VcLOth18AbL3cXnOwccXQQzO01ELFN180i6pvVSX0hHsPx87zabEhSZjYRzhZoa+y12+4utHPpZiHz9kc5G2tF67/9nAqDSB7/Qjqe1gZoqKmh3J2j9NZFbq5F8sqxYJzMHzTjVCJFsrXM+NA4U3NriNFgpeMWDWI7Dp95kmjrGd74lzuYnz5BToQLJvttfHKJGKlcaOXSRtl9ga+Xa3EiNVkF2fY25FJGyosouDNPwFOZBFvP8Pp/5bJkYEfAAVsMhTY2NRHK9UnqOnsRhT7KU0mujLz+W0p33Mg5l02gswCmJIw1XuePJXJyjqcT4WGh8vgTPruL9fzu2zcwOH6GE2m+WOnI2VlfZHx4gpnFdSRoMl93gVajWB47flS1oXswgPQhyGari0KywczoOGNTS2zLYHuqk5bhCdwPvcShQD2qP8plYF2Jg4c7rg4O2Lk4YGWkg9bDCklxP+/+JBd5dBI5SX5YC221qsuyReuV17jTLyfg6Bni/VyRNf2B85OuJEbFE2wnYrS7lpJGEXHxgXi6GzGe/wYf1M1h6BSAq7URmiIlaiIZ8/099A7qkPrUYaLNBvmvD5rR8k7hdEoADsZayDfHKXn3vyjbcsHbywMrPWHUqCFSW6Dy0y4sk3I4nhOEuPE9fl2lS87xbNIDrPfVjrs0v/9b6vEkLj0dHyttFnpv8ZsOa45FBxHrrA+KeQrf+oTqCRmOAe7YmOggEuwuZFsM9TTRox3P41GazPXVMrhti5ubJ26Owji3wvihFsS9GzrJnU/zmTbwIDEhFBczHZZaL3OhXoPIlASVmlRtZ5PFmVFGZxZY21HA1iB5uVsEH8/hWLYHu/dDtlARty/VsqrnQVZyEC5muqr2Z6V0k57qMsqaxASlxeBDKW/l92IUfJxjcYFY6amjJtukrzmfC6PmJIeHk+R2l54oWOiqJr9qFB2PEOIjPLAy0ESplLC9tsDkyBQzixuq9sDZpqv0GYZx5MgxfBR9fHqxA+PQWFKTfTDfl5TKdneQq4nQ0BAxVfsOuUtuhIUn4bXTTHFpPRK3WOIig7ATelKEZ+juEs2571Ih9ycpIQrdjnxuly7glZVFUswBDFVfkzNV+S6vDpiRFJ+A/04HVz+tYd3MAS9fe/RULpAipLPN5A3rEZGSRbLVBFeLetjVtiHEzwUnBwfsrc3QFzwfH3o7See7yLv+Ea0yH9KzjxHhbLC3KVEKoKWQD0pWcQ6NJyfWGtn6IlOjk0wvrCNWqLHQnkevhhspR54g1VFJR+kVPm5XEpKczZEwW7TUFMjl26zMTTM2OsvypgTx1hJD3Q3I3FPIyjyE/wOJZlt0X3+P8llTAjKPEu2iv6d0k0tVrfxKkcZeq79kjZnpSUYml1TtkRszAwwMzOCYnEN6hDlVN2uYUnPmYHokByz2x4lsm6G6Mm7fGcBMmMeHAjCW76gsBcZHp1lc20Wys85YTz3rVkGkHn6UCKsHr5Zio48bb+QyqHaAI88fxFN1gxQsd+RxubCOHbcMTqbHYK+vrkq0neou5kLjKva+aTwaYYlsZ4Ol2XHGZ4R2QRmyjXHqqlexDk7h7JPB7LZVknulBrlnDAdPJOCgK0K+0MbF600sGQWq3lNW+0pymVSKTGhxF/wd1WBrdZ7p8VFmljaRSraYGOmnV+JAStpBDt2/+H/o/ssWeinOv0zDjjMpmSeJdtJVjRHJbBPXPiilU+LNk1/L5oCqt1LGTEsl1TUdaIemk+ijTnl+HT07bpx7JAbb/f5Lxe4irWV1NPQrCIqzZ3G0m641e86cisfVaE9aopCs0VVaQmHFFI5pGRwMFVF+LY/CPjmhUd5YCqouNRGK9Tl6RkZYsw7jRFYAW+W1KsiW9kI8uqOFFLRNYRhylmNBpvvwSM7mWC03qrtYtojnbJI3JveUm3LWx7uprm5mwciHpIRwnHQWaSgtp2VGh7gjmfiZPoi5hGLi7uYKs5OjTM2usC2Rsj7bT+OMOgeij/F8ihHdJUUUFE/hnJ5NZvwBhNsvGIJPdpdxvWkMrcBTZOuOUFbci453BJnJ3ntzW6lkZ2WMxvxiBlbNSXnmGK6fo1pQyDcZqbnO9dx6dr2yCLcRGvEEz55tJrsHGJsyJP2FRwjQ6OPyjWIGjLP5p3Mh7HUIyphpr6CyvA71iFNkhnvwgJhtZ4G22gIuNyzjmXCC01H2qAR1guJpoY+y2zWMS705/XwMRuIdloXC6MQ0y9sylOvjNPfPsO6cw3dOODFTU0hp/SBK70j8ne1xtLfHxtwIbfkc9bduc61oGtesKBxVyxYRauJFBoaGGRb58uiJDCId9e6NTpWHkkzK9so8kxMjTK3sIJVuMNY9SN+MC8/98zHclcJxP79dVLk1SX15CVd7zXj++YO4G+4VJBXSTYYbqrhxtQOLjMOciDWgq/Am75SsE5sRgrUwPIVxt73C6FAvI0a+HA1zZrc6jxZNV3w8XHFysMfe2hYzI0125wapy7tA0ZgmB4LCsNNTqjxq5eIVRjqGWJF7cu4rkaxWXuJKr5yYoy+R6bmn2pPvLtBRWExZlYKD3z+J2XQPFeUtiO1COZgehNH6CM1VxVQteXE624WJqkrqBw04/NIh3A32VZjSTSZaq8m91o33888SrDVOngqyneOnGfpMDNRxu3wMl8hs0kJskc0NU3/nJg0mh/hSjgNr4+1cqRtC5HaIlyLUGW0v58NX2/F+8WmOhtqioaZEtrVEb9UVrtSM43vmnzjpo6daE8vXxqgvv8Y7szH8x/OhsDxD661axpZsyH7GmaHi9/mgVURgcDD2hoKZBcjEG0wPdDInMefw3z2L1XQ9l14vRy/5BI9m+yOI4YUW8IWRRm6UVLHi+wJ/H6vF5HgXdwqWCE0SCnymCErH+b46im4Vo3nom5z0M9p7VygFeNtJRf41uhzO8HKyzz01m3xniZHWfHLblnFJepJDPnv/RwiBkst32dpWsjVWS35uFabHv8mR/fukOuZsDyVX/0Sn91f5ZoQmrbmXuVyixblfPIu/oXAvFGzN9VH49s8otn2ZH5yLwURDDaV8h6XxZj7Kb0Pkc4pnfcVUv/9Lbmz7kRRyAD1BtKCmRLqzwkBDH7tGkTz35Qg2az7mhwXqPPXiEyS5Ggi94Mz1VpJ3pQzDU9/mpO++57BCjlwqZgcttCQLNFVe5o31HN4+46z6XZLdFabHxxmeWkEqk7G1NEpbcSN+//QHHnHc/YuQTamUsjbRQeH7H7CR9c88GSa0/+49FySbUzRdfY2bukf4RnYg0r5r/OR73Rx6/Ttk2+3PYaWc7cUh8t95nZmwpzkTrEvd7/+LRodEwt3scHCwx1FozddXsj7Xxpv/+hEbgVGEe5qjofLwUyBdm6C6fQSdiBf5boY+Azd/wk97Pfn6y88RbCUANTni9Smq8y9RtxXJl56Ow2B3Q6Vie3fQgbOPpeJuooF4e43ZkQHGZlfZlcmRzHVwqVeHo48/SY7TJmW//wmtIf/AK9luewUWpRL57iJ9xe/x0wZdnvrCs0TotfLaD2oI+cfnyHLZC84Sru/u4hjF719m1jaW44/GYr6/KRWSW1fG6rj4n7+j3/cZDruqI1PpU5QoJKNc+/0g2b/+Lgcddsn79eNccvodf3zGd19tKvyuPt768sdYfPlFTkTZ/X+GWPxVQYe/8h/zN8j2V36D/6c/T746Qf67/0Cj87c4GWCBIJBSfZQK9EytVX4aapJVumtKaBhZR1PXAC1NOZsKU/zDwgl2NkFru4of/HqJJ76UgftdyKbYoL+5ka7RZdQ0NJAKmyjUmCl/jdH4X/PPh30wf0Cptcqd7/87/f6HOZ0dgrXgCfO5lE1G3X/+iD7XdFKTI7AVPDXuPvgW2vgo/w5LTo/xWNgu179zB8OsVDKSPFV+JcLXJLMd3L7yBouB3+BEqAvmd5UWY5c4+66Ev3vqIJHOhsy31FLwwSwxr6Thai6ht6WelsFl1LT10RMUPttKHKNSCXXRZ6KwnIZGGUnPx6PR8is+3QwhPTkDDwshlXX/eu6Ocy03lwZZDF/McKDjV+8w7h3DoSOh2AkAULVeXqKq4DIfT3jxDaEl0uLBJDDpcj9FJR1ItDSRSoRNqRZbfXdoljtx5MzTxJn28KPvDpD6ymHivC3R/ZwLKO34gK9XaD8E2WSMqiDbHP4CZDPs4cdv1yHVMsXLxhBt1XEEL6hdlmVqWPgkkRFgSsfvzzNo6kPq8WhcLPVRl2/TX/kRv+1y4aUjUQQ6Gtw3HCf48JWPkGYeIjvVC52Vfmrq+9lBhFyuUPlKrbdfps0wgSdOHifUyfS/h2zGa9SUt7IkliOTC4EU6kjme+ienMP94Bc5HOaM2mQbNS19LO6qoauri0ypQMvMm7jwA9gKkOnu2W008m8/7MDjWDJpUU4YCeZf+5/x4ncp7FzGIfU40T5uiNrP8964A7HhkXuQrauGYgGyJQTh5a5P98U/crN7EU1bNywMtVU+asLAk2ztgLoFYenReCnb+Y/8Sex9EzgsqOwENdraALn/+RotGo7YOthhINoL9FATKVmf3sQ+Ip7YUFfWGs/zuwEXHkmPJVZYnO1NVnov/ZxSsTvRKVn4Weuy2CNANiuOxQTvQTbpKJ++cYvWKTF2boI3iLCIEWaknO1dMUrTIDKiHGGph8bOCTblWujraSDfkWLuE0mYj/ND81XGUstNLjRJ8IpKIPqAiMYPP2XaIZrEuGCspFP0d3cxtLCNTCGEe4BSMklN7iZBjxzhyBEfJPdDNv8tzucPomMZxNEId6zutqYiZaqlgdKbozimReGtW8v11kWsgo6Q7O+GkbBnlm8x2FnMh4OmJIWE3INsGyP1FJY0sWEeQHxcKM7mgjeWlMWJPtrah1kT/FjUQK5UZ637Nv2GkRw7ehyv3XY+uDyPd3I0yfFO/Nm+WCFjtukiN+cdCQ6JxmWlkeraTgzDEgkJ9Mbk7sBSSBmve4c/jdsRHxWF1UAdVY27BGXHEhxsd0/VstT8Ib9s1SMhJgrf7TY+vtSC2MgMV1cT1GQCZBPMPTZZlFgTHBlOuDMMtbbSObyATFsPPXU5Yk1TDvgFEuhqdZ/iEKSzHRSW3GRYP5yU+DR8ze4ZVbEz1cSfPhrE1DeIuEA1hjr6VUos4cErV6qx3l/MoJYHqUfOke4M7TW3uD5uRHR0MhmehiBdobe9k6GJRZUHmVyhRL69wsRwG/IDGWRn5hBoef9DfIXG8+/QjRvhR47ha/LnD3jFxjhNbf2MLWypNidC0M7uwgijU7M4Jh8ly1+f20XdbBsFcDrRF7s9UqmCDbPdLZTe6kTTN4SUg26s9nTTOziD+O657W4wO9LKlk04qTmPEX23Z2v/CAJku/lWDcsGnuQ8F8vdU98aKKSgoZVthzQyIkKwFB7LSglzA5V8UDmHtUc8ZwJEDPR2Mji7ofKRE85btjNLV+0GdqEpnHkuDHFrA5X53egGRRCfGYip4DU6WcnrBSPIHeJ4KcPtc5ROUpYGu2nvH2FRKkJdeI/Kt5meHmNI5kRGehY5wZZ/8bUvne+hpjKXfnVvYhOy8d2HnsJvLbxQz/CWEye/loTV/hEWu0qpqm9A7pNFiruC3MpuJrQj+MZBj/uexzsMlTVQXzuPQ7gJYytzjIkC+fJhP4zvAS8xY/UNVBQPYhwVQ3LALrduFHJnUIN4b8v73ili1uWg5xRMYqgl04XVdAzrk/ZCHJq9V6kZXcMm6cuk2N03Vta6+aSshV6ZDy9nB2F5X7FOIV6go66GhgEp/nGJ+OkMUVLfzYZdMidiXNF7QB4tV7Xad3d1M74lR12hVBUXN5fHaFvUxifqCC+km9BVXENd3To+h5KIDLLZ24zKxcwM1HClfhj5gSwOGU1QUTmPc2gkSZE2n4Uf7SzRV5pH28g2vudeIPhzIpQVslV6i65y83Yj8pAknDUFBe7etJds7qKuY0VYehIOki6uljUxZXOM72bZ37vnSz0VVFaVIfY/zcEI7334tv/PgidbUwW3+2WExB0i2/tu/ITgtTdDw7UKukcNSP1yNIreDrqEuSzSQk0mQ7kzR/voIrtOB/mXc0Eo50boaGmjb16Mjp4uGjI1tE1s8fc1Z7ymjCvlSwQmuqC772AueM9u7SpRN/MmOT4Id8vPioaC/9zKZB/tHT3My3TRRkjD3mG2f4yJGWee/OEpPJj/y5BtdZDS8lKuLIXwky+EYnjvvkqY6eqg5HIjmpGJHIzSpDH/Kr+rVScnzOaz+aWUsSOTorTxJzXEFc3ZTmrbxtgS6aCvqYlIqY2lmweedmp0Xf2QyjkNrL29MVaT7oeEKJBsKzC2diU2yZnluuuULRgQnfEFwvZjN4X72lNURnnBCnE/fgofySxdDRXUTOkSmZqCw2Y3lUUt6CSfINluh4aSejrn3Xjm5TA+E9nKWepvpfzCFUSnvkGyyTR5RXuQ7WfZlmwvjtBUXEizRgAn0oNBCDy6PUzEuceJtFQwN9PNtfphlPYZvBSpzmhbDZffmiTuW6eIdNqDCYKSa7wtj4KOMZwyv03W3QjJrSmaanL5fbcnv/5KPFor87Tn1jMxb0bqOVt6b7/G5TFD3J19MNaU710XhRyZeAc9SwfC05PQmWjh1jvdOJ04SHq04/7cEXyqOrheWsGEw1n+JVWPyfFO8vKXCEmOIczDFIV8h5nOasrzGnB5+dvEfJaKhHx1mObqT/lkN43v5oTes7iRbswxUH+NskkZgYf+jriHHotyyRZT7RWUFXfi+6W/J+w+JbNsfYLW4td5W/EEv8k0oy0vj6I6c5775WHuHka8NEzztZ9TaPN1vpXlg8qKUSH4s3VwIbcJiVM2LwTIKHr1l9To+eLpZIXWflSayu9rU465ix/JyS6sNlzhp+12fPOxTHwsNJELytL2IvKvNuH99z8k3uThR7oAQ+doqb/Ba/MZvP2IA9trkzQ3dzC+IkdLQ4lcJvieTdPfXIfHV9/jSdf/BrIpJCyPtpL/7jWsv/oTUi0++3tKoWW05g/8aCyC75+IRn3oNr/66SLPfvJFfO57DEs3Fmj/+J+5Y/4sL2X6Ie6vprBpEpmuPgYaGigkGth4++FnOcNvfpiHboAbLtZCwXc/3EXoiBLr4OCfzJEATQZzf8o728l86eQR9rYOgk/lNrOdZVwuHcLl5MukmIxz/b18RCEZHI1xRbQzQ3NBKcNa5hiIt5EoQbbSx41+PU48cY5Djmvk/uSniJ/9D54IMLon3BC6ixbbr/CDil2OHnmCMJ1qfvmLNZ792TE87/UgK5FsrtH56Rs0qXlz8IkjOO7vjxVyMYv9pZz/2VssJz+Ov84u8nvJDQpWRrcJO/cEYSYblLz2LDXRH/ODpLvrdQWSrUkuvvQmai+/wCPxjn++xvyfbuT/9v3/NVfgb5Dtf82t+N9xIvLVcQrOf5e+4H/j6cjP92QT3p7S7RWV6atUMKgUetzvFLLpmMDR7BhsFfX88FcrPP6VNA5Y6KlUWbK5Ri7dKGTLPovkAFv0hKoP0P/RS+Q6/5hvHXwYsilYrHiTX+dKSDp3hiRPQQX25+b0QkVp4OIP+GQ7nOMHU/ZUYPv7xo3Bci7l1qCXdI4s700++YcijLOTyUj0wFh3D7JJ5zq5ffl1FgO+wfGwByHbuXfFfPGpbBVkW2itI//9Pcjm5mSEfHOdVcGMXSJlZ3OOwZoiSkRpvHLCj+36GhoapCQ8H4/5xHl+Xm9EdvYhwl3M7qWgyuY7uXz9JlMuZzgbY0rzz84z5RvFwcPB2BoJMEY4OQGyXeLjSe/PhWyTpb/knV4PDqUIYE5bpS7baHmfy4MQkXmOaIdF/vTNTzB48gscDne6r8L/2VhT9F3iq3kyjqQnk+RlhY7KSXyHnvxb3CjdIOaZbMLtZnjtN5Xo+gSRGOyC8b6BqBBOqFAXTLlNMNbbpfLfLzBs4U3KUQEI6qGuFDPRdJ3Xrks4dC6DSE9hkbH/Wa7mF/94C4Pjj3M6wYnFmre4M+tBYmQgDkJfopoaS5X/xZVlDzIzDhPsaMY9P33VIT5TsgnpoiZzl3i7RggciMbLzghNNRHiqUaKayrQDHmGrBBPLDS3Vd4p22IJu7ubTI900Nw0hc+R08R4Oe0riYTrPswH3/sUcUIWh5IFJdtdFeUWLZde5WaXnJBjj5Lk74qo/X3eG7dXQbagP4NsRkwVvs0nA+AeHIu/gylaglxsb72AupYORiZG6E6X8YviGRx9EsgJdsJUV4Rsc5rKi6/TpBdNTEgAzoZ3U4kEOZcaukbGGOmqM179Hr8bduOR1Jg9eLZ/8J5Lv6BM4kZ08l3IdpP/6LTkeHQIsc4GoFik5N2r9IiNCYoLwtFc/95GUIkILW0DTASDa/kOa2sbKvN7sWAW21JG3ooHx7LjiXDdrybfvafbI1w9f4cdxzCCrIcpalAnJDGRCB9j5uoqqWyYxCjAH18ve/QEaeBuHxd/J6jyEsg+7I34fsgWKSL3g2pW9T04mB6Ck6BkU21mN+mvLSG/XkpYSgzeimKudSxjFXyYBF9XDIVFj3yLoa5iPhwwJXEfsklnuygurmZMzYGouCi87U33TI23ZmipvEnTkhX+gSGqti5h7C1U/YG8VWfiUo7hJ+rnyvkmDGISSE72x+JhzyuFjLmmj7kx76CCbN7iVvLLapG4JJEYEYid/t5KVClfo/XK21QRQHxSOFqtVVQ3SQjKjiY4yPZe9XKx6UN+pYJs8YQqe8nP7UDL04/Q8APo35foqSbSwdDYEAMddaRbG6xtbLIjPI82hLaaXuTmvqRkR6pg4l2UJjx3bl/9mHaFHwcPHSHc6W4lWsFSz03OV2zh4hOAs6KZ5mldDvgK3nc6qsG32HCeojkD/BIfJc1Zjfba21yfNCE6KomMA/rsjpdzq7KHXZNAIvxdMNISodiao7PmGkM6wcQmHibI6n6QtkvfrTcomDEjKO0kCa4PFhGEP7rQeJlbnasYecURrmrNUmNrsp3GmjrwSyI+0pbay5VMKV3IzonaU7IJF1uxxWh9MdfzBjGJTOVQqJSmqiam1b2ICvLCTFek2kwONFynW2pPcMoTxNwPboRDbPRx6606lg0FyBbN3X3H9kAhhQ2tbDmkkf4QZPuwah6rA1Ek689SXTuAloc3gf5OqsRJmdDG/XEXcttATj4bxm5rE1UF/egFhxKX4Yewj1KutPPRxXoWjQJ5/Ewklg8HMuxOUlRQTc+KHpExQTgZagknymBPEyVDIoIjEjkSctet5s/XFAJkq63KY1jDm6i4bLz3O14Um/0UfyRANkeO3w/ZukuprK9H7n2QVF9dqm7X0LvlyrkvxGNz195BukBzeS11PUpCExxZ6O+kc9GWx76QjMu+ihPZKt3lReSWTeGQkk1OhBpl18tpmjXl8IlwrO5Wn4SNuUgdbT0jjPXXaLy6ny76YgIGo0Xcbp7EIPgJHg39rFVne6SKG9XtLFin8GSiF8YPmJfKWB1soaKhl20bd6zFi4zOKwjOyiTISu9BCwrpMi31tVT3buIZEoKfnREipZSVqTZuN89h4JrCixmmdBXXUV+/gU9OAhEB1p9Btv49yKbwOMwJk1EqirvQ9oshLcWbPZamRLw2QX1+OT1LpmQ/l3Nvk3b/nRKg6VhDHgW1fWjHnCXNQf2zZGSlGhraOhgZGyObbuRyRTPTdsf5TprtvUMs9lRSWVWKJOA0B8MfgmyCkq2qgMt1i3ilneSRaIf9544Ar3sovF3DkMSLo5kG1Fd01SpZOQAAIABJREFUsGV0gJRId3SFM9gYorC2jU5lON85F46BQsr25jprQrCHeJfl0W4ah2YQHQjGa2OYprZtws5m4/bAtBahqWOAsZE+OvcqjoLZ/SztJRW0jkPY6SQcBHWgcp2++mbKy+H4d4/hofaXIRs7U9SVFnGlyYQXv5mD213QKt9guKmcK5c7MU89ziMJ+nSWFPJJrTaPPZ+Azf2QVVAl6xpiYqi7995b2Qth2l1dZLivg95tHbyDQ7EYyqN83ZqouERc9PfT7FXhsepo6+uhzyqDdTeoWTIiIuNJQvapjAqyFZdTVrBC/I+fIlBjh+mBdsoqetBzPYCFaJyWCVuOnIjHVm2BlpJS6gf0yP7KcQ7cXTgpthjvrOPax72EvPQkgepj++2iAmSzQSldZbSjmmtFa/gn+6A5WUoTabx0xB99kZi5mS6u1w2jeACyzZDwjycId9iDDoqdVSba8yhsH8Ux89tkPgDZbvP7Lk9+/dWEPciW18DEnCkZzzipFEUXJhw5khyPk/He+l5VU1QTQl/0MDTWYmmglVvv9uF6MpOUSPvPINvEPmRzOsu/pOgxOSZAtmWCk2MI9zRRqd3mB+opzC1ALeOfeML/7qBSsDnVR/XtT+lxP8PziZ7o76fhKHaWGWm9w9XWJdySnuaE7/1FXkHluMNcXzW5dyowPvxdTnndVRQIKrVBKi68SWfY1/hqsDpteXcorrPg+V8eupdqexeyFVt/nW8KkE0ldBazNNvBxduNiB2z+WKYGvWXXqXYIINH43ww0txPWFVVTNXRNTDAWHOX8Yar/LTXkW+dTsPLXAOFbIeF/ipuXctH++iPOev3cGO5ANnmaW24watz6bxxzIypjnzyGmewjj1FpI0wgeRszvRR+eE7qD//Nuf+O8imFFrUu8n/8B2WU3/ES+GfFWyFkLu2T35LrslRvpTth7TnCj/6XisHX/8VR+zuPnbkbC+PkvebV5lLfJ4vCIVz2TZLi4KaTIF4bYmRthpqdy1IiztA75s3Uc86TLKfUKS4L/ddpIW+gTFGog0Gc3/GR+I0Xjiejf3+0lbVVr48TOGVAoZ1o8nyGeBmg4jMo0cItFKqbGj+7eICJ58/iru2kAwqYX22idfyZonKOsUJNwmVb/wz5T7f53s5zvcEGfKdNfoK3uQnNRo8/eKLROi28eb3SvD73tfJdrhbDJCzvT5O4TvXmbOJ4pFHou8VUAU/trWJZq6++y5zSd/lnOf++FddHqF7SR0jCwu0d+cp+eNzNMVd4jtxn41hydYEH730FqKXX+DM3yDb/w4Y8v/oLP4G2f4fXci/lsPcTRftD/4lT0d9HmRTIpnron7eFF9Pa0y0hPSdee785g26TcM5/WgqTupt/PxLNUR9+yniD5jstQjO1fLHiwVIfc/ydIILRjrq7EzV8fpPvsdI4r/zL0cfhmyg3Jqi5NJH3O7TJDL7EKlhrqr0FSGZb76zguLeNVyjMvBWr+eD9ytRemZwLC0EO0MtZCuDFN28RffuAQ4fS8bdaop3v16IcXbK50C2P7IQ8E1OPAzZ3pHwxaf3lGx3IVvcK2mYyFdY2lbDxsVOlSSmkG7Qefk/+N1qKt89E4q0oZb6fcjmYDDFxXcvMWEYwYkj8bib6yHanaP+9lUKJnRJPXaUMCc1Sv71XaZ9Y/5HkG0i/4f8pCuMV55IxstaH5F4keqPfsmHw5Yce+Jp4g/oMX79dc53GpNyOodYTwt0RUJIRCPD67p4R/hhpdbPa78qAN84jmeFYG+sxdZkKxdefYf6dU/Ofu1Rot116b9+iRsjIqJS04jxtkVfS8Hq5ASDkzvYeTtjZSKj/BcXGLH02odsQuuXgp25Hq59cJNx81AVgD1gaYDaxgjlxZc5/4c+Ar/0FR5PdmKm5FUuzIXz1OFYvG31YXOCgrd+xg1xBE88cpxw589Rsv0xj0GZA5knI7CY/oAflOiTffQgcQcs0FbuMlj2Pu/md+Ny6O84HmjA3OwmWmY2OJrpo6kmZam/nAtv1+J09glSAt3vMzLdZSz/A96vlRJwMJvkIAeMNGXM9jXw6Vt/oF3djcNPPkuKj4tKyfbuQ0q2ogYR8YmCks0UyUIzV69Vs2zsR1pSBG6WBoikq0yMDLKk7oirvSWmc8X8rGgaR9/Ee5BNaD8abbnF9ZoVnCNSSApxxVRHne1ZYQOria2dE7ZGIsYqBcjmyiOpscS6PAjZSsVuxAhKNhs9Vrpu85tCCamZiSQKPj1qcpbbCrlaPoauTyypUV5YG2khW59juHcSdRdXTAQfsYUtDO1sVYlQagoxE8Vv8ds+W04dSlPN7Qe1R1Lmqi7zYd8a4r45TGMPkpUcjLOxgtHyAoqrZrBNTiY20gMTthlvuMyrrw7hcfokJ4/43INs5qmxxMQ5slSex/WGOWwiU0gP98BCV8HCYD137rSwbR9BRlIIZqMfc7ljBeugwyT4PQjZPhjYV7LZrVNXVk3rvDb+EeEEu++pu1QtAFtTVBddpXLNjYykREKd9JGtjVB4/rcU7ARw/ORpom22aL51naoZA0IyMojyskZPvkJ3XSsr2tZ4+Lih6L3MzX3IFmK6TEPJLapHRPjFpRPr54Ch2iajLYXcrJjFMTqd5AgbJkvL9iDbwRhCgh+CbC16JMQmkW69Ql1xCV0bZipgGeJmjrZyi+meAZbUjbF1tkN7ZZQZiRbGVvYqFY98a4Db71cwre5K+olY3C0/C/WQLnRTdOkNbg7oEZD6GEfjPbE21mBzqpvCawWMmgSQlujFbucdKuatiI1PI9bNAPn6OGUfv0reogPpJ86S4aJGW+1tbkzsQzYPfaSjhZwv6kfumMDxBF8sdZQsD1Rx5fJVpq3TOHYkh0CL+0eMkvWxSq7eqmPDPJzsjGhczbTYnu6nfXQedZsDWM4UkNu1hX3kcbIC7dBWrNNfeYXLRW2Yxp7kaFoo4oZCbtZOYBKYQFaML1Z6SlZmO8m7dJWKVoh55DQ5gZsUFzczbRjJydQQHAxErI03c/vyRXq1Qjh08nGibB8czXtKtjpWBCXb8w9CtrtKtoch2weV81h7RJOgMUpZpaDaiiMp3gdjYXPcnMv59zoxCM3myefuQrY+9ILD7kE2AUZ1Fd8hr20Fp/gsssJcMBJtMdY3wMiCGs4HdOiraKBvxZKsM8l4WWghWR6i8OYNCieMST98lCx3ETOLayh0zFQJeVp3I1iF+oEKsuUypOFD9EOQreijekb+AmSTeR0kNcyNlYYScqtGMYrK4kisJ6aibaZ76iks70ViH0ZWijeynipyy/rQDk7jWIIvFlpSFiZbuXnxGg2DeiQ/+TiH4myYb6gkv3oIg5AUcqK9MNVWsDY/z+TUKjpWNjjaiWn4dA+yCZ5stpIRiguK6d20JzMnk0AHPSTLY9SVFNK4pE9EehYxLmb3imx312SKnVlaqxqpqGplVUcf94hsjsR73qey2/+mYpH64gqq2iREHE4n2sscte152kqv82HNCp5Jj+wr2eqoq9/ANyeeiID7lGwqyDaEwuM4z3uu0VRcTP2MLmEHM4n2tES0vUh/QxllbatYRR8iw1ebtdlVlPpm2NiZ3CtACW1JGzNdlJdUMCT3IjsnHk9zHaSb80xMT7GmYa/y0JRN1XO5ookp2xN8N/1+yFZBVWUpuwGPkP2wkm1nkY6am7x9qwUtl0yeO5WIm50hio0ZOspzKeqS4pl1gki9UQrvdKB0DOfksSAM5dvMdpXw3uVaFl0O850nfNmZmmdjRxcHD1t0RXKW+2vIL6tiweUgR+w2aapoYsUpmaOp/tjow/bSHNMT8ygs7HF0sNxrldqHjzsrkzTnFdEyoUfaV8/goyNna76H/A+vUNLvwHM/eQwvQcl2s5y2sc9JF1XsMtNdz80bNez4ZfJ4RhCWWlJW5nq4c/kKxbVS4p59htPJDqz1NJKb24DUP4MzSf6Y6cjZXFlifGQRDQtLrAyUzI6vY+zkiLWZFrLNJfoa8ynsXMI5/UlCxLXcqRrFLCCFjBgvTDXkbK9OMzo5h8wiCF9dwd/yBtVLhkRlfOE+yLZCT5EA2VaJ/8lTBGorES9P0FZXzJ32ebSkhnhlHyYz2AEdxRZTndUUFLQi9zvEyUx/zNV2WJ3souhOBaMGcZw9EYze6p4nW4vFOX5+yEal4N2YHaL29k1q1zTR3NUn5uwZEh0NUVPuqiDbtX3I9nKkugp8XH5zmoRvnyTifsgmKNnaR3HK+nPI9rsuT/7jLmTLbWB8zpSsrwaz3V/L1Ttt6PhkcTjZF0ttJTubC4yMT7Kj40WYuzpTva3cfKcXl1NZpD0M2UoqGHc6y/dSDZgeauPWhz3YZ2aSHmWHhlzGzto4tUVXqZp24Mhjxwix0VL5iLWVF1DaLyLppLBONP7Mu1cuKOS6KLhTyIDCm5OnsvC11ECytUh/azW9WlEcdNmgIu8yDatenHw8B39zdcSbM7QU36SgV5+jzzyCj96aCrIV7UO2u8UWFWS7+nOKbPYgmypMdB+yXbjdhMTxIK+kmDDeUcDFgjl8Mo+SEeyo8tjcXp1kcHwRLbtQfAxWGBaUbD1OfOuRPcgmPAO2l0aozv+Uynl3Tj1xjEArDSSbCww01zFiGkqKiyY9jTf4/Vw6bx43YaL5BpfrZ/E58grZ7prIdlborbjAmx9VEPzt83zBZU/JdqumCeuH00WVSsSbs7SWXuB6uzGHn3yUGCc9ZIJfXn0en5TMEX7yCVK89Fhsv8x3XinC8UuP8mhWBn5mIqQ7i7Tmf8zHDeqceP5xQqx36GtcwjbYBysDEdKtVYYqP+KDbkg7eQrblo+5OGJF9qlDKssKIWF1bWqI4WkxDpEhWOwuqZRsH+2m8/yJbBzuqQyVqhbk0foCblZ2sCi3xCsiniOpQRirbTPXeYsf/ec8L/7nlwgyUKq8uTsLP+AXuVucfOElTvlqM9F8kT9cXSTu3LMc9LdAJN1lvqeSyx++z8XdOL7/taeIs1ii8aM3uboUwBeeP4S/uSbSnSW6ym5xu11B5LHTpHh/VmQWEkslG7M0FF7kdr8NjzxznBBrXZRyGcsjNbRsuxPnY4vGzixFrz1LY9xl/jn+b5Dtr4Wb/He/42+Q7f8Pd/l/8BvlG9Pc+f2LvD3kiaOp7n2m2QoUcnuynn+UKIMJ8nPr6BqfYlOI0dbVwtDIjbjUVCL8bDEQrVPzzptcGVhH29AY24AcziVZMt5RzM2KIVVbo462NhZunkjqfs9g+M/4h4NemD1k7C+c9vbCAI2C+fLgGMOzK0gUQvuSFsZmNrgHhRIdHoSDsYzp9jrqmrvoGVtkUyxHQ9cYB09fwsIjCXQxR1dzkHe+VYJRZhJp8e73KdkEj6K3WPR7haMhzp+1i45f4ZnzEl44l0mEkyELbQ0UfTRHzJeTsWKG6rJSmgZnVPHTiLQxNbPHM/0g6T5mzJZW09QoI+aZWBxtdVgeaqG+oYVW4ftbUlXUvaWzD8EREUR42mGovUnB999n2ieKzOxAbO5TstUUXeXTKS9eORaG00Ptojuz9Xx6vYbh+V30dXUwsLTHYL2VLrElmUfPEu1qgcbmMLVl9bQPDDG5vIVciA83cyIiKoGYUDdMdKVM1pRxp7qJ4aVtZGhibGeL3voaG2uWZLx4mBB3K0TLYzQ3N9PRNcDEvkeTjrkTgSGxJEYcwMJQTMW/f8yIhSdJh8NxMtfb87+Q7TA71EpFdT0DI0IUthI9czvcAyyYutiNzWNnyEk6gPpcA1fvNDC5KEFPRxtjO1d0povo0o3k1OEcgh3/HLKVvlnAkMyetOPhOOhOcedOuaqFV1tLG10jM4w1N5iYmcQx5TmyA4yYaqqjsqGT6eVNpErQMjHHyTGM1PQwnC0N7hlmqwRTGxM0V9ZR1zvA9NImMqUeli4eWO50sYAhwZmnifZwQdT5Iecn7IkJjSDQVo2x7npKm9WIiQvE080ENeUOM/2dtDS30jUyrfKpUqrrYOPmS2RiAoFOlhhMl/DL0lkcvOI4GOSoUrIJCk3x5gJ9TfU0d/QyOrfGlkQNfRMLPKOTSQz1xs5AjdGq87w26sqppCii71Oy9V75FRUSNyKTMvCzNkC2OMCtyzdoHF5Gw9KF8EQBkhmyNNxFU0snQ1OLqrks0rHA1SeYlJQQbEUbtFeXUdM5xMKGGLmaJkaGFjjHpZAW6oGdwZ/bdis3Brjy3p8oGLPhxJMnSPS3RUckBCoM01pZRs3wHNsiXXS1LXEy26W7dAOvY5kcPOSNpLuRkmt9mCdHExnrid76LD0dLTQ0dzM+t8quXIS2iQ0HvIOIjPDHxcYISfsFrnauYBWYTZyPy2dKtu4yPh4yJT4oAK+1Ws6//en/Ye89w+u67jvd9/TeABz0TnSAJHojAXZSVO+SYyt2bEfjOLaVm8lMfJPcmXhiJxOlOIoTdymy1QvFJlaxF4BEYS8AAaL3eg5O7/fZB6wSJdKSbCvOPs/DL8Tea6/1rrLX+u1/oWUyRExSLAaVYBkiQ5dZy0Ory4kPd/PegXb6x32o1UrMyRkoxg7ToynlrrsepDZDQzTr4PE2Tl3qZdzmJqRQY7ZmU7tkKZWFKXgvvMO2yRQWL66hPEnK3Hgf59pbaT/fy+isiyBqYhJTyFlcTe3iHJLNATr3HqH5pJ9Fa2tYvCjxmiXb9Mk3+P4pDUtqG1mfp2Zm5DIn209xtqOPSbuLoFSLJTGX2mV1VBQkwdg5jh4RknyM4vAEQKXAaC2gtn4JVSUp0fZelY/84+c4sncDJ2xmDCozrrF+xh1+VFoLiRnFVNZXUJJpwDFwir2HWukedqNRqTAlpqKaOUG/PIMla59gZTqcbdnFtmEz1VVLWbVAR0QQM1qbONjajSsoQ6czYDKqcU92EkxbysqVd7HwJpFNsCYQAsufoLX9DB0DU8x5wsi1ZlKLF7GkvoIFygnamppoPj8TfW8YzXr0Cgcz09MkVN7Fivp6rP4JLp5tobX1PAPjDryosKQkEquW4OoPkbmkjmXLkhk7fZy9zReweSTodHqMJj2B2S7cMUUsXfM41R8Q2S6x48VWZvW5rP+D6msWDO7ufextP4MnZQUrKxYTXZYjfia6m3i9SbBkq+OBvFB07jRdGsIp1aJVx5KgDzJ63kFMcT0PfbEM3+mTNO+7hGZRGfWripj3gArjnRnm3Kk2Wk5eisbD8wvWwrFplJTVsbQsnfDQOQ7vO85lZwC5Xo/FoCPknWU4mMiSxpU0GLrZevAk7oRq7l1WSsJVazJBZJvsoKVpNz3yfKrr15Fvmd8chJ1dHHizjV5XKvd9s+Gau+j0xUM0tbURzFvD8ooStK4xOs+2c6y9g6HxWTwo0JmTyC0qpbqykIwEAzgnuXS2hebWcwyNOfFKVcSlJ2ES4n6NSslfvZyGhgWoHJN0nz9Jy6kOBkamcAZBZUokt7iKhupi0uMctGxs4lyfjpVfXUaWLsJk/wXaW1s53T3GrMOPXGvAmllAaUUl5bnJGG8Y69e3PQGmO4+z8bUtXFAU8OhTj1KTZnxfIh3haj/TfZc4vu8IZ0YE8UuHwWBCJ4icNilppXfx5ZVmLhxoobXNScFd9VSWXLdkG+s6zua2y4RzHuCPKrXMRpN+tHPqUh+TDi9huY7Y5EwWlZZTtjALRk+xf28rntRq7l1Xc4PVYoRQwM147wXajrVxcWA8+t6QqvSk5C6kZukSFqdZ8A21senoSUaS7uPPV1wX2aY7jtLUfBhf8UOsq8jnSniyeRyeSc6ePMTG9iH0mjhiPYN0jjoIKTSYEzNYtLiamrIc9L4JLjQf5UhbJ3aVGq0xBqsuwvjkLLaE5fzPx3KZ7Wjn6P7jdE44cYcECzUDKXn51DY0sjA2wvCl0zS3nKNvZAK7J4JcG8uCojKWNpSxINF4QzbfCILr3lhHO4cOHKHDo0CtNhNr1CIXxK/hBB4TYrJJJmnbfoSzA0k8/u0V1+bjVaEu4LbRd76FQ8dOMTjiwC1REJOcFA1a7uhwkblmLWtW5aJyz9J/8SRN7RcYGJ7E7g+jNFrJKqhked0i4mXTnDm8n5bz/Yy7A0SkKnSxiRSVlVFfXU5MaJLLZ07QfvoCveN23EHBsjyWvNJqauuqyWCEjpZtHJsxULny81z13o66AR84wpG9Nur/+guUCHEHgm6GO5p48609jOlr+cqX15MTq0IajYU1yeWz7TS1nGdgehZXUI7WbCU7r4Sq2iryEzS4xzrYvf89hOyi310niGxC/MNZek5u55evtiIt+wLf+Fw5cULgvbCXidELvNvWRzh5JV+tlNF3toXNL46y5L8/QEXKfMB1wZJt6Oxu9p4bIG31n7E6/cpMco9w4tgufnIxl7//ej1K2yTndrUxOGFh9bdq0QhcL7TTcuIi3cNTuP2g0lnIXFhFTa2QKTrISOcZtr/USeaDq1leeYMl29A5th1sYijtSf7fFZZoUprW7e+y89wwcksSaQtX89i6bIIjHbQebuJM3yTTdh8yjZHEzBxKKmqpLRCy0N8YV1MQZFyM956lva2dU90TOLwh5Go9yRm5LF5xF0tSZUwNXOD44WbO9k9hc/qRacykZAtl1lNXEI9USBby3nvsb43lD/72ruuWbDO9nNr6j+xP+CZ/sqbgmrvozNg53tp5El/6Wr61KgWfc4KLLcdpP99J34QQ31SK1hRPQWU9S+rKSJPM0tu2hWc7UvnTh1eQGxsN4Eg4KCRu6KDlUBOn+6aYFdYAtYmEjCyqVq+iOi7I+bZt/GRiBT9+OBnHxCWOHNhLc6cfrVaNwaAjJjbMUGsTKX/4Uz6X6WXiwl52HD9J/Jq/5p7sGw+GEaLZRSd7aD14iJOXx5m0uYkodFhT0ikor6NhUTZmpY/xszv4h//dRfWf5jJz4hK9o3OgMmJJSKGkbinLF6WjDIxwbMt2WrrGmHAHkAhzKMZKYe0SVlYUoXf20HS0lXOdvYzZPAQlSoyx2VQuraOhKge1d4bLu57lTe8Kvnz/OpJvcOUVrNlcE+d596Wfs2uslKefeZKadB0SweV7upc9r27hpM2PwmzEoDURr7Rx4LKE1Q8/wcOLLPidY5w+uIfmsyOM2hzRNiakZJCmHWf7ZBJPPfwwKzJkOEcvcGBfCx2DQ0zMBZCqdcSlLKC8qobyovlEYNd/QmiBAPbxy5w83MSp3mEmZj2EhHdfUgZla+9jea7w0WacAz/7Gu21r/Ht+htFtiHe/MaLSP/wyzxan3rrhDi/wjlevPSzQ0AU2T47ffGZqEkk6GX8cjud40JMBSHY7tVqRYiE9WQtLiRZG2RycJChiRk8gTARuRJLYjpZKQnoVULygwjuictc6JnAF1GgtWZTlGFB4p2it3cQuzeMRCpDb03DFOjFritkQbz+pix412GECbjtjA8NMzhhwy/E65LI0cckkp6eTIxehUyIERZwMz06SK8Q9N4viAUmkjPSSYkzXnEzdTJwfgq5NRZrrA65EFA7+uFpjonRAfzGbBJN2usuie5RTg6FyUgVMqPK8c/ZmBz2YcmKQyuY3Y8MMDg2G20/EjkmazqZmQkYVRLckzPYbBFi0mPQCAkbBJPliSEuD4wz5wkikauJS80iI8mCViEcgANMdAziNViIjzeiiv5fdLfEzNQoIx492UlmtDf7SxKJZk/qo2/MQUQiQaGzYNEE8QmbS2sqFo0SmVTIGjTFYH8/YzYvQUFciE0iM1VgJ/xdQsRnZ7i/f148C0nQxFix6tTglWBJj8eoUyHIEj7nNMMDg4zNuPCHhQORlbTUVBLMWhSyIFPdI7iVeuISTWiU1xNVCJuFWSEA+LBwiA6h0MeSlmUlPGxHlpCAVYhVF3YxMTTI0JSTcESC2hSPReHALTORYE2Ixgy7OaScj6n+SVwRNdZEMxo1OCYG6R2cjtZNptRiFDIsRTwoLWlYjSr8M+MMDY0y7fRGg5IqDDGkpmaQZNHdZO1xddPud0wzODTA2LSLQESBKSGVBF2AQDCCNiYRs16LZG6IIY8ai9kc7XuPY5Ypu4SYGCM63bxLsjCn7BMjDIxMYHMHQKbCEi98zY/HqFYg9UzRPeVFbYghwahBcS2ooBDnxcbY0BAjU3N4gxFU+lhS0lNJiNFHLUSFrH19bi1JsRZitFd9yyLRrI4zYS3mWCsGlSJqhTYz0kvf0AxemY6EtIzo3FAK3EcGGR634fKFkKqMJKSkkZZgimZdm5kYZnB0kjm3PxrnTi9seDOSiTWoom7gH/z5merpYshvIC0tMZrN6+pYdkyPRcty+CJI5HriYrWE7GF08bHExeuJOGxMjTlRxFmwxOhRIAQItjM6MMjIlD06NlWmeNLSUog3a6IJTgL2Ycbm/KiMQrxI7bwVSySIyzHNsEtBrMmIxj1BX88Ak24fEekVCzYkKIzJ5GYlE6MOMDEyxJggpoaFsWfFpHDhlxuIjUvEEo1XF8Q1O8Hw8DCTdg9BmQqzNZn0pHjMWiWBuRHG/WqMRgtmtTR6vcc+FQ0aPmlzEUCJyZpEWmoCFmE+SYI4JqeZtYcxxlswGq/HBPTbhrk8JyPGEkuCQYEQVNcxM87w8BjTc0KyBRWGuCTSUxOiczgirGEjI1HRw+0PgkJNTEIKaUnxH5g3QgzKI4d3MKheSGF2HirXBDZPCKXOTGJKKolxRjQKSfTQOzk6zKiQ1VJgYozFqPQRlGswxyZHP0bMzU4w7lVgMQsH8PmkAN65SQaHRrE5A0jkSnRGExqZD4najCUmPjpHbv4JB2w3M2PCOJtizhuOfiBJSEkmOd6MVh7CMTXGwLCQ9CCMQq3BYFBFLTGVxrjoszWyCH73LOPCPJmcwxuWobPEEm8xIBUOVXoDMQkGIs4ZRoZGmJrzIZEp0AgCilLgpcUUm4zlxjST0WHkZGLAhl+uIyFdSOQy/wuc68HMAAAgAElEQVS6ppiy2Qmp44gzm4h6zwvZ2VwzDM/4UOpiSLXIcArrzehE9MOCVK7DbNYh8wmPM5CQbiJstzMz5UJmNBFjNVwPdhwRgu/PMDo4NJ+IQyJHZ7GSkpKMVXDh9juYGB6KfiwISuVotHp0GkV0Q28yxRDjOcO7LR3YTeXcUyVkj7zu3xz2OZidmcQt1WOxxHNVJxfaOjViwx3UkChYS15pq+AqNGOzE9Fbo3NJSG7hFwJLDw0yMmHHixytyUqqMCdNmivzL4LfY4uu58PCNREFxtg4Yo06JN4QKrOZmDh9NOB1wCuM3SGGhbEbBKXeTGJSKslxRtRyPzOjszjcMuIyYtEppISDPuamxxgYmk+sIVcbiEtOJVVI9CEk5PmQXZSzp4kdB5oZi13Ko6srSRKyFdziF40NNi7MpRm8kXnXRqNeTUQiRamNJd2qwDllY9YWxBAfg+nqB7Fon80yZncR0SWSZVFG561TCOQfHXNeIsLciU8mPSUek0bKTG8nLYdO4EsuZNmqCiw35d0QhDYv9slRBofHo+8NIStubEIKqcnWqAV9yG1jdMaOV51Ibtz1+GZ+xwwzs9OEDUnEm4UkSjc0NORjzj7LuDMQHbf+mTFGZ71EBJEtYX49MwkmOdFsn1MMD48y4wkiVWkxGnQI4Ul9MjM5yXqCjmlGh4ej+wFhbVZoTSQkp5CaYEYjkxD0OZkaG2ZodBqnP4JcyM6ZJKxLwr7nfSlZhMDnXgdTo4MMTQsfAzXzQrhKTsAjJyEnAa3Eh218hjmPmhQhidL7+08YTz4HU8NCHDcb7ogcvTmW+DgTUqcPudlCXDSboCC+CHUbYnBkGld0CTAQn5RGavx81nnbhFDvSWzukLCZiIpbwn7TKqzTQoB59xzjw0MMT9oRvjOrtCYSU9NJjjehCHlw2saZ9csxx6ViujKZImEhE+I005MBYvLTrsTKEz6mCe/4UZwqK9lpVjRXOkywjgl4hPkxOC9oh+XRPUJqWmp0zyJcJrR3cmoSuzKFwvirYyCIxzHJQM8EkvgFLEjUzwvKQuB4IQ6lzQ1qKxlmCe65WcYGvcQsSIr2+/xlATxzE0w5PGjicrBezU8R9GKbnaDPqaM4MwZpwM/cpA2PT4E1OwZFJEzQ72JqZJCB0Rk8AleVgfiUNFISY9DIhThkdsYHXWiT4og1X3HtFwRFzxzj0zN4NKnkxSmJCPN8apjL/WO4IyoM8ZkUZMWgEN6FwvwfFPZxAWQqfXT+pyXPrw8fnP/z88gxPUJP/1j0/SLsDeOS0khPtUaTlgjxtOamRukfEBKyBZEJdU5NIy0pBmFLFQ4K7ZxkalZJetH1kCdhvxv7eDdTyiyy4w3XGPuFZA8TdsIaK9lWbdQqTTjDjA4OMDTpIBCRotKZSEnPIElY90N+XLYxup1qFiTFob8axzIiCDdCe4W6jTLjEuahntjEZDJS49BKgszZxun3x7E4WRNdG22TgkXlNP6IDJVKgznOiMw5iTRlESnaMD7HJBOzdlTWAoRwaO9/FwuWV26hzP5hJoT3pFyNOSGVzHThbBOFhc8xQW+Xj/g8DZOX+xi3+5AohA9/qWSmWTEIYSJCXmZH5/f88+c9BRpLAllZKcTphBAHITz2CQb6B5iY80fPdBpjAhlZKSQYVVHLNtdkN8OhODIShTA2NwtawkeIif4exnwmsnPTMUUXg3mha26snx7hHKBQoVRqiTGrcfkkWKwJ0bA60f5wzjDYM8CwzUVEpsIUl0xqrIQxJyTEJ2HVSYmKedOj9PYPMu0KI1WosSQJ51zr9T66qVrCGVnY903Q1zfIpGO+XYbYZLKyU6OeKMK4nho4jd1SSW7M1XfQvKA6cnYAMtJJvhoa5TOhCIiV+KQERJHtkxL8nb1f8Ge/deOEGAvRn5AR6oZLrv3/1f+78e8SwS9duOXmQj9wz0fwfP+9ggL4gSPbTeXfKBJ+2h31QT63a8snaftH1f7Oyn1ffW/H7hZ/v9LpN4+LD73uFjW+YTx8GKsb23I7nrdiclsW7xuztxpDH9h43DzIP3Z67dvW7Q7H/sfhcq3oW/bB+8fy+8T1960Dn+T5NzG407HzK/fZrUF+YP2IXna9rXc29m5gdQf1v/mZn2Q9+qg+uroc39BRH1I3/+hpDh7czpCxhqX1K8kxXb/nVv16Z0zeN2M+5hr/UazuiOPt3kef8P3zq79Bbr/mfmSZH9Wej5gTvtEznB4UXNcWsjg94VqMol+9/h+5IN307r/lOnoH/fFx3ym3HZeRYFT0mpi24/V6Ge+4SNeEhLzljVTnxF/Lcn3LFn5K681Hty3AzNgQHefGUVsFC7KkGyy7Pnw+fZK194Ntvf34vP16fWMZt1rfbr9ufej79g7W1zvpvw9n9lHtv329P8n7/Febi7/aO+dXK/vXcPUdz/vbPPsW54frR4trUeVvjqv4IUXeSV9dv+aTvKc/vE13UocPu/tO63ZH78k76PLbrq9Xyvjo6243h2739zuo6K0PAbd/N31gL/BhfX77NfJ255BPd83+mEzE235rBESR7beGXnywSEAkIBIQCYgEfnMEAtPdnDrZzISuiEUlFaRdTS74m6uC+KRfKwEhuP40c24fcsH6UHs92/av9bGftcIFy92hDo43tXGhfw6Z3kpuWRW1ZdnEXEl69FutsmDp6ppj1h6MutTFmq8GXf+t1kp8uEhAJCASEAmIBEQCnxIBUWT7lECKxYgERAIiAZGASOCzTCAccOOYs+OX6TDoBZe8z3Jtxbr96gQEl5lw1NpYIpUivdnH/lcv7j/rHYJrnGuOyYlJZp0BFDoT1gQrZiG8xGehTYIrWCREOCyJhs6Qvc978rNQRbEOIgGRgEhAJCASEAl8fAKiyPbx2Yl3igREAiIBkYBIQCQgEhAJiAREAiIBkYBIQCQgEhAJiASiBESRTRwIIgGRgEhAJCASEAmIBEQCIgGRgEhAJCASEAmIBEQCIoFPSEAU2T4hQPF2kYBIQCQgEhAJiAREAiIBkYBIQCQgEhAJiAREAiIBkYAosoljQCQgEhAJiAREAiIBkYBIQCQgEhAJiAREAiIBkYBIQCTwCQkIIlswGGRoaIhQKHRHpUmlUrKysujq6mLbtm1UVlZG3U7j4+ORy+XRf8I1ko6OjmieZeEBwj+/34+Q8nf79u088sgjFBUVIZN9JsLQ3lHDxYtEAiIBkYBIQCQgEhAJiAREAiIBkYBIQCQgEhAJiAREArciIIhjgrh29uxZAoEAEonktqAEXay8vJxLly6JItttaYkXiAREAiIBkYBIQCQgEhAJiAREAiIBkYBIQCQgEhAJ/M4TuFFkEwzN7lRkq6ioEEW23/nR8Sk30OeYwumToDWZUctl3IGge1MNwgEns2MuVAmxaBVywu5pxucC6EyxGNRyZNLbK8SfcpPE4j5LBLwOhu0hTGY9WpUc6Wepbr+BuoT8TuxuD1KlAb1ajfzjAAgHcbtszIXVmLRaNIpbFxIJ+XHYpnGhw2zUf+h1v4Fm/9oeEXRNMzEXRmMwYdIrP9l48ruYsAdQarUYdZ+wrF9biz87BUcCLmbdXiIyLSatMJbFtf2z0ztiTUQCIgGRgEhAJCASEAmIBD6KgCiyiePjN0ZgrHUjzYNSipevIdus/RVFgAiemfPs+uFJMp5+kGKrgUDXHl5rm6GoZi2l6Ua0HyII/MYaKD7ot0ogMtzEv+zzs3xFGQtTTch/q7X5zT/cM3KCo+c6kafVU5qdgVn1Mergn+Piqf00uTJoXFRIbuytCwm7pzh5dBcXJYUsLS8hM0b5MR722b7F2bWHjS0esstqqC6KR/FJqjtxmpcOT5FcUMLSogRUomb0kTQjU+fYcXaQoDmfxsIMzGoxrMQnGX7ivSIBkYBIQCQgEhAJiAREAr85AqLI9ptj/V/+SX27/5Ut3TLqH/l9FlkNKH8lS5sIzrEWXnhmH8X/9DWWpFiQjp3mQJeT9LwysuI0qOTiyfWzO8g8DA9O4AnoSEk2o1F/+hJYpGcjX3vDz5OPrmJpbtwnE0U+LZARG5cu2dEaLSRY9Sg+lnnZnVXG3b2HLUfbkOc/wLLFhVg1d3bfTVf5ZmjZ/xYbZ4t4rLGS8hQNtt4ebFIlloR4DOp5K6yIz0FvxwkGSKNoQTrx+k+/Pz9G7T/VW7yjZzje5SchK5fcNBOfSOYZ3sd3No6SW7mUh2syUItL1UeLbMPNPH+oi0B8JY/U5hOv+0T0P9VxIRYmEhAJiAREAiIBkYBIQCQgEvgoAqLIJo6PWxII+X047LO4QwoMJgM6tQLpVf/OSBif08as0wdyNQaTKeou9n6PnrDHzpTdS0SuwmwxMrb339h0WRoV2RbHGaMiWyToZmbGiT8sQak3YtYqP8TtM4JDENm+tY+Sf54X2RQeG5POEDqjGa1KCl4Hc0ElBo0CPHamXQEkag1Ggw6VTMZN59pIGO/cDDZPCKlCi8mkQymX3nSNzzmD3RUgLFGgNwuWcvIPtPEmeJEwfvccsw4PKDQYDAbUCtlH3BPG53bimHPjR4HBbEQnuDle5RwO4XfamXEFkAluZnodStnNdYyEA7hsszj8oNIYMOnleD1+JHIlaqWQgSSEy+ZCItyLn7lpB36pCr3RgFY5X7eAy47d5SUk1WAROCjef6AN4p5z4nR7CSl0xBi10WvmeYbwuj0EI3LUailelxOX249UY8asV6GQSYiEQgQcl9m75wQjvgRqahYQFxuDWa9FJTCXRAgFfThm53CHpWh1BvRa5W1dxIJeFw6HEw9KTEYDmpEtfO11P5+LimyxRLwevAEpao0qKm5d7f+AW3iOEq3w/0L9vR4CUg0aWRCPy4dEpUajViKLeLHZnHgCEeQaw5X2XFGGIwFcTh8ShRKVMoTT7sLjC6PUmTBohXZD2O/DazvLW5u60KXlsLg4BZPJgkmnviIIh/B5XMw53ISkOgwGLZorffKhy5LfzZzThdsfQW02oVcpkV8ZL57u99hyuA1Z4YO3ENkiBP3e+Tqq1Tf0H4Q8TlwhGWq1CmXIRsu+t3hntpjHlpVTEufjzNZtdAYM5JQuIjXWQoxJh0YOrjkbbokOo16DKuLF5QsjU6hQhb3YXW78IWHe6NGoFEgJ4RP6a85DWK7BoNehev/ciITwe5zYnR7CUjV6gx6NMIZvKUgJ7LwEwlJUKjlBjxuX20tYocNo0KJ+v1VrwIvT5cLpDaE0GDBo1SiucIsEA3h9fsIyJQr8uH0hFCoNypATmwfUwnjUyK+MnzB+jxunw4UPJQaDHq36hjl7peOCfg8uhxN3SIrOYEA3e5i/2ThKXkXDDSJbmIDXg0MoKyKPtlcnsLplg8P4vV78IVCo5IS9HpwuL6gMGHRCeyEc9ONxOnD6wqi0+mgbZbIb4UUIBXw45xy4AxLUej0GjQp59JoIIZ8HTwDkCiWyoAu7U5jvagwGHWph7bs6KCMRQsI4dLjwhCSorzxLmOthnxt3IIJMqY6uffOIwwR8PnzCPFIK82WepXCtQxjLgUi0vnqdFuXVpWe4mZ8d7MIfX8ljdaLIJm5TRAIiAZGASEAkIBIQCYgE/vMQEEW2/zx99RuqaYDpS81s3XUWnzEWizrE+JiDuPKVrK3KxhIaZd+W7Zxz6Yg3Kgk5ppkOxFGzah3lWYYr4oGXS++9wfauMDEWHbKgh7DagMp+gcGAhWWCJVucmsmWHWxumUQbp0clCTA7Y0O/YCn3LSvGrFHcLIpxRWR7Zh8lVyzZwpf3sb/XT/biZWTHaghe2s4LfQaK5i7R5VZhVEtxzkziNueyclUjBfH6eeu58AwtW7Zw2iZDp1ESmHMS0KVRu6KevAQ9St8Q+7fu5ZI9gk6vQeJ3YHNJyVt5P/ULYtEpPnjqDwdsXNy/m4N9XvRGNTLfLLZwPGVLGijLivlgzKrgHN2tR2g6O43UIIgyIebGPGQ2rKG2KBkdNs68t4WmMQUmg5KAbZqAKYely+vIidcjaAiuoeO8+24bNo0Fo1qC0+7HlGxFipGsBbkUZcehUU5x8MeH8edqGRuyIdPICMxNMxuMp2ZZKYqxc3SOzhGWKgnOjWMPp9J49wqK02IQdEv8Y7QdbOb8gAOpRo0kaGc2ksLSlfUUpZhRSefoPHqBvpEJZkJzuPwSNEpwjE7hT6rm3tWLSdcFGD6zk9e2nmDQF0tJcTJJeeXUFC8g3qhgrreJvfsv4VBoUCtCzM4FseaWs7QyjwSj+oOxsEJOek8c5uCJAYJaE3qln2mXkYUJY/y03cxXPreapbl6xs+c5uwlCcUNhaQkGK5ZIo0ff4mmYCm1CwtIUsxx+lwrZ0eDKO3j2BXpVNUtIm72HPtbBvCr1WiUERw2G4rExaxpLCU5RocsPEbTlkt45NMMzzoIIkcp8TM77cOUV8vqugKsoTE6Tu3ml5u6kMSnUZCTQEp+FRX56cQpnVw6eZSmsxOg1qIKzjJFAhX1tZRmxaO9hcXb3OVWDrReYNInR6OW4p62YyxcQmNFAYlGBVGR7UgbsoJbiWwBpnsv0NbqJKuqkKysmGuWfjOnN9JkT6K4eDGZeg+tUUu2Eh5rLCTW08GOVzbT6VSTnp9DYnI+NZWFpBmC9JzYw5CujJLcBcS7L7Kjcwz/5CxBtxe/REbQZWc2aKasrgSdo4eL/XZCEglB+zRufQ5LltZSkmFBKZMQ8kzT2dpMS9c0YbUaVWgOB3EUVdRQlpuI4QNmrw66jncyMjGDI+iMisTIZITdM9hlSVQsqad0QTya6Dw5T3PrSfpsEdQaBf5ZG6qMcpbWLiY9RkVwpp+OznZ6xv24bD585kwqK8rICJxnV7+c3NxCSlP1ELBx+XQrrWeH8Mg0qGR+Zl0KcsprqCnJxKyWQtjDyMVWjrR0YkODXgtzHg1ZZhvbuxTUNCybF9lCDvrPtdJysh+HVBCkAsw6ZWQurqZ2YRYx2qui3tVl389g23l6+4eYCvlwC1mKBAF9xokyPp+SPAuOwYv0zwSRSQLYZ/zEF1SxpHYhySYlkkiAuZELNB09y5BDglYbYc4VIS57EXUVBSQblTj6W9lzaRq/zUHE68YrVRJyzuLRp1JZV0dppsAzwPiF4xw+04stpMKgCDLnlmFMLaSuPI+YmeO0jgSwZFdRkmK6EhLAy2hHJ53dHhILcsnJVjN4+hhHT/fhkmgwKMM4bR60aWXU1y4iO04JV0Q2wZLtUVFk+w29+8XHiAREAiIBkYBIQCQgEhAJfBoERJHt06D4O1NGGMdQO2/9sglJwUIKshIwKUPYBi/QKytgeXURieoxjh/pwaszE29UIQ1M0r7vKDZzJfc+0kC6Qc108y/4eZObrIWLyU82oYj4cIx1c3Dr6/QkruDpP/wSpVYtoyeb6Z6RYo43oZZHmOlp51DHDIV3fYF1+XFobxKzPiiy+Vp+xgunPFSu+xIVqUYCLT/g6V/0UV5dS2nhApKMKsKzl9izrwfT4pU8sKoYqyFC944X2DlkJLewgNQYDRHvDJfauvDG5LJ0TTkpihnaT/TikWqxGDXIQ3a6Wlq4NJfD/U8ti4pcNznHhf30HnqFDecUZBfmkZ2gRxZ2MiyIN940Vq5spCTNhOoGqxLnwAn2bjyAI7uWoixL9PBqn3Rhzi4gM17NcPPrbOtWkZ1fQGashrB3lu4T7ThSKlheX0ZqpJ83f7yNqYQcSkqysGql+F12hjqa2NoaZNnDj3J/bRZG9QDPP/X3HM8oY83yReQkmZEHJjh9qImTHTMYcwtZXF5CeqweiXOMM23NDCXfxedXLCIzxsf5fQdpujhHfEEOGQkG5IE5+i5foMufy/2ryshK8NP2xmu8tn+EhJpqqovSidPL8Ex2cuS9syTd/RRry9JQzZ5m6/Z2hrzxUUu2xOQUUqwW5NMneWNTO+HYLPJzkzEqJbgmu2g5O0tKaR3LKhYQo1PeILj6GTvfzM7t5yArn/wFSRgVAexTw1w4sIu3Jov482ceoSFPS/d777G3GZZ/vpH8BddFpZ53/jtvBtfz6MoGcjTT7Hn7J7x8Rkp1TQ0L83LJy04kONRB75gHlcWIViXDMXyBYxcGsVbfz8pFWSRpBtjw7MscmlZSUFXGogWJGFVBxjpPcOayh6K191KbE0t4ooWX3upEk5pDaXEKcYmpJFmUzHYfZ1fzMNqkDHIz4tCEXIxePsMZfyYrllRSkmK4yZLPN3KOA00tDIXjWZCZhlUvwzk5QFdHP6aKNdQtzEE3+FEim5/hEwfZsmmGsoeWUlaWwtVoayO7v8cbU/ksX7aOxXEB2qIiWzGPNZaSo5/l2FubuOjTRy3Z0uKTSEuOQx+a5Pi2H3Mx5l5W1VST7WriuZe20uNPpr66PDrOBKH5Yst+Dg96MaUWUVmUQ3a8HolnkNa9nahya1ixpoIUbYC+tl3sOefAkJpLXqoZZdjJaOdpOjxWyuuWULkgDvVNVlmztG/ewobd3WgKS6gpzyHRqI4mQ+nuOEsPC1i7rI5i/RQtzUfpcOhIy8gm2azEOztK98UuFPlLqKsoweo4x/Y3nufQSCyFVQ2UFGaTnZqIomcz/3RCSX1tI3fnq+g/d4wDxweQWzPIzUpAK/UzNXiBUz1SihsaqFuYgH/gNPt2tGPTJ5NbnEmsOoxrdpyu5v1s7I3loS88yqO1icx2HmfPkctgSSd3QRJ6eZDZ4Yuc6AqRV7eEJaXpGG8SWr10bN3Cm9tPEcpfyJKafBINMpzjXbQcPMmQS0VmeSnF+ZnEqiLMdB2naVxNce0q1i5MAnsvR3cdo9+nZ8HCBcRrwTnRy8k+L4n5ZSwryyRwcRM/2HAMt6WEVdXFJJq1SOZ6aW7uQ5Jcyrp1FaQrxtm1uZkBjJQsziJGGsTpCSHXW8lMSyBy4RW2XvKRXP4gKwoSoh8DwEXXkWaajtnJaayhqsrIWHcPPaOeeWs6VZiZgYuc7ZgltbKRpbXFxEzMW7KJItvvzOZCbIhIQCQgEhAJiAREAiKB/zIERJHtv0xX30FDg25ObXuWl0eW8vQjdWRaVFFXrYjPxpRHgdkouD/6cTpDEAkTDoeRKqQMHHiRzV0hGh75MtUpdjb9z58xsfJhHl2aT6xGcDONEHSNsudHf8tuRzFf+NaXKIvXE3K5CUfCBMNhIhIZkpmLvLFlL8NpD/LMuhws2hulrFtYsp17hZ+2uylb9iRVqQb8x77PV1708eQ3fo81hYno5FKkIRdtb71AizuJlQ+uJ0/ezb8+d4ik5StpKE7DILjnScF2dj8bzk6T03APyxeYkYRC0faFQ+Goy+X4mX3s3HmRgt//KvULkrgxRFDY2cnL33mb4N0Psb5qAXFqwU0qgnf6HBt/chRlxTJWLcuPikVXXa5mL+5n65tH0a77HI2FCeijbnESZHIFuDp45btbkK2/m+WL0jAopEikErwd2/nBsRANa9ZRMP4SPz6dwkP3rqQk1YQy2lEB5rr28nevdZK34j4eq8vGrO7jZ7/3V/Su/hZffaiMNKPguhdg/Pir/M1bHeQse4RHly0myaBAEvbS37KF/zik55EnGyjSdbNxRzPOmGqWV+ZFhR2h353j59mx8QhJax+nYaGFC2+8yOYTUhq/8CBLipPRCW5jATsnN/0bG1jNl9dUUmCZYd/OFka8KaxoLCAhRotUGuTSpr/nnaky1q1ZSnGyPiosRfx2zu15laOOBOobV1OcbEF1xY0s7BrlyK5XaHYsZv3KGvITtQjaS9g/x7l3/4W/bUnm608LIpuGrl27eO+IhJVfXEZBTuw1y63Lb32L10L38vjqZeRpJtnx6s/ZNJbDU4+voyIrBpVCSsDjIRQKERLGgESKZK6P3Xv2clZVx+PLF1KcMM6b33ues4pF3PvYKhalGaOCgm/iAtvf28twwjLuq11MtqabV1/twJJdRG1FBkatgrBjkOZtr3NeXk59TTmZFjlEJIQcF9jw/GnilixjeUMeMVFTwnmR4uLO3RzpcJHVWEtJlhW1NEIk4KTn+Fa2TObywMpaCv3NH2HJ5mOo7QCbNkxT/ugyKiqui2zDO/+a1yYLWbnibkqtV0S2mSIeW1ZFWYqcjs3vcCFipqiuiqxYU9TyDNc4rft/wWn1alZWlpPjOsQ/vngId8YSHl9TFbUslUT8DJ/axgsvtGNd+xD3rFpMmk6OJOLl4tafccSZTPXK9RRqRtn9y73YshbTsLKC9KgVVwSv7SI7X2khmL6YxtWl82P02jI2S+vbr7O52UHRPfewpjYXs2DtFg4yO3iC3TvaMS5eQqbEzum2PszllZSVpGOQRQiHfIye2s6G3lgaGxqpN/Ty9psvcVZWyX133015ugGFTIq3YwvfOy6ltmoJa5NmaNr9Ll3SImqX1JMfr0YmrGvuSY5vfYUOXRmNNYvwnd/M/gELFXXLqcoxI3wnEDJlXj74C75/MEDj/Q/zQImcM7s2cNqfR/XSRkqShLIEt90Z2ra9zFlFAQ2NKym2qm9YtL2c3/gam46Mkr7uPu5amo9FKSHkGufI1pfYfFnFkrse496ypKgFamD6NK+9c4Fw8iLuX5OH98JW3j3pJqWkkSWFsfOusiEbJ/bspjdgpXrlSuKGd/BvG7uIqbyHp+4qwiysOyEX53a8Q/uEjKJV6ykzjfPWq624E/JZu2Yh8YJ7u0yGTCZFLpMx0/ICmzq9pFY+wqrCxCsim5NLh5o40mQnd3ktNbVJRHwB/P4QEWHtR0hq08vx/duZiKukcdla8p2iyHYHb2zxEpGASEAkIBIQCYgERAIigc8gAVFk+wx2ym+rSmHvJHt+9Axnyv6Or9alYb52yI8QiczXShLyMHjxNB2X++kZnsEnkePubaZLmcOTX/kGjbHn+F//4xwr/p+HWZ4XF7Xemj8YB7m08fts6tGw4qkvsjhOR2jyMqc7u3TL5RUAACAASURBVOnpHmDKHUYemKL98jQxNV/kLx4uwaK7MZ/fB0U2RfcWfnrCTXH1fVSk6ggc/z5PH87hL7+0goVJ+muCVs+O59gxpKXm/kdYOLeHr/1TO7HJcSQJrohC5QSBzznEaY+FFfc+yQOlsTj7L3Gxq4uuwWkCoTDu8R4Gprys/ONvsy4/FcMN+l9o4iDfe3aYtV+/K+oaej1zoJfWH/8jJ801rFm3hHTzvCAk/Pxzg7Tv2Mx7HQ40iclkp2WRnpZOVmYS+un9fPvPt6MuSsNqvuIuKZEh9w3SPJjEo1+6n6TWv+VA0h/yxRXvEx/cF/nRL09hKahifXUGJk0/zz/1M1R/9MfcW52O+QrSUPe7/OW2IQqr1nFfWToxGkHFCjJ1fi/P/3yKFV9dTQ6tvPz2ZrpCmaRaTKgEYQdBQHMy1T9A3qPf4t4aK5fe3EL7WCyrn2wkL81MNP9EOEjv/n/j//Yt5o/W11Ca7OTgzuMMe1JZJYhssUJU/jkOff+fGVj0MKvrSkjUXs+E4b3wFv983E1p9VoacxPRK+fB+SYvsHvji0zmP8X6ymKSdNfv8Vx4iW+8I+ELT6xjaa6Grp272NMkYeXvz4tsV7usZ8MzvBa8l8dXNZKrnmD71rc5Eq7lS2vLyLWqowKPb2qAi5e76LrUz8Scn4jfRufgBOTex9P3VbMweZw3vrsTT045q+8pJ8Wkmh/nc/1s37uDE1Tw8JLFFMX0RUW22Oxi6iozMKrluMfPsPnff8QxnxVrYgJ6qSA0SJBIvQycmKTggce5b00pSVeV3NAEB954h62H+9CmxGExqpFEJ2QYt32EQUkVX3piJYuk7Wz9UHdRH0PtB9i8YYbyRxopv0FkG9n1najItmL5+g+IbOUpSi5t3cj5iJni+iqy44xRjhH3JGeaNtImrWVZWQk5joM8u72H2IIG7q9agDVa9zCzva1s/OFx4h5YR319PnFXumvswHO8M2hkUf19LFT28ObbA6TXVNFYn8H1fA1uTr38PGfIoHLNagritTfEZ5vh+Js7aR1QUX1vA6X58VwZIgQcIxx79z/oM5ZgcrtoPXiaQEws8VYtkrDALYLfNUqPr4CHH1xHY/wwu/e8y6h1BWvql7DAPK/oBvp28d0mqFpczTLjMEd3HiRUWE9VdRnx15KpRhhvfp6f98ZSU5SHqmMjnYY6GupXkG+5Pjb9vdv4m80TFNWuYP2CAG2bduLKraW6roqkGxK4Tre+yI87tNTUrmF1ruWGV4GHsxu2cbzbR/69q6gqSpxPnuB3cK5pI2/36qiuW8PdBcb5ewI9bPpxE7OmBax5qICpfT/mtaODhMwFpOklCBgE4d4x0EkkpZy1DzxExuw+fnrMQ17VGh6vir/iXh2h/8ArHOx1krbkfmrTtXQd2cPe4514dAlkZGSQlplORnoyiSY9jrbn2dzpI6XyUVYV3mDJdriJo83zlmzVtUl4x4fovdRBZ88Ikw4ffo+N8dF+jOUPcP/69ZR4RZHtt7UPEJ8rEhAJiAREAiIBkYBIQCTwyQiIItsn4/c7dbdgsXbg53/M/qz/w5+syCJGCGj0vt/c+df54c4A1UsXzlvaSAQLq63sGoD6h/6YhuRunv3aAcq+/XlW58ejkV0tw8fpN/6BTT1m7v7KF1lsnmbTjzfjzKugNMmAEJZeEhxjz9F2xmPW8e2HFhJzG5FNdXlbVGQrrLr7ush2ciF/84RgaaK9VvPenc+xbUhDzX2Pssh7iK//oJ/GlWUUJhnmBQPh2YTwyw0kp6RiGNrOL1uCLMjPjVrPRA13hs7ScqyNjCf/lNX5aRhvFNmmj/Ls/7nIkj95kOqsOK7bnzg5/O8/pMsqiGzVJBs110Q2IkEck8P0DU3i9Afw26boOn0eb/Fd3J87yc/+qY28h+rJSxLcbQWRU4JEEsIfMZKenYRzz1/yH457+G8PNJARo7lu4TPWxN/98hSJVat5qFawZOvnhd9/DdMzf8Ca0pTr9e7dyV/uGKWwfBX3LE7FEu3rENMX9vLij8ZoeHot+fI2Xt/djC95GaUZCegVQj0EWkT/WdJzSLL4aX1lJ+enrax6rJasVOP84TwcpO/AD/nbnkV8/e5qSpMdHNjZykhUZMu/IrI5Ofrvf8eFnMdZv2Qhqfrr48158nV+dMZPae066rPjr8XBC0xfYvem5+lN/z0erF1IquH6PY7Wn/HMNiVPff5uluZq6d61iz2HIyz/0vKbLNkuvfoMb3IvT6wVRLZxtu3YzHHZUr64rJgFsUoIjLDz9R0M69MoyohHK5MSCU3TdvIEnVTw1NoKFqWM8/p3DxIpLmXluoXE66+4tM71s2PvLtoiZTyydDFFll5efe0SMQuKqa9Ij4psnokL7H75VXqtZRTn5xCrCEf7V7BkDAXBkppOitWM+mq23PA0hzfsoLnbT35FHqmCy6UwJqK9EEGqspKZHo9q7OBHimzDJw6w+c0pSgVLtsrUa+6iA1u/wxvThaxafSuRTUHn1k1cvCKyZV0R2fBMca55Cy2SahpLi8iZO8izewdJzF/KPWWZxEYF0zC2/lNs/eFxYh5cRU1tHnFXROaJQ//K2316Ftbfz2JNHxte6yShpobGhhz012buHMd+8Spdikxq1i4jJ1bzPpHtXZp7FVTev4LKwsRr885vH+DIhpcYTSwjJhTg0tkxEorzWJBhQXYDNxQW0lITMbrOs+/ATqYTV9NYVUPGFZ0qOLib7x6FyoVVrDAPc2jXPtwLllBXU0HytUkeYejgz3htLIGahUXIzr/JSUU1y5eupCTuegIR94UNfPfdaRY2ruXunBCtW7Yyk1FHXV0NadeXKsaPPM8vBkzU1K1hWZbphtXXzdkN73GiL0jBFVExqs35HVxs2cZbvXqqqpezPv8KvVAvW//9CDP6bFY+WoLj6M/Z2i0hMX85i6zS6DyOZiUIBVCa4klOTiJw6V1+cipEYflqHlt8XeAbOPgyB3odpNY9QF1uIhLHBIODo9HEN17PLJe7B/BoUqlvqCV5YgubOwR30YdYU5hwJYO0g4sHD3Oo2UHB8npq8+wcOnCK0VAcuVlJ0bAAIdcE3af3MxlXT+Pye1joF0W236nNhdgYkYBIQCQgEhAJiAREAv+FCIgi23+hzr5tU8M+Lu39Ac+1WPn87z1IZbpxPii5rY8LUzJSkpNw7v0zvtN1D//flxpIj7qT+rm84zl+fiLIise/TmNWkKPP/gtHrcv43CMNZFsEV6gwntHzvP7c/+Wospanv/klyhQn+B9/0cKqr/8eqwuSUMulBCZP8JMXNjOY/ADffvjXILLd8yiLzBO8/Oy7eEuX8eCqRSRGXTjDOGdtOH0SYuJMjG75K34+Vc2j9wiuinoUkgADzW/y6uZWcp76M9YW3CyyRXz9vPuPz3Mpew0P3V1FhpD4QBLE1nWYX77RSVLDalZXZ2K+IUOhz+1gbi6MIcaAXBLC47Bx+d1/4UfOpXxjfSaXX32H0ZL13LtqEck6wcUT3JNjOCRqTBYjkYHt/OurF7EurKOuopAUowKffZL+Y5v413126h/9Ak/WL8ASFdlexfTMlz8gsv3FjlGKPkRkW/L0WhanTrH93b0MKkq5e0Ul2VbBEi9CyDPBsF2FVYhXprZx5Jd3IrK5OLDhID2uJFavKyU1QRfNOCkIcS+eMLB03d3U51mjB+6gc4DD72ykQ5rD8tUN5MTPu2IKv4hvitY9r/Fuj5V1d62hIjsmGqvLP3WZw2/8gOc6cvmTbz5OQ56Z8ebdbNl6mQWPPki94HYrl+AdP8/bz32P9vQv8kePLCdPI4hsW24Q2RTgaOPv/qGJtJWrWF+bT4xaTtDWwVtvbOGktJKn7qq6IrIdIFJc9tEiW2w/r/ywDU3BIpYtySNGcBd1j9G2522a7ek0NDayMM0UdSsMuyYYc8sxGEwY1PIrmRmjSgoDR3ezp22chJrl1C3OxKIWhJIA9tEJgnpzNINuuGfPR7iLhpjuPMaWl49jXHEXy5YUEqeSEJi9zI6f/gP7FY18/rH7KI+/2V20PEXFpa2/pMVjYXFDI/mJ5nmLsTsW2U6y5YctxH6IyFZSfz/V8Q6OvLaFTmUuDesbKUoUYh4GsF0+xoatXWgLq1nVUID1pmQAs7S98yZv7x8hY+393Ldyfp5Iwm76Tu1l245+MpetnI/JdqQDWUEtS2sLSdAJ6ngQx/gkPqUeg9mAZPQEew/sYiZxVVRkS79JZItERbb1GW6O7d1My3Q8NY0rqciORSUN45q4yHsbdjKbUseKpUW4z21ly5kAxbVrWLE4Fb1CQsA2xMltL/BvLUrWPfEED5XpOL9/A4eGTVQIiU5yrahlETzTl9i3YRujceWsWFHPAss1czlh9n+oyHahZRtvf4TIturxcuS9e3mneQRL/gruql6AWTCDCzmZsnuIyHRYDGpmz27ixyfDHy2ypetxe8LI1ToMygget52Lh/fQ0jlD9oq1VJm62LD3MorsVTy4tACLSoLf1sN7r2/mYLeeNY/fwxLLKV4/2IM8axX31Rdg0YB75Azvvfs2PYY6Vq+5h4W+m0W2GJkHlx+Uak00A6/4EwmIBEQCIgGRgEhAJCASEAl8VgmIIttntWd+K/UK457o5L13d9EXisWkFmLtyJB7J5mJLeeexgosw+/wjzvmyEyxEm/UoNSqsZ/ZzHtjZh7+8p+wYoEBf89+Xt/cSdBqQi+TIZHKUcgiDDa9Q39iDU995auUmabY+C9bmbTEYk00o1MqUQfH2LW3Df+iL/C/HyslRv8+d9HRY/zka++x6AffpDHNgqprCz9sc1FUex/VaXoCTc/yxfbF/P3nGyhIuG4ecnnbP7FlUEPdfU9QmqRjpm0PW05PotbMx0KSCDGMQhpSF5RQU5pBpGsDvzw6g1yXSJJZg0olxT1ynEPtQ9T9t7/i7kIhKPkNHRTxMX5mD5v3DyGJ0aEWrPckEvz2GULWEhoaKsix6lBEfVOFXxjH1GXaD55kzBsiIHiwyRUERs9hz72Hx5fmI+07zLvHJ5Br1fMCk0RK2CMhtayCsuJ0TBIXnUd2sef8HLpEK1adkoDbh9zZwzvnoXb9fTxRl41F3ctPn3gJ0589zV3lqZiu1vvyNv7s3RGKK9fwgOAuGrU8EtxF3+Pnz43Q8Md3U1liYvxcM0dP9eFGjVIetTdErggjT65i2eJMrAY7h17YxpkpK+s+t4TsNNM1S7aevc/xne5SnrmvjvJUKV37drPzaDeyxDiMCXlUVhWRqhrj0Pa99Hk1aNQq5IJ1TcDBbMBAcWU9lYXJUeuva7G4IkFsg2c5sP8Yg24NOp0ShUKJGi/uoXZe6i/g2998iGX5VkITnRzasYPTsxqMZiMapQJV2MPFg68yUvot/vSxVRRoxtiy7R2apMv4ysoScoXMhoFhdry4ix6fFHNKLAa1CnVkluNNbYwlruEP76+jNHWMl//XXiILK1h99yISDVfdRfvYumsbLVTyRGMZJfFOml/ZQvOwE0OyFXNiAdWlmWic3TQdOcN0UIZSJYxzCfKwD0V6OTWL8qLup9eGiyCz2XtpbWqjY8SNXKEUEmkikciRoqOgvpL89Hjo3sXGg8eRFT/CytLiaHD7678IAfsQre9t5dhgGLXRgl6tjGb17T32Nt0pD/L05x6iMt5Py57XeGtmIU+urKYqVcPMqc1sOtyJQ5VAnDGBwqoK8uPh8rF3OCapY0V5Cblz+/je7oH/n707j47yOtNF/3xDzZPmCSQhMRnJgA3YODaJhzhJp+2428gGGzI4ne4MjjunO/d0r15917r/3HVX33NPnz6nTzpTx1M8JLET23FsC4jtDI4Tx/EANmDEIAQI0Fylmqu+8a79VRUIDEggVIB4ai3FsVX1Db+9q0CP3r1fNCy5EX+xsg01xUq22IF38Ny//xE1d32ysFy0OJBDv/5X/GR/CMs+2oU17X6M7vojfv3GPsQlDwIiLHOKtBKwqxfimtUrsWROcd/BYzcUxVvPbsaW13rhXjwXTbUhyHkDtmUiHo9CblyOm25YifZgHDvffgvv9cZgq264VFERqkCyvGhftQIdC+fCM/AWfvlqN8YaP4Gbrrse80oh28FN+L9+Z2P18tX4i84ghnq34fdvvIfBvAs+n9eZq3Y+jqQ6B6uuW42r5ldBH92LN177A/YMW3AHAvB4VHhgwBjajmf7avCZu+/EPdfPRbr/fbz++js4klbh8/vg7EKnx5GQGrDi2tW4elE9fKVKRueeM3jvqc14u0/Hkr+4CSuX1BcqEbUkdv7xefykN4jV192K25eUKtn24+f/67cYC83HJzesRr01im1/fB3bD6UgeQJwy7bziwAj2ITFHcuxdF4lEu89g2+9Y6Lzmk/h3qurjkkf+NWj+NX+BJrXrMWaBh07t+3G7iNx2LAA2UYmmoDkn4NVH1uNjqY8/vTL3+KtPePwV1cg4HVDRRb73+rBUK4Zd9x3B9YsGMerr72NXUMSmmqrEPF7IOWGsHPbm8i3fQp33PYZLMu/ju/+ag+0+mtxzw2LYfT+Gq/1mViw7CO4pr3igvzpyJNSgAIUoAAFKEABClBgKgIM2aaidBk9xzY1JAZ6sX3nLuw5HINmSghWNmDBsqvROa8OAXsc29/5E3YeTEB1q/CG61HrTSGqK1iwbI2z4bnLTuHI3t14r2c3jo5mYcp+NCzoRIt8GFGEsfCqVZgTUBDftx1/3LoXMRHCqV7U1FTDyCeQi3Tg1qWNTlfHiSFBLnEIbz63F41/cT3aIn6oozvxxmEd9S0daK5wwzz4Gzx1uAl/fvU81IWOV4GM7fotPoi70bpkOZrCfshaDP379+KDD3pxNJaBIbsQaZyP5Us70N4QgcuIYvd72/De/jgkVYbHF0RNjRv52Bhqr74Zi2or4T2pmMLS4ujftxs7d+3F0WgWpupHbXM7rrxyMVpqRWdREVCVHjb07Ch639uKHb0DiGZ0WJIPFU2tWH7VUrSLLp5mAv29e7Drg14MxDLQ4Uakfj6uWtGBtgZRYSjDTI2gf2AYo7FxZHUJrmAN5rr24bu/7Mf8Fbei65pWVHhjePPJd+H92GosnlsBb2l15dguvLgrgfq5i9A5p6LYydVCWnQrfD2OtuuvwNzGMKRsHMOH9mJHz34cHktBNxWE61qwePkyLJ5TCb9L/AC9C4PpIBZdNQ9VpT3kbBPRva/j5bEmrOloxZyIC7nRPrz79jbsG4xDCyzAR65fhoUNAWSH+tCzqwd7+keR1iT4qxowf0knrpjXgAp/YbnuCXGRkUW0vxc7duxB33AMOduL2uYFuKIhj7cHArh+5WK01wahmDmM9e/Gu1t7cGg0CV3yoW7eFWgwdiJavRqrl8xHrZrEBz07cEBuw7XzG1Hj7CVmIH5IvG43BjQLqupFRVUVFCuDlG8erhGhTkUK7/5yH9AwBwuvaETQUwwCc1F8sKcH/ZiL5W1NaAhJSBzcgTfe3YWBpAa1uhPXX3sFmiMyYv292LV7Dw4OjSNrAMHKJixavhxXtNQh6BbNMybetY5kbAj7d+3C3r5BxDI6JHcETe1XYPnSdtRHfLBHd2NH3yFIdUuxoEnsY3fSB5elIT7Uh/e37sS+o8LNhaq5CzFHOYTx4EIs7+jA3ICFQ/u2YnumAcsXtKA54oKZHsD2t97FB4ejyFsRdF63Gp3NQST6t+OQ1Ir5cxpQk9+HV/fEEKqbj845lQiIJgRiQ/vYYex4/RACSxehtbUWgeI9pXp/i21jHjS2LcW8Gj9sLYGBA/uwq2cfDo8mocl+1M6dhyVLFmFeQyV8qjLh/SPuawxv/vS3eL/PQMuKWljZMQwOJWAqQdS2zMcVnQvQUhuGTzGRTozi4J7d2NN7GGPJHCw1hPqWhVi2dCHm1AQhJfqxd18P0qFFmN/SisriUlAz1oNf9tloaWpFZ4MfZj6N0cO9+KBnLw4OxZEzXahsbMGiJUuwYG41guLzyswjMXgIPTt7sPfIKFKmisqGeVg0R8a+MRfaFyzAstYqyGIOH9mPXbv2oG8ghqypIlLfjIVLlmBRcy1CnpPHX8PR93bjcNRCfed8zCl1ODbzGDq4E9uiHjS3LEBHXXGDN2sMO17fj4ynGouubkVEFWMxiL69PdjddxRjSR2qN4LGBUtw5RXtaKzwIHN0O/5wxEZ98yJc1XQ8oY3texv7ojlUzFuKeRELA3t34/1dfRiKp2FKKgLV4j3QgcWt9Qh7geTwQezYtgN7D48hBxfCtQ2odnug2AG0dc5H6xwPxvr34r0dvRhNGXB7/QhXio6yMUiV7ViwoANN5gG8sW8EZqgZy1trkDnwJt45aqF54XJcOTd80ly4jP6A5q1SgAIUoAAFKEABClz0AgzZLvohugAXaBnIJMcRT+Vh2oDqDaIiEoRHVDKJQqNMHLFEXjREhKx64XMSJxuqJ1AIk0RHPfHD5vg4UjnD6RzqC1Ug5DKhm4DL64NLlp0ug+PRBHLiJJICj9cHtyoiDrezXE6eWMoj6r9MDZl4Hq6IqMQQne9ySGs2VLfH6QYILYVxXUXIJ/79eEJh5FLImZKz1Mg5r7g+I4v4eAKZvAELMtyBECJBvxNeFe4xgXHxA7nTF8EFn98DxdQheQPwqKIT6MnjYsMyckiMJ5AWFTWSCl8ojHDAA1Wc86Sn27YBLZNCIpWFZoiN7xV4ghFEgp7iNR4/3rFr9IcRCfkK12iN4d03DqBy0QInGLItG4pbwvCbz+CRdw1c98nbceNCsZeZiXQ0AzkYgMelHL9uca0507HzOv+9sL+XpeeRSYsqHA9crkKwYes5JJMJpHM6TFs4hhAO++ERwYdkIZ/JwbBEGCkqrIr3atsw8mkkTReCXldhfGwd6WQSqXQOhuxDpCIEvwiTYCGXSjgWYn6IpWjhcLB4Xaee/7ahI5NMIJktnlvY+SWk84Df54a7GMrYhoZUIo5UVoMpjMU8VHLQZS98blE5ZyKXz0GDG36Py+lu6jwsDUkxP3QTtiTD7fHBLfaOggq/W9yPhUwyD7hc8HhcUI69zkAun4cGl1M558xDM4dEIomMeC+4AqgIB+B1KxDXlkklkMpoMKzC+8e5b9Hx9sSErYhgIp9OIZnKIG+IKiI3/KEwQn53oSurkUMur4s3GNyuD4eT4iC2aTjnTKazzpi5A2GE3AZMyQ23R8w9QM9nkbVU+DzuQidRMT7JJJKZLHRLQSAcQdCnwtKy0CQ3PC4VqvDKm1BU94TrF3NYRy6tQ/Z54BYddEt3kk8ha0pwuYvzWSxDNvJIJ5LOWFni/RMMIRTwOnPnQ283jOGPT/8GHwz4sfJTyzC31oV8ToctTIJhBEWF44TKUS2bRjKZRk5MMMkFbzCEsHNsCeIXC/l8HpYsrlFYFi7SNnMQQ+wWlZLF9cqWuMZUEqmM+GxU4PEHEQ4d/9woGefSSSTSYj5LcPlDiAQUaIbtVCH63IVA1vk8E++HTA66eP8EQggHxfuq8Bl04sOCns1DE5+fHlG9WQwdbQu6lnMs3eK9fOziDWTTmvPZ67wvhYVlQculig4WJEXMnxCCfvEZBZhaDmkxfdwe+Errs0XknM9AMy0oLvH5LMHIZZBKpZHVCp+dLp8foaCY08XxtcV7M+XMMd2S4PL6nYo2WfxZIt4T4kNezyGVSiGTNwFZgdvrhVuxnc9al8sLF7TC56gs3kcKzHyquFzUD38p0L4AfzTylBSgAAUoQAEKUIACFJhMgCHbZEL8PgUuRgErhR2/3oLX3+vFYN6LCl8hCMlJIVxx/U342KolqA95PlQFdjHeCq+JAmcvIEK2X2PngB+rb1uNJQuqi90wz/5IfAUFKEABClCAAhSgAAUoQIHzJcCQ7XxJ8jgUKKuAhczYYfTu78dIUgNsUTUE+GrnYMH8FtSEvMerq8p6XTwZBcohkMNQ3yDiWRW1c2tRES7uiVeOU/McFKAABShAAQpQgAIUoAAFTiMwnZBt9+7d6O7uxqpVqyCOU1dXB1VVnS9ZrJDr6ekRW7rDMAznS9M02LbtvKirqwsdHR3Oxvp8UIAC5yBgW7AsC5ZpOst6ARmKqhTCNUm0KOCDArNVwIZpWiJbdv6wOXlp+Wy9a94XBShAAQpQgAIUoAAFKHBxC0w3ZHvhhRewcuVKJz9jyHZxjzWvjgIUoAAFKEABClCAAhSgAAUoQAEKUGCGBKYTsu3atQtPPPEEPvKRj8Dn86GqqoqVbDM0TjwsBShAAQpQgAIUoAAFKEABClCAAhSgwEUsMN2Q7Uc/+hFuueUWpymbCNpcLheXi17E481LowAFKEABClCAAhSgAAUoQAEKUIACFJgBgemEbD09PXjqqadw6623OluriaCNIdsMDBIPSQEKUIACFKAABShAAQpQgAIUoAAFKHBxCzBku7jHh1dHAQpQgAIUoAAFKEABClCAAhSgAAUocAkIMGS7BAaJl0gBClCAAhSgAAUoQAEKUIACFKAABShwcQswZLu4x4dXRwEKUIACFKAABShAAQpQgAIUoAAFKHAJCDBkuwQGiZdIAQpQgAIUoAAFKEABClCAAhSgAAUocHELMGS7uMeHV0cBClCAAhSgAAUoQAEKUIACFKAABShwCQgwZLsEBomXSAEKUIACFKAABShAAQpQgAIUoAAFKHBxCzBku7jHh1dHAQpQgAIUoAAFKEABClCAAhSgAAUocAkITDdke/rpp3HrrbdCURS43W6oqup8ybIMqaenxxYGhmE4X5qmwbZtdHd3o6urCx0dHc4L+aAABShAAQpQgAIUoAAFKEABClCAAhSgwKUsMJ2Q7YMPPsAjjzyCNWvWOKGaCNnq6urg9XoZsl3Kk4LXTgEKUIACFKAABShAAQpQgAIUoAAFKHB2AtMJ2Xbt2oXHHnsMN954o1O9Njo6LL4B7AAAIABJREFUitbWVlRWVkKSJFaynd1Q8NkUoAAFKEABClCAAhSgAAUoQAEKUIACl6rAdEK23bt34/nnn8enP/1peDwebN++3alkq62tZch2qU4IXjcFKEABClCAAhSgAAUoQAEKUIACFKDA2QtMJ2Tbs2cPXnzxRdx+++3OEtGtW7eiqqqKIdvZDwNfQQEKUIACFKAABShAAQpQgAIUoAAFKHApC5yvkE1Usm3bto0h26U8GXjtFKAABShAAQpQgAIUoAAFKEABClCAAucmwJDt3Nz4KgpQgAIUoAAFKEABClCAAhSgAAUoQAEKHBM415BtxYoV2Lt3L1566SXcdtttzp5srGTjxKIABShAAQpQgAIUoAAFKEABClCAAhS4LAWmE7KJ7qLPPfcc7r77boZsl+Xs4U1TgAIUoAAFKEABClCAAhSgAAUoQAEKOALnGrKtXLnS6Sb605/+FJ/73OfgdrtZycY5RQEKUIACFKAABShAAQpQgAIUoAAFKHB5CpxryCaWi+7evRvPP/887rzzTlayXZ7Th3dNAQpQgAIUoAAFKEABClCAAhSgAAUoIASmE7JxTzbOIQpQgAIUoAAFKEABClCAAhSgAAUoQAEKTCNkE8tF9+zZgxdffBG33347K9k4myhAAQpQgAIUoAAFKEABClCAAhSgAAUuX4FzrWQTIZtYLvqLX/ziWHfR999/HzU1NaitrYUkSZB6enpsQWsYhvOl6zosy0J3dze6urrQ0dEBRVEuX33eOQUoQAEKUIACFKAABShAAQpQgAIUoMCsEJhOyPbBBx/g4Ycfxg033ABVVZFIJNDW1oaqqqpCyLZz507btu1jAZumaU7ItmXLFqclaWdnJ0O2WTGNeBMUoAAFKEABClCAAhSgAAUoQAEKUODyFphuyPbII49gzZo1kGXZCdrq6urg9/udf5e2bt3qhGyigk0EbOKfoqLtlVdewcaNGxmyXd5zj3dPAQpQgAIUoAAFKEABClCAAhSgAAVmjcB0Qraenh488cQTuPnmm51QzeVyIRQKwe12F0K2HTt2HFsuKgI28WWaplPJtm7dOi4XnTXTiDdCAQpQgAIUoAAFKEABClCAAhSgAAUub4HzEbLddNNNzqrPD4Vsp9uTbdOmTVi7di1Dtst77vHuKUABClCAAhSgAAUoQAEKUIACFKDArBEoa8gmloyK5aNsfDBr5g9vhAIUoAAFKEABClCAAhSgAAUoQAEKUAAAQzZOAwpQgAIUoAAFKEABClCAAhSgAAUoQAEKTFOg/CEbbDz/44ewbsMXceXVq6Ao6jRvgS+nAAUoQAEKUIACFKAABShAAQpQgAIUoMCFFShzyGYCGMEPH3wSn//iA1i5aiUUVbmwAjw7BShAAQpQgAIUoAAFKEABClCAAhSgAAWmKVDmkE2HbafwzDMv4Z57Podlyzqdjgl8UIACFKAABShAAQpQgAIUoAAFKEABClDgUhYoc8imwbJsbN7M7qKX8qThtVOAAhSgAAUoQAEKUIACFKAABShAAQqcKFD2kM22LHRv3oKutXeio6ODlWyckRSgAAUoQAEKUIACFKAABShAAQpQgAKXvED5QzZbwkvPPomuezaic+nVDNku+SnEG6AABShAAQpQgAIUoAAFKEABClCAAhQob8imm0B+EI8+/Dg+/+W/w6pVorso92TjNKQABShAAQpQgAIUoAAFKEABClCAAhS4tAXKG7KZgDL4Ov6f//kIHvg//xc+uuY6qKp6aQvy6ilAAQpQgAIUoAAFKEABClCAAhSgAAUue4HyhmyGCcQP4ZEnnsIXvvpNrFq5gpVsl/0UJAAFKEABClCAAhSgAAUoQAEKUIACFLj0BcobsmkabMvES93d6Oq6C52dnQzZLv05xDugAAUoQAEKUIACFKAABShAAQpQgAKXvUBZQzZd12FZFjZt2oS1a9eyu+hlP/0IQAEKUIACFKAABShAAQpQgAIUoAAFZofAjIZsO3bssAWTCNcMw4CmaTBNE1u2bMH69esZss2OOcS7oAAFKEABClCAAhSgAAUoQAEKUIACl73AjIZs27Zts0XlmgjZxFcpZHv55ZexceNGLhe97KcfAShAAQpQgAIUoAAFKEABClCAAhSgwOwQmNGQbefOnbZt204VWyloE6Hb5s2bsW7dOlayzY45xLugAAUoQAEKUIACFKAABShAAQpQgAKXvcCMhmw9PT3OclERspWCNu7JdtnPOQJQgAIUoAAFKEABClCAAhSgAAUoQIFZJ1DWkE0sFxWVbd1Od9EuVrLNuunEG6IABShAAQpQgAIUoAAFKEABClCAApenAEO2y3PcedcUoAAFKEABClCAAhSgAAUoQAEKUIAC51Gg/CEbLDz35ENY/9m/wtKrV0FR1PN4OzwUBShAAQpQgAIUoAAFKEABClCAAhSgAAXKL1DmkM0AEMUPH3wMn//iA1i5ahUUVSn/XfOMFKAABShAAQpQgAIUoAAFKEABClCAAhQ4jwJlDtl02HYSP/vZS7jnns9j+fJOKApDtvM4njwUBShAAQpQgAIUoAAFKEABClCAAhSgwAUQKHPIpsGybGzevAlr165l44MLMOA8JQUoQAEKUIACFKAABShAAQpQgAIUoMD5Fyh7yGZbFro3b0HX2jsZsp3/8eQRKUABClCAAhSgAAUoQAEKUIACFKAABS6AQPlDNlvCi88+ibvWb0Tnsqu5XPQCDDpPSQEKUIACFKAABShAAQpQgAIUoAAFKHB+BcobsukmkB/Eow8/ji98+e8KjQ+4J9v5HVEejQIUoAAFKEABClCAAhSgAAUoQAEKUKDsAuUN2UxAHvw9/uXff4gH/vnfsOaG1VBVtew3zRNSgAIUoAAFKEABClCAAhSgAAUoQAEKUOB8CpQ3ZDMsSON9ePDxH+OL9/8DVq1cyUq28zmaPBYFKEABClCAAhSgAAUoQAEKUIACFKDABREob8imaXAaH2zqRlfXXWx8cEGGnCelAAUoQAEKUIACFKAABShAAQpQgAIUON8C5Q/ZbBubNm3C2rVrGbKd79Hk8ShAAQpQgAIUoAAFKEABClCAAhSgAAUuiMCMhmw7duywbduGYRjQdR2apsGyLGzZsgXr169nyHZBhpwnpQAFKEABClCAAhSgAAUoQAEKUIACFDjfAjMasm3bts0WoZoI2UTAJr5M08TLL7+MjRs3orOzk3uyne8R5fEoQAEKUIACFKAABShAAQpQgAIUoAAFyi4woyHbzp07T1vJtm7dOlaylX24eUIKUIACFKAABShAAQpQgAIUoAAFKECBmRCY0ZCtp6fHFhctKtlK1Wxi+Sj3ZJuJoeQxKUABClCAAhSgAAUoQAEKUIACFKAABS6UwAUJ2bq7RXfRLlayXahR53kpQAEKUIACFKAABShAAQpQgAIUoAAFzqvAhQnZXnoJXXeJkI17sp3X0eTBKEABClCAAhSgAAUoQAEKUIACFKAABS6IQPlDNpj4+Y8ewbqNf4WlV69i44MLMuw8KQUoQAEKUIACFKAABShAAQpQgAIUoMD5FChzyGYAiOKxBx/H5774AFauWglFVc7n/fBYFKAABShAAQpQgAIUoAAFKEABClCAAhQou0CZQzYdtp3Cz372Eu6593NYvozLRcs+4jwhBShAAQpQgAIUoAAFKEABClCAAhSgwHkXKHPIpsGybGzevAlr165l44PzPpw8IAUoQAEKUIACFKAABShAAQpQgAIUoMCFECh7yGZbFro3b0HX2jsZsl2IEec5KUABClCAAhSgAAUoQAEKUIACFKAABc67QPlDNlvCi888gbvu2YjOZSvY+OC8DykPSAEKUIACFKAABShAAQpQgAIUoAAFKFBugfKGbLoJ5AbwyMOP4wtf/nusuobdRcs94DwfBShAAQpQgAIUoAAFKEABClCAAhSgwPkXKG/IZgLy4O/xL//+Q3z9n/8NH71hNVRVPf93xSNSgAIUoAAFKEABClCAAhSgAAUoQAEKUKCMAuUN2QwTUvwgHn7iKXzhq9/EqpUruVy0jIPNU1GAAhSgAAUoQAEKUIACFKAABShAAQrMjEB5QzZNg23b6O7uRldXFxsfzMyY8qgUoAAFKEABClDg0hGwbRiWhbRuIm8DUunKJQk+VUFAlY//t0vnrnilFKAABShAAQpchgIXJGTbtGkT1q5dy5DtMpxwvGUKUIACFKCAELAtE6ZpwbIm95BkCYosQ5YlQDoWwUz+QudENizLcs5l28dfIkkSFEWGrMhTO86xZ9kQF63pJlKGhbRlwyh+T1yeT5YRVBV4VaVwvVN9WBYMw0TGMJG0bGjFsEmRJOd44ktVJIjrnvbDtmCZFkzLPsHkjMeVJMdKmJ2HKzjxVJaB4XgSvx5OYkfWgstxswHVjWtqI/hkjR/CobwPG7ZVcpr6mSUxT4XT2Yz91A/PZ1KAAhSgAAUocJELzGjItn37dltUrhmGAV3XnS/TNPHLX/4S69atQ2dnJ5eLXuQThJdHAQpQgAIUmAmBfCqJD2Jp9IvSpUkekqLA53Eh6FZR7XGh0etCQFWmlLfZWh6HxlPoSWnIWYUqKXFGVVHRFA5gQcSHkDqVAMeGZRiIZvM4mM7hSCqHwxkDg4aNbPGYLgmodqmY4/OgPuBBvc+NOT43Ii75NOGYDdswMZ7L40hGw0Aqi8MZHf2GhYQFiPjPq8ho9LjREvSg0e9Bi9+DKo8CeRqhk53P4eB4CrtTOnITK8fOMA6SrKClIoiOKj9ckw3Y2X7f0LFveBTf2T+KzWkLXufebMDtxbrWOvwfrRXF4O1sDzyN59s2spk0dkdTOJC3nbGY7GFBQtDjweLqAJr97smezu9TgAIUoAAFKDALBWY0ZNu2bZsTsolwTdM050uEbK+88go2bNjAkG0WTijeEgUoQAEKUGAqAomhYTx0cAwvZ6ZUygaXIsOnymj2ebAsHMDK6gDaAm74zliJZiExHscLB0fxfExDAoXgSoRssqxgaXUl7m2pwvLQJLGRbSGTy2FfNIHfjaXxTkrHoGYgaVgQl3+skk2EYk4lm4xgMWy7tiqMj9aF0OpTcUJxk2UilcuhN5bCn6JpbE3pOKoZSOiikg3QUAgEVUlCQJERcqlo8LqxvCKA66pDuCLsQUidSvTz4dHQE0lsOjSMH4/lELUAZQoZo6y48Gdza/DFeVUITOH5U5kDx55j6Ng7PIr/3TeK7pQNb6mSze3BhtY6/GPLBQjZLAuDI2P4Ud8INmdtTCWHNWwJc0IBfL6tFjdX+8+KgE+mAAUoQAEKUGB2CMxoyLZz507n19MiZBPVbKWQbcuWLU4lW0dHByvZZsc84l1QgAIUoAAFzkpg/Ogg/vv+UTwzlZDNLgRjItvxyRJq3G5cWRHE7XMqsLrSh+DpgjY9h/eOjuD7B+N4LWtBF6tNi1dp2UBrMIi/bq/DZ+qD8J8ur3ICtgzeGYji+cEU3kobGLUA0zmW5ARnpWOKaxS/XCz8E3BJMlbXVuJv2mtxTdh9PGSzTESTKfxhKIYtoxnsyBgYMwGteCyxILNUqCaOI44orlcEbhUuFZ2RID7ZUIE11X7Ue5SzchdPTkfH8ePeITwUy2HUlqYcsomqsv86vxrBGQrZvtU3ik0nhWz3XKCQTSxn3n9kBN/ZN4yfa2IsJ2c2bGBeKIT/srAOn6kNTP4CPoMCFKAABShAgVknMKMhW09PjxOyiYCtFLKJv3xyT7ZZN494QxSgAAUoQIGzEogfHcS/9o3i55kTl4uW/m3if52YbzghlgiwFAUrqytwX2s1Vld44PnQHlgW0ok4XugbwSPDOfTbJwZilm3Do7rwycYa/FVrJRb51VNev2XksWdwDD88GMPLaRMZUQVXTMDEtYjHiddauFpJ/FdZxW1zavC1tmq0epVCGGeZiCWSePVoFM+MZNCTt5AXzxd7npWOVQwVSxckTucsoBT7ywFwyzIWBAP4yznV+FR9ELXus6losxAdjeFHvSP4UVzDuNibrngiJxw8zSgqigt3tdTim5dJyGaZGnYdHsZ3e6N4xZCOhWynmp8FMhuikq01FMQ3Ftbj9hpWsp3VBwKfTAEKUIACFJglAhckZGN30Vkye3gbFKAABShAgXMUOFXIJgKkiCJjjks+tiRRBEsxwzph7zOnmYEImxQ3ulpq8YWWCjR7iiFW6XqMPHYPjeKhA+NOOKZJou5swsO2YULCwnAIf9NWh0/U+uE9OauyLaTTCby0fxgPD+VwcELVl9iIf1HAi6vCXlSIc4tmCHkNw+k8erIGDugWagJBfKm9HnfU+50KPMBCLpvBG/2jePRICu/qFsQ+XqUtyMQ/KxQZ7V4XmlwyFMvCUN7AXs3E2ITgTZgokowrIiF8tqUWt9T6EZxyQZuBoZExPNE7hp8mDCSLLuJ+Gl0yGhUnHvzQQ1JcuLGpGutaKuGfQlXXyQcobB+iYTydw2DWQMK24ZYV1Pm9qPfKODwWxdQr2QoYtm0hp+UxlspjOG8i7QSgMqo9HjQFPQi4C0t0z+FyYZlZvNc/hO/sS+B1W4KIYEvzs8Ulwyd9OJAU86k+EMDa1hpcX+U7x3cGX0YBClCAAhSgwKUscGFCtpdeRNddd6Gjg40PLuXJw2unAAUoQAEKnKvAh0M20VFTxtWVQdxVH8S84jJI2wISuoZd0SReiWXRqwN2MTgR3TGvrK7C19trcUOl21lOWXhYyKZTePnAMH4wmME+s7AkUnxXZFEiRBKBiWnbCLjcuGNOIahr8Z6UVFkmhsZG8f3eUTwTN2HIotrMhmnLWFoVwsa5lVgd8SIkGhtYFnRdNEbQcDCTw454Di6PHzfPqcJ8fyHssU0d+4dG8eiBKLpTJnLF5abielyygqsqArilOoAr/G7UqhJk20JU07FrPIXfjqXxbtZEuliRJyrxXIqKj9RW4W/mVWFFeKob7Ws4ODyKH+6L4YWkiUyxAjDg8eC2ujBur/QcC9lOqNCTZNT4vZgb9DiB05QftgVNy6MvmsKbsSx60nmMaCYy4vplBZVeNxYH3Ki1NLw8lsKv0laxKlE0PvDgVMtFLVNHLJnGtmgGW9N5DGZ0RHXhKSoCZYRdLqdJxKKwH6uqAmjxu+A+y26fppnGHw+KkC2FraLaT4SEsoLlFUHcWx9Es1vMhMLj+D8leFUVTUEvajxnpTRlTj6RAhSgAAUoQIGLW6D8IRsMPPfkI1j/2S9h6dWruCfbxT0/eHUUoAAFKECBGRE4VciWs2Xc0liNb7RXozPgLoQXzhpGA6Pj4/jp/jE8HctjGIUljqI6yu8N4P75dVjfGCxWi4n0TMfBkTE82hfFC0kDGbEU07ZR6XFjsSwhmtewW3TVdCriZCyrCuMr7XW4odIL98SyJ9PEwYFh/M8Do+jOAB7ne2JZoIJPNFXj6+3VWOg0NDixVso2DSSyGvJQEPG54BF7xjndKpPY1DeMBwcy6BPVUSJ4s22n0+m11RFsbKnEqrAXfkV0Iy0lOIU94d47GsVPjibx+1whnBPfFnuANQT8+GJbHe6sDyE0lWo2O+dU+D28bxyvpC3kiuFTXSCAv26rx8bGwjLHQnD04Rqws6oKE5WAmTTeHYjhhaEU3sqaGLMKIenEh6jeq1clxAwTA0apEcOpQjYbel7D3tFxbBmK43eJPA7pcJbbTlzqKtniGGLvPhdWVYVwe2MFVlb64J9Kh4fi3Rt6Er85MIRv9+WwW4Izf2xFxccbq/F3bdVo9xWw7dPUyZ2V04y8w3hQClCAAhSgAAUuhECZQzbRf2sMjz30JD5/39exYtVKKOpU/kZ4IWh4TgpQgAIUoAAFZkrgdCGbCDFEyNYRmFiZZcPI5/D73kH8x9EEtltyYY8s24ahePDlBfX40twwwk4DBBtaLoM/HBzG944k8Z5RqGITjQNW1VTg7oCMbaPjeCZtwXD+u42Ix4u7m2uxYW4EDRP3NzNNHB4ewbf2j+IXKQuKLMItEcxJaPX78On6MK6r9DtVS6L5QlBVnEBNPlXVlNOtcgTfF80ekias4jJNEZSJJauiAcMnanzHg8IT4C3kMkm8enAUjwxksNsoBFUioPOqLnxikn3lTjiUmcX7R0fwg744fpcV1VmFveAa/H6sbazAjRUu2CKUlBW4FRkRVUHErcJ1lpVgYmxyuQzePjKKJ44k8ae85YSDYizEdZu2qCYstLMQIaW4BjGkx/PKk0M2wNA07BmO4Sf9MfwypSMhtr1zKhILrxUhqDi2szRYkgo+soprqiPY0FKN1ZWeYufSyWa1DT2bwJa+QfzHYQ39ogqyWDl4fU0EdzUEUScmoCRDVRSnw22lS0XApZzYQXay0/D7FKAABShAAQrMOoEyh2w6bDuFZ57txj3rP4tly7hcdNbNKN4QBShAAQpQYAoC5xKy/a53AP9xNImdZwrZxBLPWAw/3j+Cn8Z0xIpVbC7VjXUtdbivVsGf+kfw/YEMDoiAx9mbTcZ1tZX4Wnuts+xSVJg5D9vCeHwcT/UO47FRDVG5sDeX6PYp2xKq3SqafC7UuVXM9aiY5/eiMeBBtceFOo+KiAhdiuGUWCq6q38I3+qL4td6YSN9p5GBpOLP51Tj623VmOdTT79/mK3j4MAoHtwfxYsZE7pIo8S1SzKuqqrAA+01TiXepA8tizeODOO7hxJ4Ny/SqUJVnE9R0OhRUaUW9mSTZRkBVUG734urKoJYEvGg3qM64dVUHqJxQN+QqCYcwwspC5pcqD4UoaZY1lvtUlHtkmGaBkbzJmIidCuGbUX8E5aLqraJgbEYnj4wiqfjOmJifzwU9qarcrswz+dCowqYhoHerI4DYkmqqPgTDS4UF25pqMKX5lVjcXHp7pnvwYaWjOOZ/YP41pCOeDFkU2TZGfMGt1KoapQkqLKMKtHxNeTH8sog2oIuhF38BfJU5gifQwEKUIACFJiNAmUO2TRYlo3Nmzdh7dq16Ojo4HLR2TireE8UoAAFKECBSQROF7J9orEaf9tejSUTKtlEQDUYG8dP+8bwTEzDyISKKJ/Hj/vn1+OeJrFcVFQ75fBO/zC+dyiBN3WxET6cv3ssqIjgq6JarEpB35FhfLsvhpfzhaWJYm+3Wp8fG+fV4e6mICrVUgcE2znetiMjePhQHL/L2c6+bE6EUmy+4OyNJklOJVup6qvR60aHE7oEsDjkRcQlw7KyeKdvCN8+kMCfShvp2zZ8Lg/uba3DF5sjqHKdqUuojVw0hkf3D+HBmF5cMmpDsyQsqgjjbxfU4tZqv1PZdcZHNoNXRNh3JIU9euH+S51LC9Vlzs05/ysiPxEUNvu9EBVcf94QwYKga/JGAmJpbDaJzX1D+N6RDA6iUHkoQkW3ojo2t9YEsDCgOhWKO8eSeHk87+y3Zx1rVFCqZKvHP7ZEYGlp/O7gEL7fn8YOS1TEFSoKWwJ+3NFYiWsjHlQogGXo6I0lsGkwid9nTORERZtlo84fwH1tdVjvzJNJgkLbRmZ8HI/tH8S3x4xjewCKcFVURIqvUl9Zp4JOlp2lqYvDfnyivgI31gRQ5WbQNtlU5PcpQAEKUIACs1Gg7CGbbVno3rwZXQzZZuN84j1RgAIUoAAFpiRwusYHYvP/z9SF0FQMKUSIlTE09EaTeC2WQ69xPIgxROODqio8ML/Y+AA2xuMxPNU7gsfHNESLVWySrOK2ObX4SlsV5nkkJOMx/GT/CB4X1WmikkvstyUpuLG+Gl9rq0FnsNCooJA3WUim03hzIIrnB8W+YgbidmE5YqlzpdNIQYRuxU3kROhS4VKxIOTDx+sqcXOtWF6Yx5/6hvCdA0m8PSFkq/D48PnWetw7N4TwsRK6UxPa8Rh+2DeM74xqyBSXSOoWMD8Swv0L6vCpGv/kTQnSKXQfHMK/D6Sx3yhU1E18iEI1p0iruOddIXQD6r1efKapGuvnVmLOh9qwnnS9loXRaBQP9Q7h8XHTSTpFfZxhS1gUCeELLdW4qcqHShE+mgaG4kl0Hx7D0yM59Bf3qnNiLLcIIOvxDy1hJMdjeLJ3CD+MGsiK49k2JFnBjTURfHlOBK2eUiMCG+Ivt68djeHxsTx6HWvxXBdum1uDv1tYjQZnWfEZHraNxFgUD+4bxPfi1vHKxuJLJho5U8RZ/lpo5HBlJIQNLTW4pTYAP3O2KX0W8EkUoAAFKECB2SRQ/pDNBl742RO4+97PonPZClayzabZxHuhAAUoQAEKTFHgwyFboYpK7KtW51LgFZVPTngFZCwLccNEyrRhFJcUilAr4PLg7pY6bJgbRpNHhmXksOvwKL5zYBy/0Y5XsTUFg/irtnr8Rb0fAaVQ7fbuoWF8W1S7GXCCJhGSNASC+JLTREAEJMfTJ9sykcnmsGc8hbdiaexM5LAna2LAtKE5gVQhmTqWyxWr3ESFW1swiI3zavHpGhk9B4edSrY3J1ayub3YICrZ5oad0OlMD01UsvUN4QdRDdli8wMRsi2sCOGBBXX4xBQq2ax0Gr/vH8ZPRjIYMEtNBgpnzZs2xk3L2etM3JfYK60UtomlkfOCBZ87GgKFar7TPMQvVA8NjOK7+wfxXFZymkmIIEpWXPhUsVLxeCdXG6am4f2jw/iPg+P4Xf54g4lSyPaPzSEcHRTHG8Zz2cJ4OQ0jZAWL/R5c5S8s3zzWrME2MZTR8E5Gx1Gr0GDCtCWsaajG3y+qx5LJQkLbRnwshp/3DeEXGdEa4/hDVPulDQvjlo20CNiK81FUudkiF1RU3FhXja+2V+OKADuMTvHjgE+jAAUoQAEKzBqB8oZsugnkjuChBx/HfV/5JlZdcw1UNj6YNZOJN0IBClCAAhSYqsCpQjbxWhGenPAoLWEUHR6L+4GJ53hkFR+rq8TnWquwNOR2gpxUIoZn+0bx8HAOw1JhWacIz+q8PqyqCqDFKzvLI0VyN55M483Pz4G3AAAgAElEQVTxLPYVu1k655VV/FlTDb5W7B55QpGXaLJgmkjl8xhI5Zx9v47kdUQzeQxmNPTmTBy1CuGUeBROY0OWFNzSVIuviiWPIyP41oEoflOsIHP2ZJNVfKa5Fg/Mq0Kz50zRlYHhoTE81DuKn6VM5IsVeDpkdFRF8F/m1+LGKezJZmk6hlIZHMjqyBar4UremmkjYVoYzeWwI5rG1oyBeClEcposuNHVWouvtVej4gwrLm3Twv6BEXxn3xBe1AohWyEUFQ0m6vDXrScFioaOvUOj+FbfKDalRbMCJ9o7Xsk2N4QD4ni9Q+jW5EJoVzQWgdvJUZZjD0CzANFyq3g0XFNbjW8sbMDVQfnMS15tG/lcDofiGRwWnSkmjKmYT2lDhJEGBlIZvB3NoscsPKFQ0SZhQSSEBxbV4+NVvskrC6f6huHzKEABClCAAhS4JATKG7KJFQODr+Nf/v0xPPDP/4Y1N6yGqvK3fJfETOFFUoACFKAABc6jwJlCttISxZPDNpG9OJvme9y4vjqC2xsrsCzigU8R+25p2N0/jB8cGsfmrO10qSyFK6ISSVSVTdyKSwQiug2IfKSUF4kApTUUxlfa63Bbre94R02xnPSk8MwQoZthIJ3TMJbT0Z/VsHM8hd/HctijWzCLVWCiEm9xRQXub6tFhxHH9/aP4Lm0WJ4qzltYQtlRGcFX2mpxU5UX7tPsF2bn0njt0DC+fySFHbpomFDonqkqKj5WX4Mvz6vC0uDkf6cSr3HCPScVOnFAxb+KO9VyWfzpyAgeOZLCu7qwLKRaonLsk3NqcP/8Osyb2Pz1pHnhhGxHR/Dd3iG8MCFk86oerG2uxVdbK1A9sYuroWPP4Aj+d98YtmROEbI1h9DvhGzD+EVeKjQdKD4CsoRwsUPqydPz2LJX574kLKuqxOfn16NzspCttFTWsTqVkdjnz0QiEccLfSN4MGYgWZxHYgnznKAfX5rfiL+sCzj7BPJBAQpQgAIUoMDlI1DekM0wgcQhPPrEU/jCV76JlSu5XPTymWq8UwpQgAIUoMBxgVOFbCLPEGGY2Jj+hO3JRFWaJKHOpWJJyIellUFcVeFHs99VDKUK3SB/tn8Yj4/kcUgUpRV6Ezg5UikiOykvcRZcFptEHlsWqSgu3Nlc64RWTU4QZCGn5TGWNmApblT5XU6oV6qqEydxzmGZGImN47kDY3gqmscgCvcgvtcaCOP+9lrcFMzjF73DeGgojyOiM2UxzPGqLtxUV4kNzZXoCLrgnbhnmKiO0vLYNxzF4/3j2JI2CxVoxSWuNV5fsWFD2OkMOunDNpDM60gbMvxuFUGXfPxeSi/Wc3h/YATfPTCO34mTieDPCdlkfLyx1tn/bb7n9GcSy0WPDI7ie71D+GkWx5aL2pIIBCvxjQU1WOx3FZdh2tBzObzdP4zv9MfxplEK0SZUsjWHMDoyhu/3DuEnKXEdOLaP3jJnD78gqo81qyhdlxj8Yr1bsQKy0uvFgrDYC24yJxuWqSOeM5CDC5VexWlucGJjVRtGSjR3GMB/G9QQmxCyNQb8+GJ7I9Y2BBBgyDbplOQTKEABClCAArNJoLwhm6Y5vz3t3rSJjQ9m0yzivVCAAhSgAAXOUuBUjQ90W8YVYT8+WePHXBFwOamYBCgKFNG9U5HR4veg3ueC54QgSsfBw8P4jwMxvCw6gBavxalgc7pknv4hKtnEEk9R2VVcSYorip1Ib6n2QrEMHI5G8cKRBPZZbiyr9GNpxIdajwq/LMFT7DZqWCaGk0l0HxrDs1HtWMgmKtmWRCrx9fl1+FiFhV1HRvCfB+P4Vc46vp+XDVS4XVhRGcTH60LoCHqcoFESAV8+jwPRJF4dSeH3aQNRS+wDVtzjTFKwqroCX26vwbUVnjPuk1YSsLIZ/GkwilfjJqqDPqyo9Dv3Iu7D7VTHWUik03hjIIqnRrLoNYsVgDbgUlTc0VyLr8+vQd2ZVrZaFmKxGJ7YP4RHogbyxUozYVHv9+Ev51ThttqAEwpapomj43F0H47hpbiO0WLn2NJy0XtaRXfRMHLpOH6+fwg/GNQwIkJYUY0nSZgfCuKeuaKRghdVqlxcImwhls3hcFqDy+tDe4Uf4Ql77E06VYVBPI5fHhnHNtOFlZV+LA77EFJlp4pO3HreMjAci+OF/hieTVvQnfljw7AktIaCuH9hPT5d4/9QY4lJz80nUIACFKAABShwSQuUNWTTdb0QsnV3Yy27i17SE4cXTwEKUIACFJiOwKlCtpwt45aGKnyjrQqdfrW4VM/ZjA2SfPqSIDOXwObeYfznQBa9xX3GxAb1lW4VSwNuNLlkSCeXsYmN/UU30ryG7RkdR4xCeCUeftWNdS11uK+1AhEziz+JJgn9CWwzJDR7XWgNeNDkUdGgyqh2KfABSOo6ejM5vJvIo0+zoDvLRUWVm4KbG2pwf3sNlvglJJMJbDo4gseGsthviYo0yanoEnuWeRUF8/wezPO7ECl20ExqGvozGg7kTSQLa0ydCi0LEuYG/Li3pRZ31AdPXH55uoGxTYyMxfDj/aN4elyD6nahPeBBrVtBpSo7yy5NUYWWzWNfqnAfuWPXB9T6/PhCex02zAnhDIVszvXlc2n89sAQvnc4jV3FjqFCQ4aMOX4vrol4Mc8lQTcM7EtmsTWtY8gsjEFhGAqVbIWQLQLJzOE9EVD2jeM10dSi6CM6erYFfbihwocOrwIvxJ5pBvalstiZNhEMBnHH3EqsrvCd0MziTHPXNnLYcXgE3+4bdyrrWnxutPjdqHLJqFJkeMS80Q0czuaxO6VjoDjnSnvwraqpxN8uqMWKkIh4+aAABShAAQpQ4HISmNGQbceOHbaz54muH/syTRNbtmzB+vXr0dnZye6il9Ns471SgAIUoAAFigKnC9k+3liNb7RXoyNwhk2/TlA0MDQ0iu/tj+KFlImck8+IPc8UrKgKY2NTBEv8py67km0LY6kUfnFkHJviurPJv3imyOOuqq7C/W3VWGAl8ZP9o3gqpiNW3ORNVGSJiiZRHRWQZadaKVfsOJkRFU3OHmY2TEho9Ptxn+hY2hBESOwdZ+o4GhvHC4eieD6axyGnhK4QtBU2zi9URLmLO8pp4t+KTR9KzxEBW4PPizvmVKOrKYxm7+R7sYm7MnJZvHl4GP95OIl38jbMYkMCcc++4jJdy7KRtFHo4irOWwwARaOJj9ZX4W/aanDlVPZ+swwMjEbxk74xPC1sS8tni/vBeSQJERkwi+cT4ybOVepoejxkq8M/tlTABRuxZBybD47gieEc+kxAKgZtha60CupV0RTBRs60MKZbiImcTlWxuiaCDc1VWF3hdSoEz/ywkBwfd5YePzSmIyau11l2XBgTUb0oriVjAVlxoGIlY2GfOwmNPh/WtdTi7qYwqiZdlsqPAwpQgAIUoAAFZpvAjIZs27ZtOxayaZoG8SVCtldeeQUbNmxgyDbbZhPvhwIUoAAFKDBFgfMWsuVTeLlvGN8/mna6PIoIRTQwiHi8uKu5FhvmRtA4cZP9E67PRj6TxqsHhvD9gTT2mKV91GyE3T58rqUaN6t5PH1oFM+mbGTFPmqlSqtiWFTY861wXtGzUuRroqJJsiXU+7y4bU4VupoiaPWqxT29bJimjsOxBH4twj3RnVK3IcK0UqhVKrorHbdQvCZCO7G/mYy2oB+fbKzAn9eH0eJTi3ubTQZvIhWP44XeEfxgJId+qbA81AnuJuxfd8IedSiEfj5FwYrKsLMsc02NH94p7TNmQ9fy6BmK4anDMbyaNDBeDNFKwd3E4kLRUdQrlmHaQL649LJQyVYM2WQ4+6QdHU/glf4YXoyKBhM2NGe/voLPxIYZhf6hNiwLaA4G8Lm2WvxlQ2jyZaNW3ulk+p97Y3hOXEzx+I7usT3+CnvilRoriPEW91Lr8eBTDVW4e04FFgRdZ+5gOtlw8fsUoAAFKEABClySAjMasu3cudP5+5OoZBMduETIZlkWNm/ejHXr1qGjo4OVbJfktOFFU4ACFKAABaYnMH50EP99/wiezRyPlPK2jI83VePv2mvQOaVKNhPjw6P4/v4xPJ3QkRYhlxO2yOisCOMr8+twc7XP2Xj/tA8jjw8GR/CDvnG8mjahOXuhiRBFxrXVFbivzg9Zy+K18Sz2pvM4mDMxZolKr+NdSUvHFnciAqQat4rFQT+urw3jptpQIQg7Ydd8sbG+iWgyjXfHkvhDLINdKQ0HNAuJCd1OJx7XJ8to8XnQEQnguuogVlcHnGWeU8q7nANZyGTS2DqcwG/HCuc7qJmIntRhtXROEVh5JBlzfW6srArhlrowVlYU9iWb8sO2oeXz2DMWx6vDCfwhnsc+zYKo9nMeNpyGFnP9biz1y8hlNbybNJw91xRnuagXG1rr8E+tFcVOryKgNDCWTOOtkQRej2awMy2W+trHj1k8tLjKSlXFwqAP11WH8LH6MOYHXE6weMaHpWEolsRvhpL4YzKHA2kd/YaNdPFFp3p1UFGxOOTDDcXxnu93He9MO2UsPpECFKAABShAgdkgMKMhW09Pj/M3ZxGwlUK20p5sXV1dDNlmwwziPVCAAhSgAAXOQSAbT+DVsTTe146HbLotYVEkgJuqA2j0TGUJpIGxWAqvjWXQYxSW64nkRgRkbQE/1lQH0Oyb7DgmEukM3h5JY2vWdKrVStVdYbcHH6sJ4gqfhPFMDocSOezO6DhsGEhqBnKa6VR6OeGaJMPtVhHyuJzmDEsjfrQHPU4odWLANgHLspA3dIyks9gXz6Ena2BY05HSDORNcR8SVJcKv9uFao8I7ny4IuxDvVd1OpBOtvDxxGERVV02coaBeDaHQ/EsdmV1HDVMpPKFexHBmnMvigKfR0Wlx+OER8sqfGjwupzmCGd3zkKJnPg7YDSdwc541tn/LmZYhc6vkgSvCMJCXnT4ZYymc9iaMpF0xkAkcC6srAri1iqfE8aVkjlb3Ieex0Aii93JPPbkDMRNq7iss7Bc160qaPS60Rn2Y2HIg4hLOf04TIQS12uZSGs6RlNZ7EvksUczMKYbyOQNaGahas0ZG1VFyOtCndeDZRE/rgh7EXHJUCcL8s7h/cKXUIACFKAABShwaQgwZLs0xolXSQEKUIACFJhVArYImCzb6cpYeojgRS117JxSUGE7G/XnLThLKSc+RNDhFhVRkx7HdpYa6pYNkfeVuoyWlmp6ZBlOo1PxPXG9zvlMZPM6snnTOa/4ntiI3+N2IeBxwSv2BpvSucUVi/MX9ibTTBN5TXNCtpxRDNncKgIeN3yis6VcCHAmvaXJZopYeirOZ5nIm8V70axjIZvo5Or3uJxwz6tIcDnnPOt4beLIOsaGZTvn00TIJr4rlmIqihMYiu3LxDJfzQKsCVWCLlnc96nCPRsibBPjJsZDLx7zWACmKHArYo82Ccqk+7CdCqxwfOeahVMxZMuL8zhNLSS4XCqCXjHeinONYu7yQQEKUIACFKDA5S1wAUI2oPulX6DrrrvR0cHGB5f39OPdU4ACFKAABS5RAZGMneoxrTCqELoVEqgJj2kfcxLjU97LKdbDXqJDdd4u+0NONDpvtjwQBShAAQpQYJYIlDlk0yF+Z/3sjx7F+o1fwrKrV3JPtlkykXgbFKAABShAAQpQgAIUoAAFKEABClDgchYoc8hmAIjisYeewOfv+zpWrFoJRRWN4/mgAAUoQAEKUIACFKAABShAAQpQgAIUoMClK1DmkE2HbSfxs2c24d57Potly7hc9NKdOrxyClCAAhSgAAUoQAEKUIACFKAABShAgZJAmUM2DZYFbN7cjbVr17K7KOchBShAAQpQgAIUoAAFKEABClCAAhSgwKwQKHvIZtsWurs3o6uLIdusmEG8CQpQgAIUoAAFKEABClCAAhSgAAUoQAGUP2QD8MLPnsTd92xE57IVbHzASUgBClCAAhSgAAUoQAEKUIACFKAABShwyQuUN2TTTSB3FA8/9EPc9+VvYtU117LxwSU/hXgDFKAABShAAQpQgAIUoAAFKEABClCAAuUN2UxAHvo9/t9vPYGv/9O/Ys31q6GyuyhnIQUoQAEKUIACFKAABShAAQpQgAIUoMAlLlDekM0wgfhBPPL4j/GFr/1XrFq5kstFL/EJxMunAAUoQAEKUIACFKAABShAAQpQgAIUQPn3ZLNs0V10E9beeSe7i3IGUoACFKAABShAAQpQgAIUoAAFKEABCswKgbJWsum6Dtu20d3djbVr2V10Vswg3gQFKEABClCAAhSgAAUoQAEKUIACFKDAzFaybd++3RahmmEYEAGb+DJNE1u2bMH69evR2dnJ5aIX0SQ0bBtvRVNIGtZFdFWz91LEe6Ml4EF7wAOPLDs3uj2ewVBOB0fg/Iy7bQMtATfa/B54lYLxzkQGgzkdpn1+zsGjTE1AcM/1uZyx8Bf34rRsG7tTORzJaJzzU2PksygwJQHxaTcv4EFbwANFkqb0Gj6JAhSgAAUoQAEKUGD6AjNaybZt2zbbsiwnZNM0zfkSIdsrr7yCDRs2MGSb/vid1yNkDBP/uL0fC4NeuGX+pfy84p50MFmScDCdR7PfjXXN1ah2q84z/u9dR+CWJIRcCjgC0xsB8YPlgUwerX4P/rKpEvVel3PA/2/3USdgi9B4esBn8WoxFv1ZDXN8LtzWUIFmv8d5tW7Z+M++YYzmddR7XGDueRaofCoFTiNQ+vOlI+JD15wq+Iq/YCAYBShAAQpQgAIUoMDMC8xoyPbBBx+cUMkmQjZRvbNp0yasW7eOe7LN/Pie1RkSuokvvr0f/7S4EVXF0OesDsAnT1lA/BD0q+EEBnIa/rqtFg1et/Pav36nD3c2VWJR0AvmnFPmPOUTRbDzynAcUc3Avc3Vx4Kdv912ALfUhnFl2E/j6RFP+dViLH49knDG4vbGCiwO+ZzX5i0L/9IzgLaAG2uqQ1M+Hp9IAQqcXkD8+fL80RhcsoQvtNYgyC7unC4UoAAFKEABClCgbAIzGrL19PQ4hQmikq1UzVbak62rq4shW9mGeWonEiHb17b24X8sa0VDsepnaq/ks85FYNPgON6PZ5wfgkoh21ff7cPX2utxZcTHJT7ngnrSa14aGMfeVA5dcyqPhWx//95BJ3RbVRmA+GGUj/IIbB6MY386h1vrwlg0IWT7H3sGsbIigE81RMpzITwLBS4DgScPjSJtWtjQXM2Q7TIYb94iBShAAQpQgAIXj8AFCNksdHdvRlcXGx9cPNOgcCUM2co7IgzZZt6bIdvMG0/1DAzZpirF51Fg+gIM2aZvyCNQgAIUoAAFKECBcxG4ACGbje4XX0DX3Xejo4OND85l0GbqNQzZZkr21MdlyDbz3gzZZt54qmdgyDZVKT6PAtMXYMg2fUMegQIUoAAFKEABCpyLQJlDNh02NDzz5KO457NfwrKrV7G76LmM2gy9hiHbDMGe5rAM2WbemyHbzBtP9QwM2aYqxedRYPoCDNmmb8gjUIACFKAABShAgXMRKHPIZgCI4vGHn8Tn7rsfK1atZMh2LqM2Q69hyDZDsAzZygs74WwM2S4Y/YdOzJDt4hkLXsnsF2DINvvHmHdIAQpQgAIUoMDFKVDmkE2Hbafw7LObsH79RixbxuWiF9O0YMhW3tFgJdvMezNkm3njqZ6BIdtUpfg8CkxfgCHb9A15BApQgAIUoAAFKHAuAmUO2TRYFrB5czfWrmXjg3MZsJl8DUO20+nasE0DmYyGozkDoxbgVmQ0et2o9bmgyhKkc+hSyZDtJG/bgpbXMJrVMaSb0CCj0qWiMeBBwCWfUydQhmzn+IlhWzB0HbGMhgHdRNqWUKGqaPR7EHIrUOSz78rKkO0cx4Ivm+UCNixDR0q81/ImYjbgVRSnw3eV1+X8WXMuD4Zs56LG11CAAhSgAAUoQIHpC5Q9ZLNtdhed/rDNzBEYsp3C1TaRiKfwdiKD3vEsDmcLIZtXkVHv96Ax5MPKqjAWBFxwn2XwwJCt5G3D0HLYF81gazyD/lQeI5oJTZIQdrnRFPahLRzAtZU+VLoUnE2eyZDtbD8rbJh6HgfHM9gWz+BQMuf84J+GhIgI2UJ+zAv5sbLKj3qPirOZ8gzZznYs+PxZL2DoGE5m8P54GnsTOeeXOOPizxdVcf58aQ4HsKwigPaAG56zzNoYss362cMbpAAFKEABClDgIhUof8gG4IWfPoG77/0sOpet4J5sF9HEmHbIZpnQTAuKUvjh+4TqLlEZY1iALDtVMCdWfonf5JswIMElA6b4/7YNGxJOVS8jqypcE45hGQYMy4Jlwzm+S1GcqqeTwxjxbdvUoZs2bOe5ClyqqJASg3CqcxkYHhnHS4fH8V4eqA95UemSoYiXAsiLYCilwxcI4RONVbi20gO/MvUKn/MTstmwTBO6aRXu6eSHrMCtyo63c2ViHEwThjBwuBQoigzlJC/bMmEYJkwbzvMKRDJUtfBcgVs6ninObxVMS3dvC1vnuOJ1px7HwqXa0LNpvDEQxa9Gcsi5PJjjV+Evpje6ZWI8ncUhU8Wy2grc3hRGk3vq4c55C9lsqzAvxX0WjcX8dDzkCb4X0fv57C/Fhq5l8P7QOF4ezGBEUjHH70ZYLYyqZVtIpHM4rAHtNRH8WVMF2nwuuKY45acfstmwLQu6YRbe66d5qKrqzOlj892Zy2ea76d5D0kylOJ8P/b+OcU5bfF+su3Ce+kUqWPhc8eAYR7/jFLFe0N8hp3iE85575k2ZOc5Z05WxC+tLPHeh+w8/1Shp3hOae6K08myCnF+52084X7EeU3LhuR8Rp/mvMV7FZ8FsvgsKX3unuSiKApURXxSWhCfD6Zpwyp+jtiS5By/cA0nCojxdZ4vjouCv3rs/WXDEv/9VNdoF74nPtucuSFJzvmPzYPS9RWvWXyCf+h7KB1ffNTJkAWmsCt+Xp54i+LDThxDKV4fcNzZKnyv+Nl6snPpc8/UdRwai+OVgTj26BKq/B7nzxfn7WbbSGt5HMmaCAaCuLmxEldHPAiexZ8vDNnO/hOQr6AABShAAQpQgALnQ6C8IZtuAtnDePDBR/FXX/0HrLrmWiiq+Is4HxeDwPRCNgupWBxbRrNorK3G1WE3vM4PkcVHLos/DichhUO4KuyFZ+JPg7aF0dEofqe5cHOlCwdHxrFHK4Rs4geqOICwLEGRbEiSgrbKCiyr8MBlajgynsY7yTyy4odS8SOdJAOqC50VASwMid/+F36YhJlHfzSNrak8MsXnGpDh8XiwojqEZq/4YWnij5wWEtEontg/hvdNNz5aH8ENdUHUiKVy4q4kEQ5lsSsax6tHkxhyB3FPWx1WRFwn3tsZBva8hGy2hWQyhteGckgAhbCseE7bthEOhP5/9t4Duq7rzO/93d47cNEBFokiQYqURKpZlq3mPm6kim1JLlM8M5n18tJWkjVZ6yVZSSaTSbJeknFeptkzHpcZV9mSTVKymke2miVSYhPFDpBoFxcXuL2c9tY+FyBBEmIBARC2v+NFS+I9Z5+9f98++5zzP1/h9tawLZQob7ETuTL7Khpl08KrhEKHk6DXy8ZkmL7gjDeeRa1aYvdoiWOaabep3u1MHBguN6siIdbH/ISVeGc0eHtiitcKms3fPa1s1uyXWBerwkH6434i00LfuThMrcyrA+N8K6PREo9wTzrKWnvuNF/yLUsjN1XihbEpni1Y3NSZ4v7OKK3eS1s3FkpkMxsN3h7Lsbtq2C/wM8JSw+kiFfBzYyJEq68p7v6ybqZe563hDN8eqWIGwtyZjnJDfNrOti10CsUKr2cmeXpKpyOVYFu3Etrctu0vtl2xyGaZ1Kpl9mXLDNQNez7WTAtVTkd5+ai553S4WJeOcU3Eh7Ne51S+zP5SgynDwgPoDid+r5f+eIiV4eYahaWTyRfYnauSM85cQ6p93eWi1e+nPx6k3e9uCiCzN0vjVLbA60WD3pYo/RE/vtn7GA1G8xX2FGrkdCUbgYETr+pDIsyq0PnrhV4q8MJUg/ZYhOvUON4RrEWjVmZ3tkzG8nFDS5iegHvW3hZ1tUZNlTlSUR8i1PoJhtNNZzjAhniQlNdezexNr5c5mKug+0KsjgeJnHtiS2NkosCQ5qYrFsQsFXktX6WAA/+sMVuWk1WpCOsSQXxGnePjBfYUNGpOB97pdUTZoTXY7EOb340Lk1qtxuHJCoeqDVu0d+JEdzrpjIS4Ph4k6YFCociesk5bNMyasM/ut2loZAsV9hVqdph5s9sOcLnpDQdZF/MTmxmnXuXQRIlBzcO1qQi9gTPjB53xQonhCiQjYTqDLmhU2J8t8lbZQCmYM0jU2ur1+LguEeGaiAe9VuXgVIXDFd0W25SQaDrd9ESCbIg3PXDPmjaGzqnsJI8PTXHU9HBrW5zbUkH7/tI8h0mlWmV/Ns9Px2vo/jAf6EmyOea7ZI82EdkutiLJ70JACAgBISAEhIAQWBwCSyuy6eDMvMgf/+nX+YN//V9597tuxS0i2+JYdh6tXpHIplf4+dEMz0xUqMVb+YPVSTq8s/JoFQr878NjuNraeLgjTGR2nhnT4NCxAf5bJcC/WxVnsljmmNb0n5ocz/F8w8NdbSFibvUS7aQvGmatz+TgWI5dUxp6oPkSpYQ7w9TJlapU8bAhneCWZICg22R0fILnRmuU/T7iXhdeh8P2etB0iw3ppP2idJbwVy+y8+1Rvl1x8ZHeNPcmvbanhHpBV6Gilt5gSlNhPSaZ8Qm+fKKImUjx+6uTdPtmv7i9syEWRmQzGB4d4suDGu0tYVo9SgRsbkqmjPqDbE4E8JkVXj81yZslE3/AT8jntF+Mq4ZGsdSg4vJxW2eCDVEfAafF5FSWHxwpMe4PsiLsJuBsejKVa1XyNScr25Lc3hIgptd44vgoz9ecXB8LknI3XxHrlkm1UqWsOWhNRHl3Oh25dYgAACAASURBVGILY2d72hiMDY/ypydKeOIJHuyN0mG7CboJe1y4MSk2NHSHC3e9wpMnMjxddfPxle28J+UndAleHQslsumVKk8eHuZVy8vKiI+UcrnEotKokytrxKIx7uqI0uF341Dkpz37lPfOjFflae9N5aU54x6oPHCmvQWb+83hgale2k312n2mLdtr8CxvUdWm8sRp2t4x7SU1o/kpDyH14t90kmke3HQynFFHTPLZLF8+PkXGG+YTvQnW+JVA7STkUZ6jFvW6RtXhxKvXeOlklsenTG7pbuXDbWGSNo8Lb1cusqk+KDGjyqmG8mjSOJgrMenwsjoasOe+Wh+uSYbocuscGp3izYKO5fUR8bvs+V7XNQrlBnWXlxvaE2yK+Qk5GuwfyvCTrIY/1BTTbB8sq2nfYlXHHQhxS3uMNWGPvXbMbFYlz+PHcrya1+htT/HBrjh9/pkr0CCbm+TF0QoZp4dowI1/et1Rnl2rEjHWxs+fx/XxMf7bUJWNXS18sDVsi4NzbUr0HB0b53tDRYYsP+/vSXFLa4jQjCkaVXaP5NhdNHEFfMRsG5lUGjpJr49NLRHagt7TwpHeKPPKiSwHzQC39SRZH5ot2IFZzbPzxCSTvijvbQszPpxhZ14jGgvROyuWUX0c6bU/cvhwN0q8eGyCV6ouWmIB2jzN+VfTGkxVdGLhKLd1ROh0aRwcnWRX3sAI+Eh4nbgsi2pDI+YPsrElQocPhkbH+dZEg/UdLXywJQhanaO5PLuyVaacbiIBLwGnA+WVV6rV7fWnKx5hS2vYtiv1Ak8dH+eJHGzsbOGjnRHavTPA6hwcybJ70sHq9hZuSHiwypPsGMhxQPdxTSJAYNba6nV7WB0N0ufR2TeaY1fRwqPuRbYC3+Tc6vOzqTVKq70uzBxsUioVeWogy4s1F7d1pXhP3GvPK5/HbQu/uq5RVm7EpsGJ8Rw/HK0SSiTY1ptg5en5deHrTUS2i61I8rsQEAJCQAgIASEgBBaHwNKKbMqTrXCSv/nG3/O53/1nbN4s4aKLY9b5tTp/kc2ilBvn64M1VkYtXssavPuaTm6L++w8ZfbLRaHAlw6P4Wxr49G5RLajA/xJ2c8f9beRnuWldPLQcb5cDvLFdS20255C6v1F58ToGI+P1GlJJbm7PULaNx3GqHKoFUv8bCTH23Uvd61I0x/SePHQCAcI86G+JH0BdzPk0TSo1zQ0j5eAHRZ2hltpdIh/e6RIT1c7j3aFMfI5fjhWJ5WMcUfcTTY3xVNTFrd2tXBj2OTA0SH+R87BZ6/r5s6ED//FNQcWRmTTOTUyzLfHnHzwujbWBD2c/WqsIp40jpwc5btZg+vaE7y3JWK/xDZZamTzJZ4/NcmAO8TH+5KsCriYmhrnyQGNVHsrt7b4iNmNWujVCq8cG+PHRoBHVrew1qXxw6OjHPVFeLA7Qa96kbU3k0alwpvjU7yc0+lOp7grHbLDoU5vWpEdB0Z5ou7nM9emucmv8eqpSQ7h5/Z0hDajyvOZIlVfhPd3RPCXc3z5yCTFaIrfXJGgL3Bxb7aFEtm0SpVnjoySjSR5b0fY9ny0A2m1OoeHM3xrwuLOFWl7zuuNBtlKnUpNt72t8HlpDflJ+ly2J5Su18kVNAy3i4ahUa3qaJYDd8BPe8RHdCYk17JoNBqMVWqUajqG5cDl95P2WkzpkAw0BWNlxnqjQaZcpVgzsFRYb8BHW6jZlvq9XCyRM9UcV2FoOkG/n9agF9+02G2ZVV4/NMpXpuC+FWneH3NwYGySN+ourm+Nco1L57VMnkGHn/s6YrTrZb59OMthT5hPr06xPnxGrHmn1eeKRbZzG9bL/PT4OKecQW7rTJ72qFOeTUdHxnlqokEiHuOutgjtM/njlNeTWh+Gphh0BLjbFpMs9p3KsLvi4obOFOujvulryMJs1Dmey/P8WAXCEe7rjNMbmBZMLJ1hJTTlLOIunRHDxYaOFLenArbHFmaVV45n2FP3cnNXkvVRLx5HUwDSGjqaHcqtBMyzB6ZEtv86VGFjVysfuoDIptdKvDSYY0BvClIuX4CbOuNcE2xeg8ZUjq8MTOGKJtjaHSM+LQxrmmZ/XHAr8dR95oOAZeoMj2XZnqnTkW7h7rZZgp2lMzKa5ccZjd7OFO+NeTgwmOHNhpubelJsjJy76jTXi1q9yKsnphhxxri5O8YqW6WysLQGx4ezfDdnsK4rxR2BGs8PFNDDcd7TFaN9uq9mQ6NqOnB53PgcJqemRbb+9hQfbvExlpvkueEyZV+Qd7XHWB32NnNjWsoTrMLesSl2lyx6UwnuSIeIGUWeOp7l2ZyGNxjgxnSyuS7ZLop13polst04LbI9dTJPLZTg/b1xYnNM7upkjr87OYUeSfLpnhiRZrwnWkOzPfI8Hk8zNHZGYzM0joyM892RMpGWFA+0B8nnC7w4pdEai3BTxMnIZIFdZQdr0jFu9Bs8d2Kcl2pu7upNc3fSz2ld8AK3ehHZ5vccJEcJASEgBISAEBACQuBKCSytyNZo2F4bT+7cySc/+Qn6+/slJ9uVWnABj5+3yKbXeOXYCLvMMB/pCZIZGOUFZ5xHViVo8UyHa16ByPZX5SC/O0tkM6olnjg0wlF/gof6EnTOiG+nWViUC1P84MgEpVSabR0uDhwbZY8RYnNHlA3hi1Wr1Dly8CR/mDX4x9f3cEvETSGb4S+OTnHY6ePGsJPRfJUBh5/fXtPO7Qk/xuQQ/+ntMt3tXXyqJ0TyEhJVLaTI9p0xJx+6ro1r5hDZtEqObx3IUW9t5ZOdkTm8jkxKuQxfPlZhbU8Hd7T4aBSaIluyvZXbTotszRfkqZMn+cMxk4evbedWn8kTc4pszX2NRoVXBjK8WPfz4ZUtrAnNEgHzY/zRwUmItfPZFVHaqfDskTG+PWXQEwkQNeq8UTZY39bKw70x2l0Nnt1/isdMP7+zpo1NlyDsLK7I1pxwej7D/1GCbHcb9yS8jGfVi33Ddj0LYDGuBI1IhDvTKizZSbU+xQtH84zixutxElSLomkwbDjoTsW5vTVkXzeNaoU3MgUOVnWCFgQcDooOJwmHxi7dzfs7k9wY82PUa+zL5DlY1vApbxhg0nKQjIXZkgrT6nZwfHCY58uGnVDd7XSxOhlhXTxIaNrz0KyrOZJljyPGI6tTrPNqvDI4xjfHagRDATocOgdKGqlYnM+vSnGt1+QXR4b4u7KT31jVxp3KW/IikbKLIbI9P0tkW2WHrVpUK3meOjbJRCDKPV1xVpzn+WMylcvy/ZNlWltbeU/aw8DwXCJb076W0eDw2DjPZw3WtLdwS0uQoBOsaoEdJyapBKLcknBwYChP1h/lzq4ofT6XLbK9diLDrqqb1a1x21ZK6LJzfV1guySRzTLIZMbZmdXpbonRY5b5hS1mJ7k5FbQ9T43JHF8ZnKISivAbHTG6/e7Tourcp7eolYv8dGCSQVeIO3sSrFUhk2qrFXl6IMcpR5D3dCfpc5vsOS2yJdkYni142z6Sdkj9jMg27Ixxy2mRbZprLsv/HCgQak3y0ZjBy4MFpnwRbm2PomypQv3PShpnGpycLbJFHTw/mOWA5uG2riTXT4uYZ8ZmUi2XeP7kJCccAe7qSbLOVeEnJyYY1N0kvBbDNSf9HSluS/oJOhtzi2yDeWrhBO/viRE7nZFRnaWZm9IW2QanmAxGub8rRofPdYGKoGpNrPHyiQzb8xa3rkzzkbiLI2MTfPtkgSGnlzUBB+OlOlPuIJ9c2cLdCTeHRzM8PtqgI9XKx7rCJC7h/iIi2wI+HElTQkAICAEhIASEgBC4DAJLKrKpL+gqVGT79u1s3bpVRLbLMNRS7Do/kc2iOjXBt44XSbanuTcdxJ0f5X8cqXHHtZ3cHFN50RxX5Ml2tshmUZqa4LuHioR7Ovhw+h2KDWh1Xjh8ip84wvz2ygSBQp7tmQpVh4u+oJ9A0Evc52ZF0EdUvfielUuryuv7hvhPRQ///voO1oc8WHqVfUPj/OWJIrsaJm6Pn4dXpNnaGSHldaI1MvzZ61NUk2l+c2XM9qy72LYwIpvB0OgpvnrKpL8rTpfy2Jk+scoAtTrqxzs5wn84oXP/2k5uiChvmvN7ZhlFfrIvw8lQmg/1BPFXsjw1S2SLzjiqWA2OHBvmf026+OyaNDd6DR5/R5FNKRQ6JydG+NGQxQ19bdwQ8xGYOX9mhH9yNM91nT082Bki5TLITU7xXRXOlW8wbDh5V1uKL/Sl2BD14DUNdr19gi9X3Tx8XQc3R3zvGEo3M8KFFdnGyEYSszzZ1FlM8uNj/PlAhet723lPwkN+qswp00nA4yLgsJiYmmLnlMkdva3ckfCj1bN8Y9+k7Ul1e3uU1UE3bgxOjE3yasPDB1Yo70gnw8MqrE0jFY/QH/ESclgUGnVOZqb4ZtnFb17bxr1xD8OjEzw3qROLhbgm7MFvWWRLBXYXTK5vT3FT3MfBw4N8ZUpjYzrBDfEA3UEfrb5mARF7FKVx/vLtHPlgOw/0RVnpNykUCzxxYpzHJuoMaLAuGeNzK1q4LRkgZOkcGBziL3IWd/W2875UgNBFHAuXRGSzTCYnMnx9qMa1Ha3c1Ro6K1/YzLzQtSI/OzLBoDvOHd1+yuPjc3iyzextki9O8vxAGaJJbusI0+bRGRkZ58kJk9Wq6Enczcio8mqDDZ0pbkkobyODnO0FV2LMdNIV8BFVhSR8HnqDXhIqv+McOfwuRWSzaiWeG5hgwBnizu44HUaZl07lyXrD3NoZa4YUNqrsGpnkF0WNkNdLOugj6PfQ5vPQFfASnBZYZ68GqjCM8gL8Sc5gdXuK97QE8TsNspksOzINWlqSvDcdxG/ovHFijOeKOh3JMNf4lbzZDAUN+wJ0hwPEPMrDcpYnW0+MVf6ZsxlMZcb5i5NVOjpa+GSLm+OjU7ycb+DxeukK+gipvga8dAY8doi+4xyR7X1egx+dnKIYDHNfV8z+2HLeptfZNTzO6yWHHR66OVDnuRMTjHnC3N7i4dDwJMdMP7d2prg+anFs7Ey4aNOTbcoOFz2Bn41qjtsnUEUcnKSCfnpCfnx6jd2jk7xa0Ij6fU3OPg/tfo/d98Ds1Ai2h1uZ546N81zZzd2rWnl/wkutVuYXJ7N8fajMPs0i4Q/wsZ4Wttn3F5PBbJYfDlbwR1J8vC9K+hJc2URku9gdWH4XAkJACAgBISAEhMDiEFhUkW3v3r2Weui2w1Om/6hKXU899RQPPfQQ69evF0+2xbHrvFqdl8hm1NkzMMLLVT93r2hhZdCF26zxysFhfuZWXi8J23PKUSjwp4dUuGiaz3ZE7ET4pzdT59CxQf6kHOCP1qXPCxc9W2QzmZzM8sThKu0rurizpZkv7PyXqwavHBvicc3Pb69upc9lMVAocTxfJaNBAROXbpIMhehPRVgZmkn6r1qqsmv/EP+x4OHfXd/BhpAHU6vw5tA4Xx4osVczcbp9PNiX5v6uZq4xrZ7hz3ZNUUmm+a0lFtmGR0/x5yfqxBNBWmeFJZkOD3d2xUjmRvnDYYvf7e+gP+Q9nbPtLGZWlV/sH+YVdwsf6wsTrk2w/XgFKxZlfcxj53lyWJBrlNkzWkELx/hET5wu6jx2IZENg9GpUZ48YbC6O82NSf+ZnFGZEf7p0TxrOnt4oDNEi8sgOzHJt09k2VlsMGo4uLk1xef7UmxUYu20yPZX0yLbLUsssv3k0AiHvSFuSgVIK6XSgpqhcSyT5yg+PtCXoj/swdI0JisNhhoGRZUjrVbk8ZEaN61s40PpMI56lu+8VcSMpvhIT5QuW5C10MYz/MfBClt6W7k7ZvH6oXGOeuPc0xNjxUxorArbGxrjP2d0PtbXyp0RkxcPjfFzzcfaVJC2aXHXYVR4YahEWyrNhzojjJw4xbcqTj62Os1tUd9ZodEzIttfTItsD06LbPlCnh8OjPP4RIOTOqxJRHm0r4V3JQOEMWyR7c9zFncvM5FtYmyML481uLGrlXtagnPOd9OosOvIOG+aEW7vCaLnLiSyWZTLU/zsRJFyMMltnWE6LJVTa5KCJ8TtnXE6fU5q5TzPD+YpBqLc0RmjW9lC1xhSOSbzVUbrFlOqnIthkvD7WZOMsCriOy+34MVFNoN8JssPxxqk0ynubg3iMxscHJ3gFwWT1W0pbkr48TtVMYE6J6ZKHC9pZFTdIdPA53DSHYuwIRmi7dw8iXYhlQLPnsyT84d5b1ecVY4a/zA4wVHLb3uMXafCUXWN3SdG+fFkg1DET7fX2cwtaFm0BMNsSKocaA60RpGXj0/ytubj2nSIrukEc2W9zuGJEqcML+/uTrElpoSmGsfyJQZKGhMG1EzDLoDSHY2wPhki7eGscNF7PDo7ThVohCPc1RmlbS7hyarz1miW1yYtO8/allCDn56YYNQb5b7eKEzl+YeREgVviDu7QliFSd6YdLCqvYUZke3HJybssNg+9YHArmprYeCiLxZiUyJI1AWVWp2BqRLHyg3GTagbJj6ni954hA2qKIp3Jlx0lshWcXP3yqbIVqmWePVklm8OV3hLs4j5/Xyku6VZ5MVnMqBEtoEK/miKT4jINq/nGzlICAgBISAEhIAQEAJLRWBRRbY33njjLJFN5RfSdZ2nn36az3zmMyKyLZWVL/E8ly+yWTRKU3z1wChvekLcmgo2Q3xUCF0uy2NFN/93fze3xDx4K0X+/O0xqi2t/GZX1M4VdXozdPYeOcGXGhH+43UtZ1WOVDnZzvVkqxWm+M7BHFZnO1s7goTnSIBv1is8d3iEl9xRvrAyaXs5OCyDWsNgQjMoag0KU2V2T1apx1QundkVK3WOvn2SP8wY/MHGHm6LuJkaH+PPjuYZcPu5JeJkWFWSs3z81nUdtneSkRviP7xdpq+zi4e6lzJcVHmyDfG1UwabuuN2mNrpCngOJ13hAO7iGP/rSI13X9PFlvjc+eKsep7H38pSSrTxvo4gnkqWHxzOk3V5WR1w2jnmVOL7l2omnbEIH+hMsFoJk43qhUU2U+f46DCPjzu4oy/N9ao63ownWz7DHx/MYUTb+dzKZrjoM4dH+XbeZFU8QFyv81pRZ01rK4/2xelwN3hm/yl+YPj5neva2Bh+B8Fw1nxfKE82Vfhg59tDvKq7WBN0k3SDpRnsruq4/AHu7FQeYn78ZoOBbJGjJVVN0Wnn3XLoFV4cr3PjqnZbZHPWsmw/UibRkub2thDxGQecyXH+n+NFbuxu5a6YxsuHpqhH07yrI0xalYKd3ozMKP92pM7dPa28K1znmQNZdhte2sNuwiqM0S5oYDFV1elMtNgFKkYGhnhWV0Jg0hYCz91UuOi3D2R5ww4XTdLv1XlpYJRvjteJhYN0OzT2FhpEo3G+sCrFGp/Fq0eG+Puyi4/a4aL+Zh6yC2xL48lmUZga53snK7S1tHBnmyqycn6ntFqeZ47myAWS3NnpZzLzzuGiKr9XLj/BMyerBBIpbm/3YeUm+KuBAhV/kGtVtWSXA4ehcTJbZNgV4OMrWrg95mtWI7VM6prOZMMkr9adQpn9k1XKwQjv64rbIdSzt4uKbPUyL5zI8OO8g1RcVQVuFjQolsu8nddZ3ZLko90xOm3RycIyDIoNg5ymU6rVGMyVONJwsbYtYVe0VJWHZ2+WXre9dn9WdHB9Z5J+q8wzIxV8iQTvaQsTdztQudLeHMzwYgVWt8W4LuhqerIBfpebhM+N0oUbdVX4YJxXC9AW9pB2g6EbHKhqVH1+3tueZEsiMP3RxcI0DEozfa3WGMkV2V13srErZeciy4w1Cx+onGwfCJj8aDBHzhfi3i6VD3JOQ/PqUJbdVSebVf5MX41np0W2961IkjY0BrJTPJ+p4on56XTWGSu5WdU2I7JNsnNwiownwq0dYcK2yKbG6bALgiRVER07B5wqOqI46+Q0g1K1yvFcmRO6mw3tSW5P+e2CDLYXXKM+HS5qsmVlmo/GnRweneBbJ4uMuX30Bx2MFWuMuwJ8YkUr9yZdHBodt8NFu1rSfKwrZNvgYpt4sl2MkPwuBISAEBACQkAICIHFIbCoItuBAwfsR1IlrClPNiWyqQqNO3fu5IEHHpBw0cWx6bxbvWyRzdQ4OjTKN0YaeBMhkrPCYlRoz1C2AMk0/2RljDhVHj80whF3nE+vSJzlQWE0yjy7f5gXw6384xXRs5Ljny+yYYdBPXdkmBf1IFtXtnBt2I17dtiVZTCezfLdwTLJzjQfbFXeBs2XErsMg/2vJkatwcvHTvEdPcg/ubaVvoDndAqg8tgw/+5IgfaONj7bHYbCFD/O1GlJxnhXrFn44Cd5i82dKTaFDPYcHuZLeQdfWNPNu65K4QMHH7yunTUBFXo4a3OA0Sjx3FsZ9gcSfKI3Rs+5OexMjeGRMf52xODOVW1sjnup5LP86FgJKxRhU8xt56CqVYs8Ntbg2s40H2pXeYHUX1beWWRT1QHLqppflqOeKJ/oS7DCzps1veklnjwwwg+qPj51bRtbAhq7hqc4ip9b0xHSRo0XMgXK3jD3tofxlHL81ZE8tViKL6yMz/1Sfc7sXyiRTRU+eEp5srl8bEn4SSuRWK/xk9ESRiTOx3vVS76TyXyOZ0+V7Rxs1yuPL5VYvjrFt44XaO9S4dRNkW3HkQqpdJpbW4PEZrSB3Dj/9oQS2dLcm3Cw73CG3c4I9/XGuTY4nWzfbHBicIw/GTf45Ko074mYvHxonP2OAJvTIdujamZTQkDQ67VFlINHh/i5EeCe3gTXhc9PUm+ZNd44PMJfTlrc3ZfmA3EnhzJT7G24ub4lwmq3zq5MgQF83NUepVUr8a3DExz3Rfj0qqYH38UCpJdEZFMegfUSLx/P8RYBbu9O0B/ynO25Z2q2R9QPMxprOlt4d8rN4aF3EtmU51GV109leb3sYnN3ipsCBj87OcHPyxYBFW4+/cHATp1frzNWMVibTnBfW6Tp8XjWumNh1Ou8PjjGzpqL+3pauD3uPyv12IVFNlUFdoIfDJU47lShiWrta1rcgU6mWMXrCnJf90yhBVtxnW5f5f4zyU3m+clQESMc5S47zPIcy1kmE/lJnhsq4/D78Bt1Ji0vGzuSdtiyOp/R0OycbHs0Nzd2v3Phg3q9yEvKFjUva1MBur2gN2r8fEIVK4jwwd4k1wbV3FG1kKdJ2eNpVuit5ib488Ei4dYkD3ZGKMwS2T4cd/H6UJZXSrC+PWlXkm4KWdObZTCVL/DsUIEpf7iZn89RtnOyKU82JbK1q0IkjbpdHfSlfJWCYRB1h9jS1cqmeLO6qCp8UJ8ufBCd6+6qqgXbXZ/mbFcPNm2v3KeGy7hicd7fFT2Tp9PQOTqqCh+UCCRT3N8epFIs8kpeIx2LcINd+KDI7hKsbo2x0afxzIlxXq17uKc3zXul8MG8n3HkQCEgBISAEBACQkAILAWBRRXZDh48eFpkU0KbEtlmcrJt27ZNRLalsPBlnOPyRDaLeqXIjkMZhlSemO4I4XM+rhfGh/nykMlvXNvFDTEYGcnwvVGN3rYEd7aGmt4LWpXDYxP8aMzg1tWd3JHw4p/1ojT49nH+qhLg99a1nqkuisFELsf2gSLFQIg70hFWqKpySkjTG4zmijw/XqLmC/P+XpWkW+ftXJmC5WFlNEB0urKmVinx0+NZdnmj/NaMt9sMr0aJp98e5ZslB+/vaeUDrX7cloXXo8JKnXYy9KLuwOM0GB5TYaRlPKkWfm9Vwk58fXE/AxawuugQ37Kri7bb1UXP81NSomNmnG8NVfHHI7w7FaZbFUhwNl/4j00VeWWsgjMW58NdMdp8DiYnx9l5okGirZV3tXptbyDLqLF3cJznKx7e09vChkjTk+37R0c55A1zf3eCbq/yaLEwdY2pQoXXJ/IcrHu5pSvJzQn/OaFxJuOjo3zpeBErmuCB3hh9XnA63NPVXlUlTM2ulmlUy2w/Ps5PGx62rmjn3al3yMW3iCLb04dHyYTj3N0ZoVvlf7I0hsazPDmms6Itxa0tfqr5LDtOVUm3pbilJUQUnVw2y58fL7FqRTsfbjvjyZZqTXObqng4S2SzPdl60nwgFSA/Ps4PR6t4wiFuivpocVpkajXeHi/wWN3N71zbzj1xDwMjGX6SM1nVEmdzKkjYrRLYVzhVd5KOBEh6YP/hU7xgBLmvb26RTYkahYksf30sxylPmI/3qqqbTtwOV7NYggO7WmJdydRalZ8NZvlxAd7V08oHz60a+w5rzmKJbCedQW7vVFVxpwVc0yAzkWPnaJmqP8htLSocXK0PFnpdhfUV+cV4FSsU5e6uGCt8BntOZXit7GRDlxIMvbjUncvQqVSq7Ms189v1puLc2RbAWZhi+0idcCLGzS1B23twWh/C0jX2D2fZ3/BwSzpMyNKY1B10hAOk/KqqMWiVCi+fmuBNy899PUk2RbzniWz/5VSF/s4WPtASOiOaO8Ct1Xh1MMtBw8em9jirg2fWGofDpJjP8zM1Z6JRbo66yFU18Pjoi/jsa0pVZh4Zn+Ln2RrRZII72sKk5kjSaKh8bsMT/CxTsQt0bOpI8b42FRrfHKwtsg1k2NVwcUN3kg0Rtx0u2twsVK/cTgeNRpFXjk8x5Ixya7fKFdesaHxqPMez2YZdHfrO1iDuRoW3i3Ucbj8rIj78bidOUyOTyfGdTIOe9iQfSQeZGMvw9xMN1re38OHWgB3a+rOhPAOGm/6WKP0xPyEl/hs6uUKJXeMlhk0Pm9qTbEr4CWhK9FciW4T3r0zRbn+caVYifX1kgh8PlzADMT6xKs3NcQ9mWXmy5SmF4tynCh+okNgzKp59XdQrVY4U6lg+P6vCPnzq/LrGycwkL+Y0O4/de9qCRGY8ri2TclkVksjyQsXJzV2quIGPoNNhV3tV9zFD16kZFoahcTiT44mxGrFkkm09cfrm8tib45oTT7bLePiRXYWADz/csQAAIABJREFUEBACQkAICAEhsIAEroLIZrJ9+062bZPCBwtoxwVp6rJENstgdDzDD4Z1bljRxk0qMf05VfP0RpFn9mc4Emvl0d4wEa3OS8NZ9pRMnEEfTltkq9Eom8RScT7cGSXunsld0xzSqSMDfL0a4PPXpkjP9sAyNE5N5nk1U6ZoujD8bkzlSac3cFV1CIa4rS3WDGk0GuzP5Ng31aDi8WG6nVjKoa1eQ9dcrOtQIUt+gmeFnVqUVNW4YxO8rrt5VzrG7a1hO5S1mazcolGr8tZEnmdHSkz6I3x6ZSubop5moYdL2Baq8MHw2DCPjTu595o01wRmVe+c1QfLqHM8k+elySoNhxvL68F0WiqeC7MOkXCI2zuidgVCt8NicmqCZ09qJNIptrT47LxD9st1ucCTA5MMBSJ8uDNGJw2ePDHKjqqTvrCfmMvRfAk1NLw1DVO9NKeibE74z87DN903letu18lx/n6sTiwa5r3pGGsj3tPJwk1TI5cv8cLYFC+UHHaC8k90RGjxXiTL/nT7C+bJVq3y06MZchElTITomnnR1avsOTnBq3Uvt6twXVedvacmOaC58Krk8g6TaKPKSzmd/pVt3Nsawlmf4OljVRItLWxpaeZ0srfJLP95sMT1na3co0KvjTqHxwvszddwmBYqYrTh9hLWqnyv5uShlWnuSgbQ6mX2juQ5XDap+b1YLgt3rU7UF+bmduWp5ODgsWFeNgK8pyfOtaHzPdnU6U2jzqHhcb49XKHuD9pzXoXAKjHcliJMnXyhzK7xKZ4vGPS2JNnaHaPXP8s78QLzfuFFtgo/G8gy5Axwc0eCFaf70RR5BycKvD5ZIW85wZ7vCmADq2ESCYXY0hZlRdCL26pzcCTLjmyDeiBAUonwahKbBt5aHdPhJhWLcHMqRLtL45WhCQ43PNzYnmDNuYVElKA9OclPR2vEIqqYR4PBYp0pVdrC47YTG1r1BqbuZFUqxk0twfOq/Tay4/y3kwUKSrQJnPEQNB0O0nqdkbJBe0uCu9si54cNNir87FSOY7rHzmNYKZU5UbVo+Dzoyo6mgVZtEPOH2NwWY2XYM2chFKbH8b1jkwy6g/zGiha2RH3MpD0zNZ09g2NszzdwhoOkvY5ZIhusDIe4UVWvNUu8NphnzBnlpq4oK2YKH9RrvDE8wS/qLm5oT7DW3WDPeJ6jVQvd47XXaIepY1QbhAIhbmmP2WHrI5ks3881WNuW4n2poC0aZosl3swUGalb6D5vc5yGDrUGHrePa1pibIj57QI31Is8N5gj441wd2+C9IwHtGWQLxV5anCCQ4bf9hi7OebGrOTZOZjjdc1LOuqzi4rMiGymw8X6WIB1Lp2Ddt/B8KvzO3Coj4o1nVRQzbMYfcGmwHp6M3SGJyZ5YmiKt3UPN6VjduiuWtfUfsoTrlKtsj+b54WJOo5AmA/2pLgx6j1tg4vdYkRkuxgh+V0ICAEhIASEgBAQAotD4CqIbLD9Rz9g2/0P0r9+gxQ+WBy7zqvVyxPZTCYLRQ4rkSqh8qKdLY7ZHTBNxnJ5DuDltkTAFk6sepVDk1X2N0wqlh1hQ7ffz+ZkkJBq4xx9qjhZ4IDuZr3tBXXu7waVUpUD+ToDhkXVDpmCTp+PDfGg/bI8U73P0uoM5iscqBpMqqgpwONwcl04wFr18nRWBbgZfDrZbIGdQzl21SAZ9NkioHpXV380vc7xsk4kHOG+joSd7ywwR364dzLGwohsJqVKmcMV6IsHiXvO5GQ777ymepEss6+occqw0MD2OOnz+9mgxBRVoGJaQKzVqgwWTXzBAO0BF6cjyiyLQr7I7oaD/niQFpfJYL7Ma2Wdiqm80JpnVf9Iez2siwZpU8LdOwqPFnqtwqujkzybqVJye+z9A9MTQcegUK4xbHm4MR3nwx0qwfkFxnjOoBdKZFOiwsl8harXR1fQS2RWTiS9UuaNokFrNGAXMaiUK+wvNsgYKmDTaRct0HWLeDRoVxt06FUG8jr+QIC2gBJlpztdq/JKoUFLOECvElcMg6pu0Kg3mKgbFC1IBH04shN8LW9xb18rt8ZVEQMl+NY4mq/xdt2kCPb12B8N0Rf04lMVTvNlRiwX3RH/WeHYZ+Oy0LUq+zJT/GSkzBhuu38zOQ9Ny6RUrTOmObi2Ncb7O2L0+T2nwxUvtugsuMhmagwVqhQdbtpDfmLnCPRKJMuXq7xdqjOoWdTADivv8fnojwWIe13N9cYymCxX2FNoMKRZmDMR5UDM5WJNxE9vaHqN0DSOFKpU3R7779Q5z91U+OFgoU7D46XL76BUqXGgrNkJ8fXpdWdl0G+vO1HP+WKxUa3wSr7G8YZapc5s6r8SDoh5vPRGg3QHzhFu7F11sqUqmZqDZMhHRIUXF+scbpiUpptKeDysiwToUV6vF7ouGw0OT1UpuTysigZIKZFqerNMk0xBzfs6Gau5Hp7+zYK+cMgWtiIOjbFCnbLDS1tY8TqzX6NSYV9JIxQMcE3QTb1W5UixztG6SXl6FUl6PGxQ15USqbAoVqocrpkkg35WBGZ8dk1q1RoDhRqH6ib56fVZHXtdRFXSnTVOo8FgoUbF6aE36ic4+4Zj6oyVKoxpTlpDAdp8LlR+uqP5CvsqBpXpdc3umrqHOF1cFw2wKeLBqNY4WqhzRGv2XU2rpNdDfyRIlwrhP49zUwg+NVHgmZE8BzWIBLzEXc37i/pUUW00GGuYxEJh7u5IsCnqPedD0IWvOBHZLrYiye9CQAgIASEgBISAEFgcAksssmlY1Pnu1/+aTz/yO2y8aYuIbItj13m1elki27zO8Et4kBIWCmV2FyscnapwsqKTNS38Tpf9Yt8ZDXBDIsLKoPs8T76LjXZBRLaLneSX4ncLQ6tzbLLCm/kKg6UamYZBA6ctKHTFg6yMBNkc9xPzXFoo7sywF0pkW3qMJpVSkX25BpbPR9jf9DhS+cHeGs2T90W4W+WYUiGSl+Y4eYlDsDD0BqfyFfbkK7ZwMdwwqFgOom43XdEgKyJBbkwEaPFdmgfbzIkXXGS7xBHJbkJg2RLQdbJKlJ8qc7hQY6iqM2lCwO2iPeinNxZkQyxoi+VzFU+90LhEZFu2VpeOCQEhIASEgBAQAr/iBJZYZFPf8XN87Svf5NHP/yNu2nKTiGzLaIKJyHYBY5g61UqD0brOhAlel5M2n5ekCs9UCa/nIXSIyHYOb8u0837lahoZzUDDSdzjpi3otfNJOecB+ZdZZKtViuwZLfO2BprLYYeL1nQdh9PDTa1x2xPqcjwnL2+pMTE0nalq05umgoOoS734ewkrT8J52EJEtsuzgOz960JAebXpVGoaY3WDKcvC53LR5vMQ93nwXIZ39GxiIrL9uswfGacQEAJCQAgIASGw3AgsscimYVklvvf9HXzqoUfYuLFfRLZlNCNEZFtaY4jItvi8f3lFNhVurVOoNDhW1Sgocc0C3dkMjewLeuzw63lou4sP/R3OICLbVUMvJ/41JCAi26+h0WXIQkAICAEhIASEwLIgsMQiWwPTtNi5cwdbt0rhg2UxA2Z1QkS2pbWIiGyLz/uXWmQ7jUeVNFTp1mcS3v0ySWtnbCwi2+LPdzmDEJghICKbzAUhIASEgBAQAkJACFwdAksuslmWxfbt29m2bRv9/eLJdnXMPvdZRWRbWmuIyLb4vH81RLbF57QUZxCRbSkoyzmEQJOAiGwyE4SAEBACQkAICAEhcHUIXBWR7YnvfZP7P/UIGzbeKOGiV8fuc55VRLalNYaIbIvPW0S2xWd8qWcQke1SScl+QuDKCYjIduUMpQUhIASEgBAQAkJACMyHwNKKbLoBlSG+/Jdf4Qu//y/ZfPPNuN3u+fRbjlkEAiKyLQLUCzQpItvi8xaRbfEZX+oZRGS7VFKynxC4cgIisl05Q2lBCAgBISAEhIAQEALzIbC0IpsBzrEX+eM//SZ/8K//hHe/6xbcbtd8+i3HLAIBEdkWAaqIbEsL9Zyzich2VfGfdXIR2ZaPLaQnv/oERGT71bexjFAICAEhIASEgBBYngSWVmTTDMgP8Ndf+zs+9/v/gi1bNku46DKaFyKyLa0xxJNt8XmLyLb4jC/1DCKyXSop2U8IXDkBEdmunKG0IASEgBAQAkJACAiB+RBYWpGt0cC0HDz55A4++YlPSOGD+VhsEY8RkW0R4c7RtIhsi89bRLbFZ3ypZxCR7VJJyX5C4MoJiMh25QylBSEgBISAEBACQkAIzIfAkopsmqZhmiY7duxg69atIrLNx2KLeIwS2T77i6P81spW4h4J411E1Dhw8NJEiapp8MWVadr9Xvt0v/36Me5MRVgR8uF0LGYPfvXbVox/PlHEtOCR3hQ9QZ896P/rjRNsigW5NuwXxks0DZQtXs6VMCyLT3YmWBMJ2GdumCb/6a1h4l43WxIhwFqiHslphMCvLgF1vT2dyZPyuvnCilbCkpbjV9fYMjIhIASEgBAQAkJg2RFYVJFt7969lmVZ6LqOEtgaypPNNHnyySd56KGHWL9+vYSLLqMpUTVM/ujgMEmvG5cIPItqGafDQaamcW3Yx0c7ErbIoLY/PTKKsoPP5URMcGUmUCLleF1nTdjPB9tipHweu8E/OzZGXjMIuJxXdgI5+pIJKFtk6zqrQj7el47REWiKyrpp8Y2TWU5VG0TdLpHYLpmo7CgE3pmAundMNHQ2xoJ8pD1u309kEwJCQAgIASEgBISAEFgaAosqsr3xxhuWEtWUyKYENvVH/fvTTz/Nww8/LCLb0tj4ks9iWhYnqw1b5JFtcQnM+OsoT4Okx4172m1ttNZAeRSKBa6cv2KsXjYVXyUcC+MrZzrfFmZsEbdt4cLrbL70WxaMNzSmGrrM+fnCleOEwDkE1PWmfNHVuqf+qI86sgkBISAEhIAQEAJCQAgsDYFFFdkOHDhge7IZhmF7ss2Ei+7cuZP7779fwkWXxsZyFiEgBISAEBACQkAICAEhIASEgBAQAkJACAiBRSawqCLbwYMHbYcd5b02EzKqPNu2b9/Otm3bRGRbZONK80JACAgBISAEhIAQEAJCQAgIASEgBISAEBACS0NgSUU2FS5qWUpk28m2bVL4YGlMLGcRAkJACAgBISAEhIAQEAJCQAgIASEgBISAEFhsAldBZLPY/sQP2fbAg/Sv3yCFDxbbwtK+EBACQkAICAEhIASEgBAQAkJACAgBISAEhMCiE1hikU3Dos73vv5VPvXob7Hxxi0isi26ieUEQkAICAEhIASEgBAQAkJACAgBISAEhIAQEAKLTWCJRTYdHDm+9uVv8ujnf5+btmwWkW2xLSztCwEhIASEgBAQAkJACAgBISAEhIAQEAJCQAgsOoElFtk0LKvM9x/bwUMPPczG6/tFZFt0E8sJhIAQEAJCQAgIASEgBISAEBACQkAICAEhIAQWm8ASi2wNTNNi584dbN0qhQ8W27jSvhAQAkJACAgBISAEhIAQEAJCQAgIASEgBITA0hBYcpHNsiy2b9/Otm3b6O8XT7alMbOcRQgIASEgBISAEBACQkAICAEhIASEgBAQAkJgMQlcBZHN5PHvfpMHPvUoGzbdKOGii2ldaVsICAEhIASEgBAQAkJACAgBISAEhIAQEAJCYEkILK3Iphs4Kif5y7/4Cl/4/X/Flltuwe12L8lA5SRCQAgIASEgBISAEBACQkAICAEhIASEgBAQAkJgsQgsrchmgHPsRf7Ll77JP/rXf8K7b1cim2uxxibtXiYBC6joBkXdwFT/IZsQEAJCQAgIASEgBISAEBACQkAICAEhsOwI+JwOYh43bqdj2fXt17lDSyuyaQYUTvHVb/wdn/3df8rmzZslXHQZzT7dsvjJaJ7Xp8rUTHMZ9Uy6IgSEgBAQAkJACAgBISAEhIAQEAJCQAjMEGjzefhQe5xrwn6BsowILK3I1mhgWg6efHInWz/5cdatk8IHy2guUDdM/sWeQZ4cy1MXV7blZBrpixAQAkJACAgBISAEhIAQEAJCQAgIAZuAZUFHwMO/WdfJxzoSQmUZEVhykU1VF92xYwdbt26V6qLLaCKorjRMi784luGNqQqGumplEwJCQAgIASEgBISAEBACQkAICAEhIASWFQH1th7zuPhUT5LbU5Fl1bdf984sqsi2d+9eS4lqmqbZfxrKk800eeqpp3jooYdYv369hIsuoxmodLVMXWNS021lXDYhIASEgBAQAkJACAgBISAEhIAQEAJCYPkR8DmdtPndhCTP/bIyzqKKbG+88YalRLUZgU2JbIZh8PTTT/Pwww+LyLaspoJ0RggIASEgBISAEBACQkAICAEhIASEgBAQAkJgvgQWVWQ7cOCA7Q+l67r9Z8aTbefOndx///0SLjpfq8lxQkAICAEhIASEgBAQAkJACAgBISAEhIAQEALLisCiimwHDx48T2RT4aPbt29n27ZtIrItq6kgnRECQkAICAEhIASEgBAQAkJACAgBISAEhIAQmC+BpRfZTJPtO59k29ZPisg2X6vJcUJACAgBISAEhIAQEAJCQAgIASEgBISAEBACy4rAVRDZLH70xGPc/8CDrN+wUQofLKvpIJ0RAkJACAgBISAEhIAQEAJCQAgIASEgBISAEJgPgaUX2TD59lf/jM989ots2nwzLpd7Pv2WY4SAEBACQkAICAEhIASEgBAQAkJACAgBISAEhMCyIbDEIpsGVPnG3/wNj3zui9y4eYt4si2bqSAdEQJCQAgIASEgBISAEBACQkAICAEhIASEgBCYL4ElFtkamGaDx5/YwYMPPMSGDf0iss3XcnKcEBACQkAICAEhIASEgBAQAkJACAgBISAEhMCyIXAVRDaLnU98h60PfJr+DZtEZFs2U0E6IgSEgBAQAkJACAgBISAEhIAQEAJCQAgIASEwXwJLLrJZFmx/7Otse+gR+q+/SUS2+VpOjhMCQkAICAEhIASEgBAQAkJACAgBISAEhIAQWDYEll5kM3R+vGMH2+5/gPX9Ei66bGaCdEQICAEhIASEgBAQAkJACAgBISAEhIAQEAJCYN4EllZk0wys6km+9d0n+cznfo8bNq0XT7Z5m27hDzRNi/FcAdM0F75xaVEILAEBh8NBNBygXKmj6QYOxxKcVE4hBISAEBACQkAICAEhIASEgBBYIgIW4PN6SMZCWCpUcB6b0+mcx1FyyKUQWGKRzYT6Qf7q//wdX/j9f8OWW7fgdrsupZ+yzxIQqNU1/vh/PsZUvgwiTiwBcTnFghKwwOt1c/9Hb+WFnx/g5GgOUdkWlLA0JgSEgBAQAkJACAgBISAEhMDVJGCBw7JYc20Xv/f5e6nVtHn1xu/3oxwUZFt4AksrsjU0LEeJ73z1G3z60S+yabPkZFt4k86/xUKpyvV3/jMGRybm34gcKQSuFgELQiEf//s/f54v/dkOXts/AE65cVwtc8h5hYAQEAJCQAgIASEgBISAEFh4Ai7D5J57NvHk3/0rCsXqvE4QiUQQb7Z5obvoQUsssjVQkYg7n9zJ1q2fpH/dOgkXvaiJlm4HW2S7918yOJoTVXvpsMuZFoiAcpUOB3387//wKH/6l0/y2luDOMQNeoHoSjNCQAgIASEgBISAEBACQkAIXG0C6p1HiWz33rWRnX/7zymWapfVpZnwUhHZLgvbZe285CKbMuqOHTvYunUr/VL44LKMtdg7i8i22ISl/cUkICLbYtKVtoWAEBACQkAICAEhIASEgBC42gREZLvaFrj4+RdVZNu7d6+lJoGu62iaRqOhPNlMnnrqKR566CER2S5unyXdQ0S2JcUtJ1tgAiKyLTBQaU4ICAEhIASEgBAQAkJACAiBZUVARLZlZY45O7OoItvu3bstJaopgW1GZFOC29NPP80jjzzC+vVSXXQ5TRER2ZaTNaQvl0tARLbLJSb7CwEhIASEgBAQAkJACAgBIfDLROBSRTalw8yVc03CRRff2osqsh04cMCuJ2sYhu3NpjzZ1L/v3LmT+++/XzzZFt++l3UGEdkuC5fsvMwIiMi2zAwi3RECQkAICAEhIASEgBAQAkJgQQlcTGRTFUPL5TL79u1jy5Ytdg78GWFNdUREtgU1x5yNLarIdvDgQVtkUwLbjMimjLp9+3a2bdsmItvi2/eyziAi22Xhkp2XGQER2ZaZQaQ7QkAICAEhIASEgBAQAkJACCwogQuJbMpzrVgs8txzz9mOTQ8//DC33HILHo/HTtslItuCmuIdG1t6kc002b5zJ9uk8MHSWPgyziIi22XAkl2XHQER2ZadSaRDQkAICAEhIASEgBAQAkJACCwggQuJbPl8nmeeeYbHHnvMdnKKx+N86lOf4rbbbsPv99tebOLJtoDGeIemroLIZvGjJx7j/gceZP2Gjbb7omzLg4CIbMvDDtKL+REQkW1+3OQoISAEhIAQEAJCQAgIASEgBH45CLyTyKbCRF944QV++MMf2gKb8mpT3mtKaHvggQfYuHGj/fcisi2+nZdYZNOwMPj2V/8Pn/nsF9m0+RZcLvfij1LOcEkERGS7JEyy0zIlICLbMjWMdEsICAEhIASEgBAQAkJACAiBBSFwIU+2N998EyXwzHZkUjnxW1paWLt2rZ0fX0S2BTHDBRtZcpENqnzjr/+GRz73RW6cTsS3+MOUM1wKARHZLoWS7LNcCYjItlwtI/0SAkJACAgBISAEhIAQEAJCYCEIzCWyzQhnXq8X5dF27jZTiFL9JiLbQljhwm0sscjWwDI1Hn9iBw88+CAb1vdLuOji2/iSzyAi2yWjkh2XIQER2ZahUaRLQkAICAEhIASEgBAQAkJACCwYgYtVF73YiURkuxihK//9KohsFtuf+B7bHvgU/ZKT7cotuIAtXLbIphInzpzf4eB8zVwlVjy9A3OI6gvY++XR1OzyyOd9Rbgor4Ubw0w/5vqSsXBnWV4tXanINtt2zZE5fi3mrBrp+WOftu30dT3372f4zPm7WhBOX/9nt7e8Zk6zN3OP4cy6dqH58U7jnzn6YvyWBY/Z69OsDp1ZQ2av52ftoOCdPYQLzJtltSbNOeazr/u5bKfuZecO+cx6MTen5TRu+8597rVpL3mz7uNzsJn99fuy5uyczweX1cIV73yxNU4BOd+mCsmZL/5nOnGRtc9Gef4T0RUPYh4NXGxtUoOeeyrMMW5lx3fYf9ncL+d5TdsPsOeBOP8Z4ILPePOwz0IdcrH711x2nt/1vHyeiy5+Tc91X1f9n+Nan9P+y++55aJjvpzrea7JtwzW6tPduoS15h2frdR6ftb4Lva8Otc77EJdnZfezjvZd+Z+ctbvFrhMk3vu2siTf/vPKZZql36iWc+8kUjEztsm28ITWHqRzYLt3/8a2x56lP6NN4kn28LbdN4tXrbIhgO304FpGhj2Wc9ZpNQC4HaCZWIYasG73JuziWUmWHd9HPPYMMeqGrpaNed6dlVPx/EWNnT5mDyWYbSmo7/DrvMGdAkHqvE6TAvdbN7Ez3rOdjhwuxxgmuhm83nuih7DHS66V3WTMCY4fLJMVTdPvxA4nH7S6TB+aoxOVGjY4H61t/mKbPZNy+Gw1yK3y4lTZY40DHTDwrQs3F4vfX2tuKpZTo7WqeqXO4+XM3c1Tx04XU577C71QomFqRtohnn6IUXdgG0+TvXiZdpJU42ZOexQx7pQNWzUfFYJVnXdxMSJxzPdpr0GGNPXxfLip+zvcKjxqXE01zBTjVEzbfurUan/P8NoeoyGiamuc7WH04XH7cRpP6DOzB91/MxDuhO3u8mvuR6a6NN8l8PLeJPBmWtAjUHZUfXTmB6jGolz+hppLmPKzmrtd+Byu/E4p8euz9gZHC4nHnVNqXkzs//peXN1r4uz7e607dac22rMtuRiM3E4Z64NZbrpMdvXTNPmTVZqvWgedzZH9ZJnTLd57g3h6oz//PVO9XH6+rTv081NXRNqzrrUs7dloRuGfR93qDngdqJKVjXniIWp5o5aI9QcmLmpTVcvs+eQulau2svbzL142mYuZbPmmGfGNDNmtc6ptUy9b9i2np7/LnXtqr+fvi7s9W36BfAMp+b8V2uCWuvUdXN1v9LMjNuJ3f/p69O+bg1DPYacWd/VXFZc7OWpOcdN+7pWxzXn+Jk1q3m/8Ki1csbY1qw179znwKWc5tPrdXOtdmEvtzPrrf1M1rR002bN+armtjG9Zql13J7zan2bvibUNT2z2Y8Kah1UxzqYvs9d4XPclfKZHrMarH2PsW1iYag1yb4PN8eoZqe9fqv71Mw9Sjex1LXrceNpGr855+1n9+n7leqffS03BSt7rZvF5Eq7P7/jZ13TymbqHmMLZ2qdaq7hzYdrtX6r5+4zzy7NZzt1z3bi9bimr9nptcAEp30vn5k7zfFq05yu6Hl9fgOdddSMMHjm3tNcmi9h7Z6e3/Z163afXsfU2q0WeE9zwcOw14a5Rfcr7v7lNnDO+mo/O81af43TX0RmPbs7LExj2l401z2Pu/mxwP579cxlLwEOnOo3lwPFcOa35pJ9taw8bV/1bOFx4Z11n5pZn848TjbnqMthqUWIu969nh//9T+nWBaR7XKn2WLvv/Qim6Hz4x07uP/+B+jvl3DRxTbw5bR/6SKbhWW6SLSs5L03Bzm59y32DGlos77eqkXNF+7lfXd30jj5Ov+wR6NmNh9CzyjxjuaN8Nyv56cXTwO02/n3/+8NaP/f9/nSYI789G+n25heEB2WCbe+j/++Lc3uL+3kBycnKc58dZ21GKvzLcYiqvrj8vm5/pYNdOsTvLxrkIm6YT/AzDzQ+1as5YMbgoy9cZA3hqvU1A2u+cQ3/Y/mw9DMS1DzbtBk1Gzj9BJr/4XL08qj/+jDrK3t5X99cy/DBQ3UokuIazas54O3Jskd2s/O10eYrBr2E/VMk2c+2U+3f9VuLJczQy+877xENputdcstAAAgAElEQVS3g2i6nY3X97Ii6cfnsqjmM7zyxkkGxkr440l+53fuxX/yeb72RIZTBRc4p2HOeslovqGcbSO7x0sw/+ZHsTl2byTJunU9rO2KEFAP4E6L4miGN/YMMDBRQfdHWH1dHxtXJYj43Dj0KsNHjrDrcI4JzUd7bxeb1rSRjrjtr2FWvcyh3cc4mAmybksHqzpD+M0Cx48c5vWDeSYrThzL5KOZ/dLk8pLu7mTjdW10xLy2WECjyrF9x3nzRJYpzcQXirOmv4+1PXGiHtCreQ68PciB43k0R4hV6/pYv0L95rBf0MvZcfbuG+BopkwNHx0re9i0tp22kBsXGuMjw+zaP8zIZMN+Cbqql596AXN7aOnuYuN1HXRFPc1qVLUiJw4PsOfoBJM1C08kwdr+Xvp7YoQ8oJWKHN1/nP05ndjqPm7saaEt7GDqwHF+se8UI84Ia9f3sXZFlIAbTK3G0Ilh9h7OMF7Sruq4bbu7vbR0dXD9mg564l5bJDbrZY4eGeTNw1kKVXUPi3Pt2h7W98UJexxopTzHjxxn71GNaEcvmzamaI16aEwN8vqbx3hrxEOio43r13XRl/ThUvc7rcrg0VPsOTxOrqbe7q7WQ3xzKXI43MRbW+lf18XK1iBe+y2jwfjgELv3DzFUMnD6A3St6GHTtW2kQ04srcbJEyfZ/VYGUi1s3LCKFXEvRjHPwbdGGXVHuX59Bx1e0/6go/7ndLtxWxqje4/x2v5hRv9/9t47rMozfdc+V6WD9N6kKgqoSLeggr33gsYSTTTF9J5JJjNpk2SS2BJj7F0BFXvBhlJsSJHeQXrvsMp3vAvN5Le/vY9jnEmC+9h5+A/WWqznffr5XPd1Pzo0/Gdz1X/+LmFdEItlmFpZ4TXQFgdjLaTCYayni/KCElKyKqnpVCHXN8TZ1ZHB/U0wkotQdLZRkFPM/YJG9O2s8RnoiK2BhI7qOtI181srSl0DbByF+c8cEx0xwj6kvbGJB+nFZD1sQtFHdX687Eil2ljZ2TBIaBtdiUbB09PeQkF2MWkF9TQrQaefCZ4DnBlop4c20NHaRHZmEdmVnVi6O+Ljao2JFjSXVXA7uZASXSM8fNwIsNZC0a3UdGdlRzNFeQWkFDTT2tML6/qkiMTomZjg6emEp7Uucs2S3ENtxUNupZVR2ahAItfF2tGOYQMtMNWRoOzupK6shHsZtbRJrBky3BZHCzni7mZyM9OIz+q9rtXsv9RiDI3N8R5sg153LQn3H9LcodSAnL4oj4GBlpYe9i72eHua00+g3yIVXc0NpN/LJ6O6A6VIgoGpGYMH98fdXI5YpaKloYa7KUWUt4txH+qJt7UBUpQ0FJVzK7cFY29XhlnJEIibgOhk2jJoryfjVhpJ5cK1et/U+bHiVCSWYmBqzmAve1zNdTTgSK1SUldazq27xVQq1Mjkuti5OmjWdjOZAFO6qCor4cb9eiT6towItcVUS6RZz2/fzSO/VsoA3/542RkiFwkkUUVbbTV3bueR39J7id1XpfdSSIK+kSlevs54WGgjFn6nVlJfXs6te8WUd6iRyLWw7u/M8AEWmMhBqeihurSEhJQK1GZm+A31wNFAgqqzjdzb+TRZ2DDI2QRtqYjOygrir+RQqgHyfVg0gE3UWxdXZ/zdzeknF1pDhKq7hQdpudzNa0KFFG1jc4b6OuFuqd0LzFsayLyfSUqFNg6u7gT7GaCtFtFWnc65pCrqW6XoGJni7eeKp7k2UpWSzvYG7qcVklHSKqxcfTJ/9a7NYvQNTPEOcMPdWKqZcyRiFTUFRSSklFHTrUYsN8BziBu+TkZoq1T0KNpwtdTlndeX09HZ9USN9vhM+aeS7Yke2xO9+I+FbD1K1B1lHIo6p8ku6usz6E8l2xM11+/74ieCbN1auA+dzo4vB/Dg8GH+vj+Lks7eG22NFBstfKcs4qfX3Mk/8Tde2NBGbVcvNNLS0UJHLkbV3U1rp0Lznl4VXC9gksm10NWWQE87zY0R7D81EsU7m3klr5JapeZ+FS1dOToS6OzspLNHWFxVMDmSs2vtuP7aTrbkVlOv2YFI0NGRoy2Frq4uOrt7b+5+IVe/0SMVFnepnjEznn+GZ/vXsumbY1zIb6Xj0QFajZSA557li9BOtn8RRXRaCz1aWug+/l6CakZDzqToyoQNvhKxlhSxWkmnBtaJ0daWoy38raub9i4lyKyZtXAYVp2lHDidSW1rF8IVnWl/H5YvCcBV9ZDjUTe5VthMm6pXbaIlUtHdg2bDpC1R09XVrXl+wnaiLzcQv0UzPDlkU6NWqtE2tiR8+ijmhlgjrm2lVaKDtbWIjMQkdhxKpV5ixEefzEM3L5rPtpWRVycCqQQdbRkShZJOlVpzW6bULIBStIQ26u6hs7NHs7nV0paj8+h3Hd29qs+n41mrUSt0cA/2J3LaQNx0eqis7UbPygI7/S6uH7/E7vPFaHn6snSmL4OMlVS0KDA0NsSwKZ+YqJtcfGhA6KQgpngb0VnXQptYH0cXY9rv32FrdA2Wg8zwH+bISB9t7l87xT935vCgSoboqUgqLbS/GD1TOyKmBjLVzxyaWmhW6mDb3xRVXhpb98UTX9rNwBEBLJ48AAdxD40tIvpZa9NQlsWBQ2lUy+2YNs0XbzMRDdUtyEzNsDdWk3I2nl2xGdRZ9mfOnEBGuejRUdWJ2lAPA51mrp1LJOpCHg+bFQiyiL7a1ArjxsDGnohJwUz2NkXc2kQDejjYGNJdkMreI/HEFUnwDAli0QRPHLQ6NdDN2FCPjpwMjsbnUG1kTYCzF+NHOKObdIPvdyVS7uXLkuleWEubKKvrRsfSFO2uWuJOJXI6sYy6LkE20Bf17t3Aa5nbMXZCELP8LJC0NdGo1sLBrh+dpRnsPhTP5WwRAwP8Ne3urNNNTQcYGcpQlT7g6PFcyrHCP9CG0GAPHOVZ/LT1FIfTHRgv9KXhJijr66jtkmDuYIa8vpQjR29wOqVaowLpm7Oa0N9F6BiaExw2nOmjnTHuaaWhTY2ZgwUGndWcPXCJAwnV6A8eyKxpwwm2l9PR0IXEQB9xexXnYm9wp1aCb5AvAUNc8NBXkhx7iyQ9ZyKnuGCQm8f9yhZ6JDLM3ZwZ6qrLg92x/H3HLXIFQP9bTPRP9Bm9dTYwtWFUhD9Tg+3QFtq6U4yVgzmSmiKO7onjZHYHDkFDmT/ZGy8jFc1NSnSM9emqLuTEiSTyFYYEhA4leJgzdp31nNpynB2pDVgGDGdWhDfDrKG2soEmhQhVezM3Lt7iXMpDejRKmb4owl5KipmNExOnBhLh04/u2kbaRdrY2RnRlJnO7j3xJDbI8AkPYlGEG9Z00NgqwsBYh5rcdGLOptFqZENwiC8BQ52wKM9h06fHOWfvweLnprBAu5brdx9qVF09rXVk3EvjUlotDZ2SPrlE0aiNdY0YEDScFZMHYEsLlc0KjKwsMBfXcOroBfZeqcXA3osF84IY6SChtrEDpY4uFopqrp5O4sIDbXxCXRgx3I4hnlokxmzl1Z2dj1RcoG1gSmBYCEvH2FCaGM+G4w+o7VD1KWQTi7Wwc3Fn9pxAguyl1D9sQGlgjJONDkVxV/l2XwoVBuaETh7B4pG2aDU30azQxthYTNaNBA5fKsB02FDCvB3p79Ufq6wkPvruNowZQoSjNsLtuZ6JBcNC3DGuuM/Xn+5nV1ZPH+5hhP2+cI4wYVhYIEsmuGDa3UJZQ+88Zqyq4+SOU+y4XY+dtxcL5wQRaC2murgNkZkh/eT1xB69ybUHukyd7am5WBroKGfXlmNcrLDk2cVD6S/rpLyiBT0b4QJGQeLBU2yIzaOuT8ezCC0tI4aODmLJFA9Mu5p5WNuJqaMNFuImTm8/yc74Kgx8vVk0P5gRtiLqHrYi7meKAXWcPnyJq6VqgiOC8B/kzBBHOcnfHOG02BR/f1ecfAbg15zOW6v2cr7P6vlorhQgmwDM7dxYvGQ0ExxlVFdV0Sozx9NFn/q0m3yx5Rq5zRaETh/DyggHtFvrKeiU4WqpQ0vaTTYeyKPL0oc5k8wZMtQL6+YTLP0gkZxaUwJnjGPtJGek9Y1UN0qxdNWmIuMuP+xMJuNhJ8h61c5/XOm98JZIDAmcOJpV013Rqa+ltLYL6wH9sVFUsPf74+y/24jt2FG8tmgIdrRSUqjA0L0fg6xFuDu5a5SIT1L+hGxP8rT+s9f+wZBNBV2ZbNtyiOVr38PPf5hG3vxneTqewJNCNrch09i3bTwmBbf45B9HOJpSR5tauDpUYmDvx/tfzGKhuw6JB//C2u9aqFPJMLW1Y+ggO+xMtFA21JH5oITcskaaHoWXmdhY4+3lgLOFHqLWSu7dceeDzUNpfX0Tr+ZW0SDWwdHZAS8vK2x0lNRWlJOeXkpxXQdd4yM5tdae+Nd38UNOFS0yXez72zPI0wprPaitKiM7u4L8SkFF9ihc87eaSdWCDFmGQ+BYvl7vS3nsMb6KyqG8UzjQKdF28ObzT2Zhe+80b+3KRdHPEq9B1tjpQ2PVQzIelFJY00GnlQsTBhvSXtKNsVM/OmuKufmgGVMbWwZ5WmBhJKW7tp6MrEKyK9vwHOqFQWsOt7M6aFNK6GdmyZipI5k51Ij8xFQu3czjQUkd9Sop/TzcCLYQ01gvwszJFGtDNTXl5aSllVJc34Vw5n2svHs6euSTfYsnhmxCm6GN66ixvLfUDcXdm+w4mkVujyEBC6by+lgZMV8dJbZIyfq/9EK2z7eWkNcgx9RduF0zoC2rhPRuA7zdjZDUK9C26IeVuZyOqirSMytpkRvhIaiDzLTpqq4hLbOYnKo2OnqEW8knq99v/2oBsukyOHQww22hJKOAWznN6LoPYOn6SQyvz2Db0SIGTgohUKeBcyducCK7CVP3QTy/IhSbkjv8dLocXQczdJsqSbxbRo1Sh8HLZvPXCQac/EcUuy5ko+PmzvtvjkZVnMCWXZlkVD5dkM3IwpaQIEdMO+q4daeEsk45A+ZP4YPpViRtO83+LC0WrgllaE8eRw8mc7lAhWPYSF6e70LdpSQulSkw7SemMqeA5KxqxHYDWbZ2EqPbi9i58x6KsCAWDxORdiGBg5cq6LR0ZtayMEbpV3Po53OcuF9Lm1hQmfz2LfzvfKIwbgztXRg93Baj1gqS7xVT1mVE2KRJrIuQc+/8KQ7mWzBv7gjs24o4FJ3EnSo1nsMDWTXVhebUm2zZe5P0EheWvjyFqbJ8DkU/xGH5aMb1K2PfzrMcK2ij37AgVq8Iwak8g107rnGtrA2FEIr2h9dbo7NCx9KWkGFO2CprSbpXQEm7NqOnhvPiJHPunr/A1vt6LJw3Gj9lKfsP3eBapQK34EDWTHGhIz2ZjbuTyajsZHLkNFaESzh1II5LLSN5ZfFgTHJv8O3O66S2aeEyfRKvLRpA6cU4vtx9l64+G/u9wEnfzIrhfs44yttJu5dLbp0Kh5FjeXaeL3YpN/l+XyFW88OY460k8cRlopMb0ervTeTCAAZ0ZbJl83kulKqxHxPGmkmeyG6lcE1pSkh/KWkHzhOTU0O3vhVj545neZguCftOsfVyFV1/+MFF6P29IN3Y2paA4U5YKRq4fTef4lYZgyaMY/VkdxRnL7HtejvDV4xkpEkVsVE3uZzdjYWvP8tnD8a0LIl/bozjVns//OZMYPkwEwr3neRIjR6z1oxnnHkLsXsvc/JWKdUKOcam+qi7W6lu6uoz+NKr9pFh4ehAqL8DelUlXE8poUFiypgFk4gcakjG9tNE15ky+7lAXBpT+PnwfR7UaeE1OpTF4+xou3WJr39OokDXkfErprPSto2or44T7+HF4sgg9C+c5MNtqaAlRSMDlUo04eF/8On0lylOc6WqJ6jsPBlppyL1Vib3K7pw8hnGyyuCsKxJ5r3d+TiPnsQ6Pylndp8n6kEdUkd3ls8PZqi8nB82nOJ0aiMDhg/mtdfH0HxzN69t79CEAEu19fEIHMbSmV4Y5qTw484k7jcrUfdJv+6ttnCPLJFqY+/Wn5FDLWjLyuJaWhUqC2dmrJzNyv5NbH8ligR3P1593hfJrbN8F51PpciMsOnhRAbLuLztCBsvldNj40L4mgW8Ln/Ae69HkyBYvShVyHWNGRIWyvKpzlRfucYPxzN52GcXBY/GtEqErp4JvoGeeBl1kJqcR2q1CqcQP5asGcPgjCu8tCGX4c9MZMXgTq7sv8Te+CbkHp4sWDmeyTqZvP3qURJaxPiMC+KNNSNJ3nuMM1VGjHGWkHk3i9v5zRh7+bBozUxm9aTwzvMHuaQj76Pu3QsWtXWNGRbmzRCtZpJu55JR3oVjUDCrng3HOz2Od75Jx+GFOTzv00LMgThikxvRdvFi3sJxRBg+4K/vHOFStRTbsAjeXT2Mnq0H+OhcFk0WVvg+u5Ifvar4y/LdnHlKIJu+vTtzw+zozM0hLrWYFrktM+aP4Y0ZFuz64kcO1g7l8zdGI028xsaYO9zv1md0+EheWuRJ4Z7tvLIjD4m2FoveXMEzAx+w9i8JlOmM4ovPx2J14yR/O5hNTqMe/nPH8eIMBx7sPMjfo3Joksr+4H1JL2STSowImRWIn6KSi4k5ZJZ34jw6gvfeCsfyyAFW76tj7qalzGpJ5ssdSVxNV2A7ejgvvDCDZwbK6HocHfXvbPz+9GT7N5/Sf/eyPxaydfegFrVxZOceFi5dg8+wPz3Z/rvm+23f/aSQzWPoNDZ9HUx/ZQ13r17jr1uTyKjrQik1YMqaFbwd2IHKxoWy05/w0vcdSD0HM3uyL0Mt5PT0gEQpRt7TQNzxOI6kNiCxdWLenGBG22vR0aMxvKC9wZhRsy3JWPotr+TXYzYkiEWTXTGVC4aPSqQGYuru3+XoyQzuD51DjADZXtvB1qI2bP39mRXuirWOoH1TopBL6K7M4/CR29wqbtUokH5LRZFaoUTLzJ7lbyxhunYO33x7hmslHXR1SRm+ajn/nCLl58+juStyYep4T2z0xb110BfTkJnG0WMp3HOPYNuagehWtdKq7iI98Q5n8gyYPXkA/fWVtIpEyFQ95N5L4MC1hzzzxnIcyw/x159r6bB0Z9rkYfjbaNHTI2jnZOiqWkk8e5WD6S1YzJjDVxFmNJY20KwSoa8rx0hHRUF8PD+ezSa3rhuVuo9D1/6LLv2kkE2tVIKhBRHPR7LOpoKd3x/nbF4rHWoVIis/vvlsOnYpB/jqUhOL189DN+con2+voNV0AFNm+ONvVM/FqETi9IfwfqQP/btbqWwTOrYW/aQKqutbaVdIMTWUItaWI9eRUZeTwt4j97hX1kpPn3kU/fohC8pOMeIeATj2elLJLO2Z/fo8pnYVczNbSWiELZmnr7L9WCZlQtixVI/AxYt4a4SEMxuOc+h+Bc2Cl5sASxRgvXAeGxfYc+v7E/x8OQe5uxvvvzoCZdENtuzKeoog26MNu6AsFKT6QliMoMJVgMW0qXyx1IPSg5c5LXZnzSQLcg7F8PPFQqoFKaKeI8++NJvpxlls3X+dM6ltKFS9fnVSE0fmrJvBXGkFUTeaGDDNF4u8BLbuS+RunbAGauEeOo53FzpRc+MMm08UUNgm7RP1x+OeIMAXsVip+f5C5D1KPYaPjmD9QlNyb9zkgXQw80docyXqPD+dr6SzW422uT2z10wmwryZmG2nOXXHjEUvTWGqJJdD0a0MWBGAd30i3++8zrWWHuROHix5aQ7PWNVwbMcJtiXW0azsK7jYG+6t4XsqESq1EpQS/MaN4tXFnuQl3OBapyPLxtuRdfQ038YU0SZSo2XmxNwVkxhv3MyJ7Wc5kVtHeORUVoSJOHngEudaglg90wPLwnsci8ujpFuKkd8Q5k90ofTqDTYeSaVL0ZeAXejjmmgyRII/jcaGSUQ/31BWPxOMf+l9dl3pYMgCP1zyr/H1jkRSu8QgNSRsxnhenGJKwtHjfHWpGfvRo1g9wQPtq9fZc7cWHTMZDfnl5Dd20c/Lj+eeGYFXwx2+/vEatxsEb6T/YnL/r94q1Fmk8UoVCZd5wvcQy7EPGMG6hUMxvXObE8V6hE93pufyWf4Zm0WZSoJY15xpCyewIkTCiZ+Osu2+DL8541nua0j+7svc1nVh5bNu9KTE82NsJWjJNCGo9fVNVDZ30aHuC4D86wf1q7YWlPJiNWLtfgybNI7nxtpSGZtEkr47kWN1SPjxMBvvNdAtkmBk7cTCJWOIcKjnp+9PcKbWkvErprLSqpXor06Q4+3NulUjUSRcZuvJEnpUPdQ3tFDT0ntR11ehk73USYgH0ASaaXzWBIsMW2dX1qydwEBy+P5sFeMWjcet4DIvf3aLaiEcS9uQIRFjeW6KC6WHYvj2TA62gT68sX4UjTd28dr2dhBrYzdgEHPmD2cwRcTsSyatSkFnWzvV3QqUT8NaLhhKKZRCRCtSfQtGLp3HB0Eqjnx0kbzwyXwwvJ5Nb+7kYI1YMNfEznUw61+LwKn8Mi98f496Y0fCV83jNWkG771xjAS5FKlcAIuBPLvEH+fKRD75No7bdYIvY58N5kcd/JEXqrB2a8LTQS0RY+TmwYLX5zKj4hYfRNUT/lw4A1JP8f7mBErQApkObiGT2PKaO8nffMmH8RJ8xwXx5qpgbmzfw3cnynr9Q4UfiQQdUzsmv7SMt0yyeG/1Ac73GWT7115FoD/iLuWjeUyCsdMAItfPZXpVAh8faGLCuxG43YjilV0plKlkiOU6DAoN48tXvbm1eQsfnGrHNnwc7y4fooFsH1/Ko9HKmiErlvGDZ+XTAdkeE2S1ErFYirJHqVG9S8VyhkeM4cuXhxC9YTvJNhP4aoqUz17Zz4nsNgTvAz0ze+a/uYaV0kTWPBdNQT89lry6jGUeaTz/tzu0jlhHzDw1f1/+LYcrRAimbPqmbjz3xnymi6/y4udxpNRp90G0Ra/NgjA2xR09qATIrVJj4DKMtz9fQOCFw7yQZss3n/mR9N7X/P1GHT2Cj7LEkIgFizn1Vz9aOoTQ9n+//Klk+/ef1X/6yj8YsnVrzFbPnTvLzFkzGThgwJ/hov9py/0O73tSyObpN4Nv37WlruAhpjZmXNp7nJ8vlKEzdBxfvTGI6mMXsJo/h56rn7H+oAnjVy9gsXUtZ2OTSS7tQqbrwJx14XhXXmP9V3fpN2smb4/QJikmjos5bfRILAhfMJaVU81InPkVb1Tqs/LjuYSK8tl7MpPiZgUOQcE8M8KAxM0xbNYL5aeVNlx9dTcH2s1Z/dZ4PNtziDqVRX5jD/0GDeeFee5Uno7ik6hcSgVDkt/yXkqjZtNm4MRJfLnMgbt7jrHpbAFVWgP45Ot5DC0/zzt7Ghm/eirhhhVEn31AtiAH9vNj8Ugz0rbFsEE7iJ2v+WPyIIGNMfdJTu/E2m8yny7R5/apKxy+X4NKSxutzhpSyjp456uX6F/8E69sV+M1aw6rBipIOp/E9bwWVDIbpqwYR4gilXe/TaJ16hL2zTEh8/QldscVUdMmI2D+JBY61PHRd2e5dL+ant8YPP4O3fT/+JFPDNkUSiQ2Nqx4P5LQ+ly+/PY8GbVtIBVBlzavfbmOCN2TfHqgkVnL56BfdJK9twzw8g8g2LyD5EsJRN0optJvGrteCcWj4i5bo+9xrwR8QgJYOs8LdXYaUbG3uVfVjXHgGNaO0ubaP2PYllRClcZQ+ikojzM4CQcOqSHeI4NYs9CNmvg75HY7syBcyekTcew7W0NDp/CNZVh7TeerVTaU74xi090SijUJTiSY2bqz+LlxjDQo44et17iSVo2Fu/tTDNkeZ5R7tMFRSzCx7M/sFWOIsGngwIFE6oeH8ewgHaI2xnLsThkqwcSqXcS0FfNYE1bPvn3xHI0XkosIRztdBgYGsGLhIFSpycTU6rFwpg8l52+wPfouNZ09GhBp4zKQt9b7I3kYz+ad2U9BCO1j093ezbypkytz5oUx2rCWE/tykQ0bwdzAh0QdOs++mx30CIlUDEwIWDSFVW5apOw5wd4EPWa8NFUD2Q4czUV71mhme8Hdy3dIKO3AwMmJiOlBjLEqZv/OE2w6UUNde9+Elv0CF3vdvAUyQD97F+bOGUmEdSOxUXfodgsmckw3MXtPsu1SFyKRACEtCZsyiZWDICX6DNseVBIqQLYxYk7uOUNUdn8WrhjHPD8jGkqqKGuTYedsiWVXETt3X2Dn9ao+DBd9fD59bGzd6zFlYGDNmFlhzAw0JPtCPCe6bFk8ZSD9Tp7li6hUinUFAz4lg0eH8vLyYZRdvcBfDxZhN2oUqyd6onfhHF8fTaFMLgNhHtA2YdTMcJ4P78e9/Sf57lw5nX2o9umFL78y81ZLMDa1Z8LskUz0EnH99B3SLQeyzM+U8p2xbEoopl5HCG0VEzJlDGtmu3P3cAz/vNCG3zwBshmQt+s2eaaDeXaFNaKHudxvEMzEpci0xLQ/LOLK5VSSClpo7yN/n19WlV/VW6yWYePswewFwQw1qOPwqSwUQSGsse4g5u/RHKhr1SSL0jE0YvK8McwMNCHmx6MczdZl/KppjyDbcQoHDmTd6klYtFeRU9EBym6qivK5HJ/B3SLh8rJv4WKvd1qvN6p2P3OCx41geZgFpVeucLbEjNVrh9GYsJeXf6rvTVyj0sHJM4Tn5/lgcfs0f42+j06g768gWw8Wdq5MnR1MqF0L5w/Ec6fKjgkjLaiLu8bRsiY6+lL5o6nqv/q3FB1cBw8hcmUQTtUpfBpdguPyubynTOed9dFcEww1FUpMLCxZ+sp8xhgUsPbji1Tr2BL+7K8gm0yGgZE9k5ZO5vlJtrSm3eZgbBJX71RSJvir9/Xm5X9knhSha2jJiAmhLJ1qRdbxcxxtsmLNihHU7Y/mbwfTUOsLpmxi7O1d+fSfc1HGfcaqH8T4hj+CbD/v4btjJWgMRBEhlxriGxLEyhW+qHd/3UgAACAASURBVK6c5r2tKdTL+yr8+1dz9y8Z00ToaJsRMn4kz8xyIC/mDNsbHHhrnT+S7/fx7sVc6rWFyzsJzgPcefejhXSd28W6zYXYjo94+iHbY6XVY2tqsQRz14FELg1nom42n32XhPPcJTzvm8Kqdy5xr1BQ04qQys0ICH+GjTMq+HzBNmKN9X+BbOs+v4vhijfZaF/G2CV7qBFuV1WgI9Jl9nNzWTeynDc/OMX1LG1E8j7Ymz9KMPI407G2zIzRcyfw4iwLLn27n5Ou4RyKtOHlZT9wraRRYzMiUYgZM8Kfc/tX0yJYBj1B+ROyPcHD+g9f+odDNqFRT58+zezZs/9MfPAfNtrv9bYnh2yz2PKeAecOxNHiP5UIMvh6Xxl+i6YT2nmTL3al89yXLyC5/ilv3xzIR+/Mpu1cNJ/+fJsawZ9NpYXj3Oc4skbGoTdOov/6M/iWxfHy3y5S2qpCrRBhMiGSqM98KF++gb82D2fz/kC64hI4md9Ip1KJRN+BGQuGIDm+l7cbBvPFfCvi1h/kvE4wn79nTdKGPWy4UUWtcCjUMmHdZ+t4xjSVZz+7RmpxW6/59m/4QNU9CrTtBrD+7Vn4197ms43x1AfP4LtlJpz+LorYvKF891MouqkpnHlQQ7NCgVjPlkmzfNG7cJi3awbw+QoPij/exkfXC6joMGLw6Am8s9IRRUkBV++WUlndQEVJOfntIj747lWcCrby9lljlr+4APP0y3y2JZ6ixh7UKhmWE5dx4FVLzr0bxfVxM/h6WAcHP9jLzux6mjp70Fu4kJ3P9Gf3xuOcv1lE16MMpb/hI/nDPuo/gWxyW1tWfxCJX10OX317joyadtQCZFPIePXTFxmve4pPDzQwY8ViPOXFlGu746Wn4Nrh0/wQm0WRYKQcPpOfnx+McncUX5xMJ7tZgfPIkXzyWigV8dfYtOcWRfXdSK0nsfGTYUgPRvOP6zlkPy2Q7dFmRiwzZLC/H0une2JYn83OvffR8RnD63PVnIy5xN6zdTQ+hmzu0/jyORse7o5h051iSoTkAfbuzJwdxBjnbuJirxOVUEZtcxe2Tztk05xRBEAueBg5M3laEOMHiEm+cIMjiRW4LpnDc4O0ObzxBMfvlKOSiaFTzdRn5vHc6Eb2HYjnyLV2VGp9Bvr4snCGD9btpRw5cpX7jt68vyKAgrPXNZCtTrhpVKqwcfHkzZcCkT68yebdWTx4CkJoezdcIswc7Zk4PYRwZxHpF+I5dFpN4KJpLAsu4/CB8+xPeJSt2MAEvwVTWeMuJ23vCXYn6DH9EWTbdzie2/YeTJ84SONx1dquQKVQY2Fni4dFJSeiz/FTbPXTAdlEYoztnYiYFMQENwlZ125w8GI9ftMnsyq8naO7Y/k5TvAgUqFWWjB68kRWekPKsbP8nPEIsoWJiD14not1vqxcNJJQGygurKS6W4KJrTUOOg1cj7rE9jMFVAoZOv/4GNn/ZR7uDR01MrJhdHgg04PMaUxLYee5TBr8g3lh0gAMT57ls6hUSnSEQ7kCr9HBrF8WwMNrF/n4YMG/INvF83wdk0aZYHyqhH4e3jy7YgzDOzP4bstlblT3muP3felN2GRiakf4+CAmDTWk8PpNdidVYjplHKt9jCndGctGAbIJh1ORiKApYTw3YwD3jh7jnxdafgXZ7pFvOpj1bwzGqKGAExfvc6egA8tBHozzMaEx5QYbD94ho14IoezbymsSPyDH2t6VaVP8CXVQkXDqKgcLlAxfNpXnTFs5+lk0B2oEyKZGx8iISXPHMNPfjONboziSo/0vyPaPY8QLyq/hA7DRFSOVyTGzt2aQiy4ldxLZuD+FwlpFn9b58cFRu58pw0YFMm+0I5K8O+w4nE6PtR/vveFD9fVdrN/W9C/I5hbCc/O9sbh3lk+iUh5BtpE03djDX2NNmDQ9giVhJuTfiOfg2TqsXENYNs2chzGn2HK/hLy6Nlr7NIF77yWJTKyLm+dg5s32w1NaxaF9cZzp6cfYFxbxfmcqb74WzXVhPCuVGFuYE/nyAsYZFLP2r+f//5BNLkdXx5jBfm74eNni6WCBm1Eb5/edYGNCU99Dtl/guRg9Q0tCxgSyYKwNTWmJbI55gMQvgBeXhfJw/1E+O5iGSoCLahH2Ds78/R8LUV3+jFU//gqyCUq2Y6UIBs5aUiOGBAxnyexBGJals3nXNRJr+zL8+9ezZ29ooQDYgkcFs3iSE52pSWw8mkJTUBgfrvCDDXt5R4Bsgg+mWIyTlytvv78E5YU9rN2c/38NZOtt4t6M1qaunsyZO5oJVk2c2nOKw7ekLH1rKcu8klj19hVSioWwdRFSmRn+YUvZMK+KL+f/T8j2wud3MVv1Nl/blDBq2R4ahEGjUqMj0WH2mrmsDa3g7Q9Pca2vINsvIZwitOVmjIoYxcrpjlRfvcKXB28hX7WKmDnmrF6+hYSipl7IphQxdtQwzu5ZR0vrn9lF+36f8T+/we8K2dLS0tSalMoKBT09PXR3d2tSm58/f5758+fj5eX1p5LtKeoR/wlk++EvxsR+8yNR3aF8vMqXlh49fIwq+Onz45wuU/LFj+uRXf+U95O9+PitqVRGx/CP/enUa/wZVRj5LufEx+bcfP84Wm9HYptxnle+vEGFkDJb1Y100DxiNwZQt2YTnzSPZOtBX5T37pNcrdAAMrVCjI6xnOY7l9mtNYJNC625/PIhLuqE8dlr+lz9Zhc/PGihXkBpHRIWfPQS6wfk8fwnV7hfIEC233ivoFaiVuoTNGcOf5ktJ+pgDtbjRhLUdI13N9+mqHs8u3f6Y1iSya3yTrqEeB2lGG0jOa33LrNTGsKmSAcSXtnJ5rwq6lQipEbmBI3yZqyPFUZSOUa2/ZBl3eSzI1ms/PB5HPJ/5P2LJqx6cQ46SZf5YvttytoVqEUqtN3ncfhTN9I+PsL5sVP4wL2Rbe8e5kR9O+2Kbpgxiz3L3Dm0+QQXbhb+vwXZhHBREysmrF/Cs3rl/LThJJeLWugSzkSGXnz2xWwGFh7m81P1LHj9BSbZKcgq6UAmF1N8L4mfo+5yr7gZ9ZiZbF3hStXGGDYn5FOq6ME+KIAP1wRRcDORXUdTNZlfZVrj+ObzYejExPD19RwynxLIpjmUyA3x8Q9kxSx39Gqz2XcomYT0WtwmRPDhSlfunrrKjhN5VLYJCTe08Zk5jw/H6hO/IZo996uR9B/I3LnBjHTsIC72JtHxxdR0CGNB8fRDNs2NuAQzG1dmzAhirKeapAuJHInLp7xThPP8OXwQZkranhPsulpIvTB1yWxZunYm8x3y2b73GrFpYjy8h7FkljcWbaUci07gcno5zUNC+PDF0ZjfTWDroSTSG7tRI8fZbxTvLetP893zbI7KJ69Jiqgv7Uk1RsOCV6Mjk2eEEO4o4sGlGxy8kk9hjSETFk/n+fFKTkVdZOfFWrq6VcjNrJm4YgozLDs5v/0UMbeNmf8oXHTfocvEtqowMDbEzFCuydTWpTYkIHwEM91aiTt2kX2JtTT1Wbjoo2zNIgn9HJ2ZMCWYiS4isq8lcCAuj8J6NaPmTOKF6dYkHjnDppNldAqh1Mb2TI+cyAyzDi7sOsuRnBrGRE5l+WgRp49dpcBiAs8EWfLg+CUO3CyhTSxCZj6QRZEjCGxJY9u2OC409G2GUY2qSyWmXz8bxo4PYmqgKQ9v3eHwmVTSGlVYBoSydrYPdg+u8NWeW6QrBWWHNiGTx/DSbAfuxZ7ky1N12AnhooKS7TFk05Jo5pGQyeGsm2hFxslTfBNb3Jv8p4/3Ob3qJgmmZg5MmBzERF99cq8lse9MGvk9unhPDGdtmBVNF87w7bk8HqqliOWGTJwbzsqxRpzbEcWPyeAn+MwJ4aK7rpFm4MErbwyjNe0mr359mbLaLkwdnIiMHMUohya2bjrJmTQVIiHFZR+V3oyEWtjYuzJzWgAhjipuxl7nyNUcKnWsGTN/Ci8NVXNly1E2ZzbRLWTPNLdh7qIwJnp0s3PDMU5WmP0SLhr1j2NE13eATMiS3KsC0Xd0ZMaycEKNWtn8XSzJOQ2IZH0zmT2+KNA2NtOY4i8Y7YA09w47ou9wu6gLJ+9BrH99IoYPzrP+n2k0KlWI5foMDhvNc1M8aI45wT9OPcBCULK9PJLmxH38eN+Vdc/Pwl+vhYzcKuraxZhYWePtrk9jejaXbqQQfSKDbE1Gk75o6H8BNveB3iyc44eLuJKje69wJrOGbksHxiycy188y/jmrf1ENfcqtawd3Vj36mQGNCey7usk6g3/l3BRbZmmOhKJBJlcGw+vgbz80njkd48R+W26JkSzL0tvW4vRM7Ji1LgQFoZbUHM3iS0HU8htBuuQAFYtH4399VN88HMyVRI5SHXoPySMDe95k/vTl7x+Vvw/w0VjStEyNMMv0J9lc72QF6Xx4454kmraNeF7fX1Z8Lh/6+iYMyIsmKVTnWm6ncSW/Umkt6qxGjaKt9eFYH3hMK8ezqBcLUMs02aAnz9/fzuUzJ0/8s7RRmzDw/8vULL19muRRIqp+0DmLQxjskktxw6cZW98NWqxLlNfXMxrI7t5/82jXMxu1yQs0DG1ZuraZ3nNJJX1qw5x3/hX4aJ/v0vL5JeICevknZU/cKZBMKIGPSNnlq+fzSLTJF7++0VuVfRFuOijPYmgotQyY+yEMFbNcKA87iob9t8mt70H/XmRnHjRg5Ovfc/392pRiISEdoaMnTaLs1+F0tL+Z7hoX85J/7v//btCtnv37qlVQorZnp5fIJsA3C5evMjixYsZNOjP7KJPU4d4csg2mx8/MubM91vYdF6fEWvn885CNwqPbOe93VnUSwzZsO0VtG58zsvHbVmyfj6jW9L5butVblcImX6siVizmNecivn4w+uYL1/CSvuHbPj6NJfyGujWN8Y/ciGbVziROu9r3q6z480NEVhnXOKbY/nkVCnQtbTC01JJXmYxxUNnc/w5O66+vIcolStv/CUA+b1zbIzOI61SibmdF6+9OxXn7Gje3J1Fbl1vavbfuqi7etD3GM4Hb4zFSs8QT+MWTn99hC03SmjVGcxHX03AvSKBLceySS3rRsvMAncrKMouoshnJsfWOZHw+g42Z1dRJ9LC3MoCe2MFjU0dtHfoEbR6Hh8H9LD24xPMenExTgU/8eoBGSOWzWe23kO2b4vjWn4DCiMzRixdwFtDGvn2b5conziHz90b2Pr+EWJr22jv6YZZc9i7zI2DGwXIVvD/FGTTqJfE+gyaNJkPZ1hQcPY8O+MKKOjUxWPiND5ZaMGdLYc5lNXJ+r+vxqc9jX9sSqPFdTjLp9lQkXyDnTGp5A+ayJblblRsiWbzjQLKerpxCArkL88HU3AzgR1H7vOwqQeZTjjffjYUregYvrqeQ9ZTANkEDy6xVj8GBwbx/Dwv9GsesPNgMsn5TXT1dKHlNpiXnwvHtT6fA4cTSChuRtuxPyuem0hAdzbfbrlJjsqWuYtGMca5i4ux8cRcL6ams9ffq6erGxs3dz547ZEn284s0p8C1dbjMd+7aRXCXF2ZNXsEEwaKSLqQwOG4PB629GgM8g0GBPD6Cj9sS++wK+o2NyvVmA8J4ZUVQ9BNucHWo1n02A9m+cJh2LSWcPhwPFdya2lVKenRc2TBsxOZa93A2WPXiEmppcPAjvELIpjj0sHl3Wc4klxFPX3lTfb4SYgw7e/ItDmjmewsJv38VfZdKaS4BdTdCuwCQ3k5ciiK/FR2H7lHQa0Sx6G+rJ43BO3SVH7YG8/dQieeeWEyUyV57D18mVMdKsGmCnV3NwohVM1nKEuXBOBYkc3ePde5Xt5Gt6RvQqY17S6SYuzozMTpI5jmISjY4tl3IZ+Spt6+a+47nOcjQ7ApS2PbvgRS6xTYDR/Ks/OGYFj6gC27Erhb0cHUyCmsGC3i1LFrGsi2NNiU1Oiz7IorokkhxthyCKtXjSVIksaWbec5VS4ou377deffWsc04Shi+hnbMn5SCDNDzClPus3eU6lkNXWgVEvQN3Nh7oJQxjnVcGL/VU6kd6Bl6cnihaMYYVrKvq2niC4UYx82ijWacNHzfCUo2WSCJ5IXy1eEE6TKY8vWi1wp7e67uj56II/HuKm5E1OnhzB1mCFZcTfZczaDQsH7RinD2tWH5YuH4EY2uw/e5maxClMXX55ZEMhAVRo/bjpHXLMpfrMjWOFrROHuWE53mbF47TgcW7L46oerPKjqxtTekYULQwk0reXHzWe5mKnsQ8jWC9isHdyZOyuYMBc116KvcOh6ATUqFUqVDh5Dg1j3jAeyrGt8G5VHQYsWA4YEsGz6APTKbvDdT/Gkyfsz4ZkprLRqIXrzZRINDHHUaiM/v4qqFjX93NyYGRnGcK1qtmw4y5385r6BbJrLEhECYPMbG0pkuDPyvGR+OnyHO+XdGrWytqUtU5dOZ6FdE9s3nuFifjM6Dg5Mnz+KiTad7NtyiqN36hjoP5g31o+kOWEvX140JiTEGxu5QoiaBrSwsnFllJ8hdQl3OJb0gLibRZQKpuN/+LB+BNikenh4+bBkgT8DpNUc2HlJA9g6Be80iSGD/EfyzvMOFMdE882ZaurFxowIG8Pq6ZZkRx/mi9PldAqJD1bN43VZJp//4zrVA6zRqn1IVnEjHWo5nkOHsG7taOS3Y1ixIVvzrPuq/ALYjK0YEz6CyAk2VN9NYNOB+xQ0dfdmprTuz8zFEcy1eMi+bec4ntcFls5MXTqNNe6VfP3qPk43SPAdG8RbzwZz4+e9bDndQsDYUFYt8kaWl8Km7fHcru9ALRFpBCKCzV/fTd29UFFHz5zR40awapYLDQk32bAvmaz23r2Knr4TC9ZOYrZdPpu2XudCdjfaFk7MnD2JRT5VbPpgN0dLtbENG8d7K4bQ8+N+PnrsybbyGX70rODDZ56CxAcaf2DBnkyGuacX8xdHMMOqiqM7TrMrqV5juSAUh9HhfLp6GCXRJ/j+eBY1YhmuQQG8+fwIVGcOseb7DEQG2kS+voxlnmk892EyFWaT+eGjYbQc2M9fThfyUKGHZ+goXl3pQ3fsUT7ak0YF8j7wEO2NJJBrWzB20hheWuhCyemLfL3vNkVCJJao1yv6b59PwzftDG/uukVGgxij/oNY9cpCPhqhxxNasmlUgkIxMDBALO5rn8W+mk1+3//7u0K2zMxMTQsKYO2xmk2YqM6cOcOcOXP+DBf9fdv2iT/9SSGb29BpbHjXmPM/bGfrpQ56vHyJDDTlXlwKqaVNyAyM+HrjWrRufccbP4LNqHG8usAVRVYOt/LrETsNZJKvPhlnYvk85iH6A0J543lfLCsLiE+poMPKgRHubgQF6ZKw+FveKGvFa950Xh5jSlFKJrfzuzQZM4foFrH9YDJ3nCdxcKUtN9/Zw86qHoYvmMKK4H4Up+WRUtCDyzAvhpo1EbvxLEeza2kSjGJ/jxVTpUCtNmXSqmm8udwPo1tneOn7qyQWtaGU6hAwcxIvRNhQn5VDcm47ek7O+BhVsvfQTW7ZT+TAGgeS39vLT7mV1MvM8Bs3mgXDRZQVVlNVB06j/BmjVcjbm+OZ83IkjqW7eWdTEzKvkbwYOQjDimJuZ1bRY+3CuKGmPIy/wBcnH2IydyFfuDSy45NjnKl7BNmmzeCnRS5EbT1NXGIR3UpVnx+Knrjj/uowpa+rxaZPItnw0zluZ5ZopPL/59Jrcm9g5czCpeGMs+/mQXoh+V0mhIb2R6/kPp/vSKC8R5f3P5iJbsFJvtpWTJHYgenPTGKZl4q4oxc5IvHlg9nOVG2L5afEQsp7erAPGM7bqwIoSkxib0w6FYKSTXsMn3/sg/bxWL5LyCPnaYBsSgVOQ0J4de1Exti1celiGveKmlGIJKg7a8jIq0HPI4Al45wQlZeSWtiEvocnQbbdJJ44RXSKioCZs1k3zZ7azEwuJZdS065EJFbTXJlNYko1UksX3nopGGVxEj/tyyGzStoHprL/+14gJL/QMTJj0pypvDDbnZ6SHE3YdEVLj8bAu6W6d+5wCwlj8UgLWosLuPsQ+nu74SGr4cDh69xrtWLVsxOZ6iHmXtx9buTW0i6RIO5pJe1BOZ39XImc5YuDupp72TV0GNkTPMiIklvJ7IhJJa+2s2+NpIWNlqkVkxdM5NUpbkjz0zibWExRq2A0rKKuoIzUh2o8wkNYGGRGS24xWdVKnHz74ySq4VL0FWJul1Hb5sniVRFMkuRzMOY6CZb2BPvYYClS0C3WZ8Cg/jjqNnDu9A2OXy+joVPdRybpvZnaZDo2jJkdwcsLXDF4mM2ZmwUUNgq+hCqaCx6SXtiF/dgQFodZ0ZOfz/0KFQ6D+uOiVUvcyStEJVRT3ylm4rwIlo4UcSbqChdah7F8pi+DJLUkp5dT0SwYjPfH302LnPPX+flUJkWa7KJ9c0BVq5TIdfoRHDGGlyKHY936kEtXMslp7NIYabc315FZUIPUfgBLpvtg3VVN0oMG9Gwd8XOQcP98PDtPZVKOFnajQlkR7o7u5UtsOJFOuVwf37BQ1s51pvTaFb6Kytds+vuoqr8MeKHO2gbmjJ0awUsLvdGrLORMXBbFnQLsVFFfXUlWWRu2vsNYNM4Zqsq4U9iFraszg0w6uRx9hQOX86nXN2Xo1LFEehtScugM23O68JoexpJgcxSF+SSXdmPiYId3f32qkq7yc/QDCvowoYkma7CFHdPnTWHdVCea09M5eb2QWkH9oOrmYVk5WTVqho8bwbwAEyoyC8iokzFgoCP2ohpi9l/mxO2HdFg5Mm7RBJZZtHJi730aA/2J9JNSmFZEbj3YuDnh46RNwY3r/BCTQXmzEN71x/dvTVis2BB3v2BeeWUkIVqVXLiYQlKZAqlURHdDAzkplbT3H8SyyGG4tBYTn1KH3NGeIf31KE+I48djWRQ2ivD09WT9ulCaEw/wzp5OeLRWC5b4KoUhA73CeHmuBQ/3x/B1djXN4j++vkIH1ygVxWKsnNxZunImSwP1SLt4i4vp1bRLJdDTSVlpCRn1OkxbOJ4ZbmruJudRqjQheKg98vIHbPrpGreqO5E4ODFm6Uxe0srjx/2FOEaOZjjlJN+vpFlsgLu3B97GDRzbfoQdt7v6dGCrVSrkWjoMCxvD66tH46Iu5mhsBoWNwrqtpqO5hty8MrAJYOV8XyzbiriaWofayoXwIQaknz7P3w5no5ZKGTzKn1ee8SdxbxRny+x4+61phJk3c/JQMncbOjWJJHo6W8nJLuBebjMiwXeyD4rQ1lKZFoNCx/HBy2EMVJdz+MAdcrp7w/E7WxpIzSpH7DCYdZH+mDYUcTmtAV0rJ8Z4G5B28jzfHsqgVksb65DRvBnpQ8/2I3x6JZ8mKyu8IxfzvUcVf1+zn/N96TGoebaPQmJ1+jPv9Tm8NcGE8qtX2XOrCaXGLbOHmgfFpJWKCX12KksE+4ar2RT0yPAM8GWw8gEbN8VyOkeErpaMBS8tZLF7Ji//NYG8BlsmL5/J6kAxt66mkdllhM8wD9xUhfxj43lu5rX0ySWBZv6SSBg0ahpfvzcGx8Zcdu65TaGQxkUsRtlaw9XbFdgHRfDeQgfKb9/jZpkKM/eBLBtvg4upGapH0Ozf7Z5/QrZ/90n956/7XSFbVlbW/4BsQrjon55s/3lj/d7vfCLIppBqlGGzxmiTnXCbhEIlgs2aRkP+aL8h19Zm2oxgZGXxnLjZQZvcjCHBPkz0NsNAKmwQVFRnpXMkroCK9h5UMl0ch/gyO8AGC20RarGC8rt1SPprUxmdQKzgGaJvyqjxfoQ46iMXsuyIFRSnpnIqqYRySy+W+RtSeOYuSTVtYGLJ6HFDGO5ogJYwaSvaSL1+mwsZtTR09956/l5bI3V3D9aDBjBtnAfcSuHk/XIqutRC+D8yXWOCxw5jhKsRuuLeOpQ9yOTkzXxKzQayNKgfJWfuklDbQrtMF/tBg5nib4edgUSTIQ11J9k3EjnzoInh4cGYNN3hZHwzDRjh6efN5KGWmGmLNWOtviCLY3G5FLaLMB8+jKmmnSRdTNPcfHUrFTBwEPOHmpKamEVuiXBD1HcHwP+2fz+pJ1vv/1Oj7pFgbu9MxBgPPKx0EaKeOmrLOHMug/vlzYj09IgYNxhpfQZXbjVT16LCwKU/40NckBfnEt9qRKC7Ec3JmSSU1NOkVNLPwZ5x/g7UlZRyJ72C5k4lEpkrUyJskGZkcq24lpqnICOZWqFgSMgwxgxzwUQYc48WaSGjk6qtnITEO8QXaePmM5iwQWaYCL5LinZy76dyJrGUbn0Twsf542VjiFgtOPoIw1/4UVFdkMixq+XUi0wZG+KEqrGYxLs1VLX2rdn9r/uZANn6mZkSFjYMX2dTZGqFZoz21kFNXckdTl4robTNguARAwgYYIaBTISyrY6kmw+4nlaJsY834/1dsNPtHXNCEYnEiLoaiU/OIP5eM7aeboQFOWJrKEOi7uFhfj4XrueSU9OBso/UXP+iEGpE1s5EhA4k1EEHsUotJNzUPAGJSEFZah5xN3P+P/buOzquM73z/PdWRlUh55yIVMgkQDBTotRBnWyJSt2Su+1Zp7bnn53xnrNn7LOzO7t7jsfjmbW9dnt2bLetjuq21K1WYBIpMUiMIEEQRCAJgETOOVS89+65BYCiQrcIEgCL6qdsHVtC3fR53nur7q/e+77cciSwbUcFOwvicNkUAvNTXG40DIbCjwajJbGloYQyZYKmqzeZyN/E57aXUBZvQzGGjZif4EJTB6euDDPl1R5QwLbyBd6Ew5HD3r1l7Kp1YQ4uT/xgfIE3q4xevsG7p67R5kykrqGcfaXxRBs36nOTXG5q50TzMOPepcfDyqqKqSsw0X75Gs2DLooqi9i9OZdsY1Zh44k61c9Q53WOn++kbVxd18+dT7uGGu3dmZBA3Y4qdpakE2MKC4xSDwAAIABJREFUsdQBZ+mcnZ0Y5sTpVi72aHi2lLF3Sw7pRrsOLNLdeo2j57q5Nauimy3EFeTTUJSMtauTU62DzNjiKa4oZVtBkO7mVs7cCoZviNbrM/bTjnXl78Yxx6SmsG13DdvyE3CgLp3jxvcHLcTwQC/H3rvGzRkHm3eWs8OTSrwxbJV3ltbL7bzT2MewUWubk6zyTdSlOZi6co3zvVOQmk71Fg/7ShNxWxV01UffzZu8Y/yIMuR7YDfkKwFMYk4mjzy6hS3JdjRtaaKn8LUp5KWrs5MDp27isyay49Eq6vNicKDhnZmg6cJVTrSMMBNSjGepKK4tpd7t5+p7N5lIzuKRvUWUJdkJPxSq+env7ubYeze4Nupdeqzubouzhu8L93wxxVNWVsX+ryQTpaqo2lL7M2a2XRwe4cKBJk4sKKRVV/LU1gxSnSZUn4++zuscPt1J96TRVUknNT2FPTvy8fU28ebFYHgMrKWXBqqD9PQidle7mLl0leNj8/gf0DV85cY8ozifL+zbQolTJWCM+bhcAdW/QEfbVX5ycpikzGwee7yaymQrihpidnSQE8dbON87TxAT5th4iuoq2KWM8c6pIZx15XyhLp1k69LnmhqY5/qVNl5/r5fpB9ijK9y2NQ2XM4q6XZt5pCYPh+b/4Dqmq8xN9nH69HnOdsVTXu9h37Yskmygh/z0Xe/gZ4c7GQ5q4VAjoyCbPXXZ9F5pZTi2gP3bNxFvCi5NULP8PcA3P8W5880cbhx7IAHM0jHr2KMcVO/bzhOeFOwf+a6yMDXC2yebudwVomxXDZ+vyybBYowjGmDgegdvHLtGr1cxnv8lJq+QfVvSUc9f4WjXBL7oaNK31PJU8hxvv3qZaw+oPX9wOVjqce22e/j6N4spTFCM+VXCn7fhH6iMa86ZVt48eYOx3GK+tM9DXaYjPCZoYG6MMyfOc6jdmBXYmHDURO2uWjYnjfLzo7cYnrbiisnky0/WUJMehaKpBGbHOfFOMyfbJwk9oMktjHPMeDR7629+ga8VuFFDS79Qhf9HUQhO9/Pjg0109kWx9zfq2FsWj8W4pgcWSXSpfPN3ngsPybWal4Rsq9G6t/dufMimaRw4dIj9Tz0lPdnurWbrttTdh2wr3zeMMZeMp61MSxeDj36zMrrvG/2rTebwAI2K8XieqoUHmlx6GdMnG93Zw1fO8I2YMf1s+D23/64szRRlNi9fcH75OhRjWWPdxi94xvpW1nU73Tc+YIzpy5cuWuv9Mr7chz/5P7rNX+GwZHTHMXzMZMVtydQYkDo8mJPhawRGxjY/0deY6twY3J2lGeBWAh7NqOGSb9hk/VnWjf3eQraVtrzcrlbaivGtfKVdh12NNrnUVg0m40ueMYB9+Nt7eIai5TZqtK3wd/HlOhr/bvzKHW5vxmQe4TuBpTa4bhKrW3H4HDWO52OvpS9kxiEunbd3npfLFkbma7S5T/oFLXzeGzdcK35L598GnHqrAzBmmPtlxxA+t4x9/oTrzvJ5HXa5fc26c9PLx2tSltqL8U/40rfcHlauC6vb2/V598eulXdsJnyNNn6915eO887rS/gYVmq63ObD1/Xl67bx/tvn1NL1/oPzYX0O5a7X+rHr8MeP+XbbXTlmo/GGj8E475fev3RuLH0OKorRS+7OWi+vM3zOLx/7Xe/gOr3R+Fz+0OfEHdsxji/8WXDHNe5Dn9UrtV665oU/b41ah3v6LJ/n4aeaIuRYlw/tdk1ut907j3nlWv8p7Xvls/iO4zN+KPzYObHi8YB6N93Zam5/Tn3s+rx0jipm09K8lEaicOd5unJehxv4cpsOP1lvfBgYx/zBDJ53Xs/C5/aDfIX3dfl710f3w/ggWw4AP/yele+hH3w2LbktfVZ/vFeeEQAYf1855yPgmI3aGZ/jn/QZvnwM4RvqD12Pl9r97ZqFrwvLoxQb3y0/9rm2/P35gQcwy9fdleP5pO8u4e9vxneX5WO68/PZuBZblmcJDT8+b7gsf09fOZ8/8buQ0RYeTC+2ld25XcNf9n3NuPcxdtE4n+98T/gzfHlIitvHrC3X3zinl88b49e1B96L7fbRLp1n4WvTJzRt43iM69dKO73zPs+o7/K16Pb1zQirwt/pl2t+5zXP+DAPr+/BnstL9b3zHu7Dn1Ph4w3Xd/k9RrPVNPbtq+XwD/8kPPHBau5tje0Z/8jjouv3ofUAQjadN1//GU8/+xzlFVUy8cH61XbVa151yLbqLcgCIrB+AvcVsq3fbsmaRUAEREAEREAEREAEREAERGBNBMK931SNxx6p4uD3/j3T0/Phobnu9mW1WsMZjNvtljHZ7hZtle/b4JDNGJxR5Sf/8vd841u/T82WrZjNxkw38ooEAQnZIqEKsg/3KiAh273KyXIiIAIiIAIiIAIiIAIiIAIPg8CHQ7Y/oa9vkPHx8bsOzNLS0sIBm8vluutlHgaXSNrHDQ/ZwMsPX/oeL37z96jdskV6skVQa5CQLYKKIbuyagEJ2VZNJguIgAiIgAiIgAiIgAiIgAg8RAJ3hmwHXvoTOju76e/v/9RcZWUstk2bNhEfH4/T6ZSQbZ3qvsEhmzHxQYjX3zjAs888S3m551Mbwzodt6z2EwQkZJNm8TALSMj2MFdP9l0EREAEREAEREAEREAERODTBD4asnV331pVyFZYWEhsbKz0ZPs06Pv4+wMI2XQO/OIV9j/7dTwyJtt9lG7tF5WQbe1NZY0bJyAh28ZZy5ZEQAREQAREQAREQAREQAQ2XkBCto03X+0W7zdk+/73v8/evXvDHdKMMfRiYmKw2+3hnodKR0dHeE4QYyA+4x9jellj8owDP/sB+597EU/VZunJttqKreP7JWRbR1xZ9boLSMi27sSyAREQAREQAREQAREQAREQgQcoICHbA8S/y03fT8jW1tbGd7/7XXbs2BHOyoxgLT09/XbPw08I2YLoaoC3Dh5m/9NPU+6Rx0Xvsk4b8jYJ2TaEWTayTgISsq0TrKxWBERABERABERABERABEQgIgQkZIuIMvzKnbjfkO2ll15i9+7d4V5so6Oj5Ofnk5SUhKIon9CTLaii+/p4+V8P8cI3/5CamgrpyRZBbURCtggqhuzKqgUkZFs1mSwgAiIgAiIgAiIgAiIgAiLwEAlIyBb5xbqfkO369eu89dZbfOUrXwk/ItrU1ERCQgLJycm/LGTTINDBP37nZX7n2/+BuoY6LBZz5Cv9muyhhGy/JoX+jB6mhGyf0cLKYYmACIiACIiACIiACIiACIQFJGSL/IZwvyHbm2++eTtku3z58qeEbIEgurLAK9//Ec+/+LtUb5Yx2SKpiUjIFknVkH1ZrYCEbKsVk/eLgAiIgAiIgAiIgAiIgAg8TAISskV+tVZCtubm5vC8BMZjnp/2MsZfq6+vx+jJtsqQLYCm6Rw+fJgnn3oST1mZPC76adob+HcJ2TYQWza15gISsq05qaxQBERABERABERABERABEQgggQkZIugYvySXTFCNmPiz66urvD/vZuQzZjgoLS0lBs3bqw+ZDMaxYEDB9i/fz8emfggolqIhGwRVQ7ZmVUKSMi2SjB5uwiIgAiIgAiIgAiIgAiIwEMlICFb5JfLCNmCwSB+v39VO+t2uz89ZGtpadE1TQund8ZGjK5yxr8fOXKE5557jvLycunJtir29X3zUsj2v9A7NAWf3qNxfXdG1i4CqxXQdVxOO9/5v77J//sPh2hs6wWTabVrkfeLgAiIgAiIgAiIgAiIgAiIQGQK6DpmVWPfo9UcfOlP6O6+RX9//6fmKkY4Z7wKCwuJjY3F5XJh9J6S19oLrIRsq/U1Hhn91J5sTU1Nt0M2I8UzQjZVVTl69CgvvPACFRUyu+jal/Te1zg372XzE/+B/uHJu+rSeO9bkiVFYO0FjA8OI2T76//4Df7uu2/T1NGHIh8caw8taxQBERABERABERABERABEXggAsY9j6JpPLa7ktf+6X+WkO2BVOFXb3QlZLubx0TvXJPFYvn0kK2joyMcl97Zk81oFAcPHpTHRSOwMfj8Af7TX7/K9MwCinRli8AKyS79KgEdHbvNwv4vbuH42WsMjExjuotBJkVVBERABERABERABERABERABB4GAeOeR9d0yooy+IMXHqO3t096skVY4TYsZDOCNqMnm4zJFmEt4I7dMWozPzeHpmuRu5MPxZ4p4Z6AinEBNGJm49Fb3bgcLr3CAWb4vxn/u/Jf+XjvwTuWuavD1kExLcWjRi0/WPNdLf2ZeZPxSHrYXwK2z0xN5UBEQAREQAREQAREQAREQAQ+EDDu+oyndoaHhyVki7CGsfEhm6Zx4NAh9j/1lEx8EGGNwQhmZmZmwuPmyeveBRQ9hNcfRMWMVdExNM0WKxazCZNJQfX7CKhgslqxWc2gGXGYTigYJKSu2Juw2KyYw2HR3e6Lhn/Bj6aYsUdZpRfX3bLJ+0RABERABERABERABERABETgIRIwOhQYjxdKyBZ5RXsAIZvOG6+/wjPPfJ3yyqpPHaAv8sg+u3skIdsa1FYxocwN0NozRMiZRrzJy9zkGEpyMblJDrzjY8wuLuALgWayE5uYQmpyLNbFfq73T+ELEA7WTBYXqVkZxDmNsGxlv5a7v33ibiqYLQH6m9sZCzjJ8eQTazfLQ79rUFJZhQiIgAiIgAiIgAiIgAiIgAhEkoCEbJFUjQ/vywaHbEGjvw4/+e53+MZv/yE1dVsxmy2Rq/NrtmcSst1/wRWLwsy1S5y/OkRCdSXxuo/Ri6/Tk/JF9ngSGLzQzJw7hmiXldnhYSaVBKp37SBz5CAHuzSio1OJs5uxWKPJzM8lwW3DYlZADeL1BlCsDuxWU/gx1A/3cFMwW2Hi8lFO3IJNm3dQmhaFsai8REAEREAEREAEREAEREAEREAEPjsCErJFbi03PGSDRX700g944Vu/R+3mzdKTLYLahoRs91sMBYt5gbYLjXT0RLHj85XEOOxMv/ffeFvbx97qIuzz0+guNy6nA3/PWY629pFY/wwVAz/lvJZPWUkN6U5L+FFPq82O1awyNzHKyPAEXtWYRUQlKi0d69wCrox0Yt0OLCYIzM4yO6MSGz/CgXcGiM+upKEiBYfFGBlOXiIgAiIgAiIgAiIgAiIgAiIgAp8VAQnZIreSGxyyGRMfhHjjjYM888wzlJd7JGSLoLYhIdt9FkMxYQ2OcvbiBdr9Hp7clkOs28Xsmf/Km94d7KyuJCvOhsmYdllRGW8/xTvto2Rt+yopV3/I6UkriakFxNrdJGdlk50Rh2luiMsnz9ATiiEnLxV18Abz6WXEdl9kKH8Xezy5JDoC9La2cLXXTsMXM2h75TKBlFxqdxQQazOHJ1iQlwiIgAiIgAiIgAiIgAiIgAiIwGdDQEK2yK3jAwjZdA68/ir7n3keT4WMyRZJTUNCtvushmLGttDH+xfP0R61g/3VqUQ7HeGQ7YB3FzurK8iItmBCZXH8Fmffb2XGXcCeR8sItRzl2PlWRhaNx0CjSc/LxrOtntjRa1x4f4iirz5KUWo0incOr8WJqe9dfnzJzeOfryPfNkPzubP0xdfzhYYkur7/LiOpGVTuLCPRbkGRkO0+CyuLi4AIiIAIiIAIiIAIiIAIiEDkCEjIFjm1+OiePICQDQ68+j32P/9NPFXyuGgkNQ0J2e6zGooZ63wvpxtP0+7aw/7qFKKdUR8O2WJM+Mb6uWwEaqYUGvZWke4yo4W0DzqcaQt0nfoRx/TtbLWP0dbm4LEXtpEV60DRVEKqjqLPcPGHB5it38Mm8zBXmqbwfGE3m9LNtPzT0aWQbZdHQrb7LKksLgIiIAIiIAIiIAIiIAIiIAKRJiAhW6RV5IP92fiQTQ3y5sHDPPP0M3g8ZfK4aAS1DQnZ7rMYigmbd4DTl87TZm3g6ZpU3EbIdvovecu7i101HmLnOnn/eAtDSjIN+6rJcEfhsKgs+ILouhmLScGkhxi7cYSDUxU8ljpHR8soubsayE90YQ4sMo+L+BgX6q03efVCFEmxQ8ynPMKXq7OJj/Ny7h/fZSoth5pdpcRLT7b7LKosLgIiIAIiIAIiIAIiIAIiIAKRJSAhW2TV48692diQLaiie/v4ySuH+Ma3/pCa6goJ2SKobUjIdr/FMGHVxrnQ2EjHfCFf3plHrMvJXON/55h/K1vLUhl5/bt8/7yPop2VpDtNqJZEikqzsflH6O0ZY9GvghrCpy+SWPVltqX46b16ko4RMyaTBTQzsZtqqClKJ8Y0xjsvvcYVSyyf/+pvUJYUg9Pcx4GXmzFllFC/NQe3jMl2v0WV5UVABERABERABERABERABEQgogQkZIuocnxoZzY4ZNNQAu38w9/9mN/+oz+jvqEOi8UcuTq/ZnsmIdv9FlzBbAlw61ITV7tCVD5eR2ack9DwFfrUVFLjFfqOH+dG0Lo0GYGmErQmsqnCQ5ZtnGsdtxif86OpOtEFdTR40nE7zASmBmi/fIXeKS9BawqemgryUmOxKzrTfRdomsuhoTgFl8MGw428dmGS9KLN1BbEYjUr93tQsrwIiIAIiIAIiIAIiIAIiIAIiEAECUjIFkHF+MiubGzIFgiiK4u88v0f8fyL/xPVm2VMtkhqGhKy3X81FLMJf387TR29OEq240l3YzNbw5MdaJqO2e7AcudMBLqGGgoR0k3hwNlkUjBiMT0UJBBSl8ZpM8Z6s1qW/qZrhELB8LhsxstktmJVVAIhDcWqMH7xNC0zZnKra8iJsWG6/0OSNYiACIiACIiACIiACIiACIiACESQwErINjQ0RH9//6c+IWjc6xuvwsJC4uLicLlcmExyt7geJd3gkC0QDhoOHz7Ck0/9Jp4yGZNtPYp6r+uUkO1e5e5cTsGkzjI0MknInERashOzaWN6k5lMQUb7xgjgICktDptZLpprUVFZhwiIgAiIgAiIgAiIgAiIgAhEksBKyDY+Ps7o6OhdBWbG/X5WVhYxMTE4nc67WiaSjvlh2ZcND9mMwh44cID9+/fj8Xg+NXF9WCA/C/spIdsaVVEBXdXRNR3FrGBcADfmpWF0cFN0E+Fcb6M2uzEHJ1sRAREQAREQAREQAREQAREQAREwbvUUJZylhIynokKhuzaxWq3h5dxut4Rsd622ujeua8jW0tKiG8GNUfRgMEggYPRk0zhy5AjPPvss5eXlErKtrl7r+m4J2daVV1YuAiIgAiIgAiIgAiIgAiIgAiIgAvctsBKyrXZFK4+NRkdHS8i2Wry7fP+6hmxNTU26qqq3AzYjZDP+/dixY7zwwgtUVMjsondZpw15m4RsG8IsGxEBERABERABERABERABERABERCBexaQkO2e6dZ9wXUN2To6OsKj6610YTRCNnlcdN1res8bkJDtnuk+tqAxfYG+NG3Bmr2MtRmPgS6PWblm65UViYAIiIAIiIAIiIAIiIAIiIAIPDwCErJFbq0kZIvc2mz4nknItjbkiq4SCKpoigWbWUFXlodHU5ZmDg2/wv+/RigYQjVmFrWaMd8O0BRMaASDIXTFhNlqQTGSNTWAV1Wwmi1YjDfLSwREQAREQAREQAREQAREQARE4NdOQEK2yC35xodsmsaBQ4fY/9RTMvFBhLULCdnWoCCKCdPCCNf7hgnFbSLHPMKs4iYmJoEoq2k5ZNMJ+eeZnJxhYdFLUDdhdcaTkhiD025BCS0yMTHD3NwiId2MOz6BhMQ4nP4+zl5bJCkjg6wkJ5YNm1BhDVxkFSIgAiIgAiIgAiIgAiIgAiIgAmsiICHbmjCuy0o2PmTTdd74xc945tnnKK+okokP1qWs97ZSCdnuze3OpRSLifnOS5y+0ktCwxfJ7P8ul32lVFbuJD3GhgkdE0Emelq5eHUYa2w8UeYFegcWyKzcTNWmFAIdZzh+PUBiiguTd5YZr5382q2Up8/y7qtn0Yqq2VKRS8zt0O7+91vWIAIiIAIiIAIiIAIiIAIiIAIi8HAISMgWuXXa+JANjZ/889/yjW/9ATV12zCbLZGr82u2ZxKy3W/BFSwWL9cuXKC928r239yF/71/x9HZenbu+Br5CQ5Mio6CysLkCEPjflwJ8bjsKh2HX6IrcTt7apK59NPT6KW1bC7PIkqbovXsVaZNmWx/og7z+R9xNLSJrdU1ZEdbw2O0yUsEREAEREAEREAEREAEREAERODXR0BCtsit9QaHbEFgkR++9ANe+ObvsXnLZunJFkFtQ0K2+yyGYsIaHOPcxQu0L5aw/9FyZk7+MW/PbWXH9q+RF78UshkvxRhrzRivTQcTfpp/8V264jbTkDLKd96P5lu/sZUC45FQq5nx5uOca+0nc+9+KoPH+dvLDvbWVlOa4sIsKdt9Fk0WFwEREAEREAEREAEREAEREIGHS0BCtsit14aHbLoe4o03D/DM089QXu6RkC2C2oaEbPdZDMWMbaGP9y+eoz1qB8/VFzJ94tufGLItJ23h8ddGblzkUNM8ZfVbqQ6d4C+6i/jWzmKyY20oZju+m8c41dqFu/Lr7Ixv568OT/NIXTWerFgJ2e6zZLK4CIiACIiACIiACIiACIiACDxsAhKyRW7FNjhkC2AEOQdef5X9zzyPR8Zki6iWISHbfZZDMWOd7+V04xnaXbt5tr6QmRPf5uh8Azu2/wb5CXYUlnqyGT3YFG2Rke4WTjWNkVhSQ31FNu7Bg/z52TiefbSa/KQozFYrE1eO8H57H+k7nqc+pp2/OjDFo3VVlGXHSch2nyWTxUVABERABERABERABERABETgYROQkC1yK7bhIZumw6GffZ+nnvstPFXyuGgkNQ0J2e6zGooJm3eA05fO02Zr4Nn6TUyf+CMOTVRRV/clcuMd4ZBNMVmxm30MXbvEu5dGidtUSUNlFm5HFI5QNz95uYnchu14chJxmH3caLzErdkotjy2k/zQBf7L21721dfgyYqRkO0+SyaLi4AIiIAIiIAIiIAIiIAIiMDDJiAhW+RWbONDNjXAgYNvs//ppyn3lMnjohHUNiRku99imLCqY1y42EjHQhFfe6ScxQv/kZ9chpjEchKdVtBNON3ZFKRNcezVw1xTstlSkUm0WUNNLGSrJ49QyxucG7FisdkxawGmdRdZpZtpKE7D0f0a32mPYe+WWopTnJgVmfngfqsmy4uACIiACIiACIiACIiACIjAwyQgIVvkVmtjQ7agiu7t4eV/Pcw3vvVtamsqJGSLoLYhIdv9FkPBbPbTfekyrd0qNV/cRtzMec42dzM+a0Yx+rHpZlzReRQV6NxsvsGMyYyiK6CFUNM97KkuJiNG5dbF07T0TrFINFnFtdSWpxFtU+g99jIXbCVsrawgzWXBdL+7LMuLgAiIgAiIgAiIgAiIgAiIgAg8VAISskVuuTY4ZNNQAtf4h7/7Ib/zR39KXUM9Fos5cnV+zfZMQrb7L7hiNuHrbaOpo48oz3bKMxJw2cwoy7OKgo6uq4RUsFgsfKgfmhYiEAyh6Up4LDaLyRReTgsFCYbAwijvHmzGnleCpygDl0UitvuvmKxBBERABERABERABERABERABB4uAQnZIrdeGxuyBYLoeHn1Ry/z/Au/Q1VtrfRki6C2ISHbWhTDhCk0xcDQBEFbKpnJzjUaN82E2TdI+5BKfEIyiTFWTPKo6FoUTNYhAiIgAiIgAiIgAiIgAiIgAg+VgIRskVuuDQ7ZAmiazqHDh3nqySfxyJhsEdUyJGRbo3IYT3+qOrqmYTIbvdHWaNw0NYhmMoNiCveAW6O1rtFBy2pEQAREQAREQAREQAREQAREQAQ2QkBCto1QvrdtrGvI1t7erhu7FQqFwv8Eg0E0TePgwYPs378fj8cjPdnurW7rspSEbOvCKisVAREQAREQAREQAREQAREQAREQgTUTkJBtzSjXfEXrGrK1tLToRnBjhGtGyBYIBFBVlSNHjvDcc89RXl4uIdual/TeVygh273byZIiIAIiIAIiIAIiIAIiIAIiIAIisBECErJthPK9bWNdQ7ampibdCNWMkM34ZyVkO3r0KC+88AIVFTK76L2VbX2WkpBtfVxlrSIgAiIgAiIgAiIgAiIgAiIgAiKwVgISsq2V5NqvZ11Dto6Ojk98XPTAgQPyuOja1/K+1ygh230TygpEQAREQAREQAREQAREQAREQAREYF0FJGRbV977WvmGhmxGTzYjyJGQ7b5qtm4LS8i2brSyYhEQAREQAREQAREQAREQAREQARFYEwEJ2daEcV1WsvEhm6Zx4NAh9j/1lEx8sC4lvfeVSsh273aypAiIgAiIgAiIgAiIgAiIgAiIgAhshICEbBuhfG/b2PiQTdd54xev8MwzX6e8skomPri3uq3LUhKyrQurrFQEREAEREAEREAEREAEREAEREAE1kxAQrY1o1zzFW14yAYaL3/3b/jGt75NTd02zBbLmh+UrPDeBCRkuzc3WUoEREAEREAEREAEREAEREAEREAENkpAQraNkl79djY4ZAsCC/zwez/mxW/+LrWba6Un2+prtm5LSMi2brSyYhEQAREQAREQAREQAREQAREQARFYEwEJ2daEcV1WsuEhm66HePOtAzz99DOUezwSsq1LWe9tpRKy3ZubLCUCIiACIiACIiACIiACIiACIiACGyUgIdtGSa9+Oxscsi3PLvqLV9j/7PN4KqolZFt9zdZtCQnZ1o1WViwCIiACIiACIiACIiACIiACIiACayIgIduaMK7LSjY8ZNN0OPSzH/DUcy/iqdosIdu6lPXeVmqEbF6vF+P/yksEREAEREAEREAEREAEREAEREAERCDyBIx7dlVVMcK21bxW7vWjo6MxmUyrWVTee5cCGxyyBdFCPt469Pby46JlErLdZaHkbSIgAiIgAiIgAiIgAiIgAiIgAiIgAr/eAisB28LCgoRsEdgUNjZ12o4jAAAgAElEQVRkC2ro3pv86CcHefF3/pjamkoJ2SKwUcguiYAIiIAIiIAIiIAIiIAIiIAIiIAIRJ6AhGyRV5M792jDQzYleIN/+Nvv8Tvf/lPqtm3FYjFHtpDsnQiIgAiIgAiIgAiIgAiIgAiIgAiIgAhEgICEbBFQhF+xCxsbsgWC6Pj42U9+yvNf/xaVNTXSky2y24fsnQiIgAiIgAiIgAiIgAiIgAiIgAiIQIQISMgWIYX4JbuxwSFbAE3TOXT4ME89+SQej4zJFtnNQ/ZOBERABERABERABERABERABERABEQgUgQkZIuUSnzyfqxryNbe3h6epjIUCoX/CQQC4ZkrDx48yP79+/F4PNKTLbLbh+ydCIiACIiACIiACIiACIiACIiACIhAhAhIyBYhhfglu7GuIVtLS4tuNICVgM0I2TRN4/Dhwzz//POUl5dLyBbZ7UP2TgREQAREQAREQAREQAREQAREQAREIEIEJGSLkEI8iJDt0qVLuhGqBYPBcC82v98fDtmOHj3Kiy++SEVFhYRskd0+ZO9EQAREQAREQAREQAREQAREQAREQAQiREBCtggpxIMI2To6OsKPi6qqers3mxGyHThwQB4Xjex2IXsnAiIgAiIgAiIgAiIgAiIgAiIgAiIQYQISskVYQT6yO+v6uOhKyPbRMdkkZIvsRiF7JwIiIAIiIAIiIAIiIAIiIAIiIAIiEHkCErJFXk3u3KOND9mMnmyHDrH/qadk4oPIbhuydyIgAiIgAiIgAiIgAiIgAiIgAiIgAhEkICFbBBXjE3blAYRsOm++8TOefuZ5yisqZUy2yG4fsnciIAIiIAIiIAIiIAIiIAIiIAIiIAIRIiAhW4QU4pfsxoaHbKDx43/6a1747W9TU7cds8US2UKydyIgAg9AIIjXq2E2W7BaTSiK8gD2QTYpAiIgAiIgAiIgAiIgAiIgApElICFbZNXjo3uzwSFbCJjjBy+9zIvf/F02b6mVnmyR3T5+xd7pqEE/iws+1OV3ma127A47VpPyaxuK6LpGKBjA7/MR0s3YHFE4bOawx1JMpKNrKkG/D28gBCYbjigHNvMHZroWxLvgJahqhGcOWX7pZhtOhwXN7ycQUpf+pihYbA7sNisWkxL+95XtaJpKwOvFH1LBZMURZcdmNqP7pplc8GNxJeK2G8tFViPUdZWQf5CrrbM4Y1LIzIoLH/cHhmu3v7oawu9dxB+6w1rXMTucRNltmI22vFxTn8+Pppix2h3YrWZMdwZ/uo6qBgiEFKxWCxazCaMtGHX2B4Johr/D8P9IYKjraKEAPr+foG7Gbrdj++i61+5wP2FNOiGfF18gSEj7oLUpJjO2qCjsFgtGs/qgEWoEA/7w8VjDfzP2PxieOdpozha7HYfNislwAzQ1SMDnC/sqJuvS9cFi2BlrVAks+vAFQ+gmG1FRxt9My+13XQ/6QyvX1WD4fPUHl8+p5fPUbIsK18w4r5aOJUTA5yWggsVmD59zZpO+dI4FQqj6kl/YzmG0EQt6aGlW7aBqwuowlrFgDrcbHdVw8/oIqApWhwOH8bcPYW+cwe1rjHFtCvjx+402a8YWbusftAFdDeD1+QkEl676JvNyTRWNgNHWg0vn0VKtjWVNS+0jfD1UsNijwusz377m6BjnoM/nC68zvKzZEl7W9tG2t04c4etxcPmYlTuP+YN9M9qvcZ112G1L19mVa7LRvlUNTBYsLB1HUFWW6m+zYVaMz8mlz4OVNuBw2HjQl1yjzS/VSyV82pus2MLnrgWT0TbVAMb1LmCctysHu3zti7Ib7UEJf46poRDGO8xWG2b08PkevhYY54jVjsNhXW7vHy+eroUIBkNoiiW83fV+GdfZD7VRo+0a7dv4fP7oxsPX/CCqZrRZK4Q9fARDy9dIxYTZ5sCwUIxj9noJaOGzH5PVhsNutF8F4wYI3fi89+MzLpBmy9I5ZTG+E6z3Ecv6RUAEREAEPssCErJFdnU3OGQLoush3nrrAE8//TQeT7mEbJHdPn7F3oWY7G3l7IUBnMnR4S/SFosJS2wmm/LSiY2yLn0R1zWM75nhnki3A6Dbtyhoxjf88H83QqYPNveh5T7yN2OFxoVFX17fx3o5GX9but3d4C+yKt6ZEW7eGmR23ktQN6E4EsjLzyY1zhkOXtD8TA900jM+y9yCCroJd1IWuTnpxDkNM9B9E9xo7WbCu8jc4ixzfjtJMTZwZ1Ca6+DW5U7mdLA5jDDDFL6hczhiScvOJNHtCN+oBxdG6R0YYmpyHn9ID4cY7mg3abkFxMy10dg1QkzhDopSYnFZI6gRql7GR0YYHu7g0uVZHHGp5G7Koagwgzin7cPB1hrsdmBmmBuXrjCKFbPVuCGEhdEh7Pm1VJbkEu8wE5gdobtnnAWvD8WsgyuRtLR0UmKisBoLGAFMcI6RW7eYIIHszFRiozSmx4cZHBzHGwiiWizYXCnkZqQQ67Ivh0wavpkJRgYGGJ1dwK/q2GPTycvJJCHa/ktvTtfgsO9YRYjhpot0Tc0RtNqxKAqqfwFfUCGropb89GSc5g/O1+DcKF2940QlZZGWFIvJP8NYfx8jc8ZNphmz2UFyVgapCTHY8DHWc5OhyVn8uhlCEBWfQkZ2OvEu4/h8jHR2c2twmOlgIqVlBWRnRG94AOGbHOJmWzsjfh3Fbg+HBb7JMayZZZSVFpPsMqH65hgf6Gd4YpqFoIrJGU9mZjZpCTamenroH57Ai0ZgYQ5f0EFuZQXZsWamhwYYXzBCNgsWm5PUrAySE9zYTXq49v03O+keChKXmU/ppjRinA/uZNRVL9NDgwyMTDAXVFGsbpIyMslMiiPKuhQLBcc7uNI9xPiiBadJweZKIDsvm+jAJL3dXYwHQbHYMDuSyMnNJCnKz3D/CJMzXjBp4IonOTWd1DgXduPc0TUCM/20dPQxMa8SZQOrO46M3DzS4mOwrXMapYV8zIwPMDA6waxXQ7FEkZKeTWZKHA6LguqdoPfWTW4OT2NJzKMgv5Cs6OWd0vzMDA4wtAAx6enEa1Pc6u5kaMpPXE4RBbl5xNl0vJND9Pfeorc/SFxOPiWVObgfaMCi4x0dpKf7BiNeo852TPZ4UjOzyUuPwar7mR7tobVzgGmfmbgoE7rh5DcTk1FKXVkaUYrG4uw4w6PTKK5EMtISUbwzjA32Mzq3SECzYLE4SUxPJTUlnqiP1lEPsjAxSP/oIvbEHPJSXWt7WfvY2nQWBnu42dXJmGbBbLZiiUogIzuH7BQXty9x4eV0gouTDPSP4LMmkJubjD47TG9vH6MzIUzqIjNeHWdGKTUlKeijPXS29uB1O1GMwDAujZycbNJiLGiBBabHBugbmmTeGwSzGWdCGpkZ2aTEPLhzfZ2xZfUiIAIiIAIbICAh2wYg38cmNjhkC4TDkQOvv8L+Z57HU1EtIdt9FO/BLrpA+6mf89IbQb76/Bbi3Sbm2i5w4toMVU88ze7SVMxBP8FgAG9QC/eKiYqKwmYygWr0BtEJqSr+BS+61YHd7sTpWOrhEgr48S0u4FUV7FYbVouOYnVitxi9g1QCC0YIEETFQpTTid1uhFM6QW8ATQuhhTRMThe22z1mNkrKz0j7Wd69MEp6SSnJtlHOnriIvfpzfG5rOUlOGwQnaT/xC5pDBRTnJKL1XOJcp0Llo19ga0kSTpsJPTjHYM8w8/4J2q9donEgi69sy8GdkEZuXA9///+cJ3NLBZ7CZGwmlYneZq62zZBWs4vtDR5SHF5unD3G240DpJbWUJSZAItDdFztJ33P16jPcaGoIRRHFHbTSq+ijTL61dsJTbTx9pH3GLK4cJhTyHRbGJo1U7O9koL0OGxr3NNn5mYb7736Hkp9BRnJ8TiY5sLrb0P54zy2dwupLpXe46/w1q0YtuzYTC69nGvuRE+vpKHWQ3p0FIoeYPzWBRrP9hFTvZPKkmxc/m7ef/cUtxZTqK4tI9rXxftNfaRX7WWrJ48Ym4Lun+Ta+WOc7fKSkO8h09xDc9cESWWPsLOykISoT+hhseZl8nLpH3/GzdhY0otziLUpzPS20dIySsnnv0RdeSHu5TtQ1TdN54X3ODOdyI76SopS7Ax1nOOdc91El9RSlW2n92wj3Y48djZUkal08car7xHKqmFrTTb+a2c53e0lq34vOz25xNmCTA8N0dffxtmTAap2bmHLtizWv0/LnYg6kx2tNJ5oIpiXTXpOKk51iqajpwjlbGXPYzvJceuMd53hxJnr+JNKKUry03uzm0BiJdtrK4gJzDI5PYs/NE9/x2Vujjip3bcN11wXl29MkeqpoThBpevcZQbjitneUEVhvI3gwiyTY128f6wTzZXPzkfLSU91bnhPvqVcQWNhuJmzpy7Qa8qitLyEZJvRozOG5MQE3I6lqkxdfpmjPQGsKbUURZux2KNJSU1g9soV2q71YNuUS3JyLBarsZwbX+d7HG+bI7FsC1UJc1xtaWMuuoD6LTVkJ7gw6yFmbxzjleYFohI3UZNq/DDhJiE5hfhoJ9b1DKO0EHMj1znX2EhPIJGyklJS7GBxuElJTcRpM6MF5hgb7KGj/TLtahae6t3sybaAHmJxrJOm09dZiMmnZmcZceocI91X6Wi7zGJyJZV1j1AQrROYm2J8rI/Ggx0Ek3LY/uw2Mh5oNyaVwYvNtDRdQ8nLIjUzEavZRVxiMqkJTsyhWXquX+Kd1ikciYVszrTiHemg8dow5O/juUc24fBPcuNqC20TFgorN1ObZeZmSyNnL9/CVVRDRYadoZYWbgbiqdizg5pkxx0nnYZvtp+OC430exPx7N5JQex6n/VBet5vpKW5i6jaElJiXVhs0SQkJZMc5/hQsK/55+jtuEBj3wJpZbvYWRBLYGGK0bExZuf9zA/doPnmBI6iXTzRkMTwxctcOrdA5ReLsZnMWN3xpCQnE+80E5rpo725iZZxJwX5STB1k+s3Jokpepwv78tFYrY1/0CTFYqACIjAr42AhGyRXeoND9mMRwsOvfo9nnrut/BUbZaQLbLbx6/Yu3na3jvIq6dT+aPf30pCnCN8czjy1p/xQ77Gczvzmb16gwWbCZ93kYDZRmphDcUpLkwjjVwc8bHod2AP+gipXny2POo35xNj8tLbeYO+kVm0KBeuYAjV3wNFX6QmM4bgVA9dbX34ohxoXi+WmHRyi/JJcHq5cbyDBdMCijOZzNIikqIdWNbzJu1Taxei7+BfctK0mR0Nu8iOdX5sfzRfFy//5ArOrCr2bcsh5s5uZfoszS3vc7I3l2d3byI11ga+i/z5X9xg21f30FCRttzDRGOq6zQHj3QQv/fL1Nua+fmJeTw797C5MOl2L5TwkytGF7/Zm/ROzmNL2kSS2wg+P/VANuwN851nOdPSgt1TQWAsjty0THJyorHb1qeQ3rERbrWOEFeZT1JiNMH+d/jp8QVKa7dSXZyMNThF4w++y9yOr7KltJh4k0bfsR9zaijApj1PUJWTQmj8Ju+/fxZyGqguyCUp2kKo5wSn2ntwbHo0/N9iTAFuvv2XvO7byuM79lCRasffc5ETTW1ohbupL84j0Q7e9p/y/bYUGurrqMp2b0BPzAC9pzrwZySTnptClD7L9Qtv0ziSGw7KCjKiljKY4DwjbWc50a5QWuchLzsZlzJD8+WzXBhL49EtZRSnOgiOvsdf/XSI8m0N1CXe5JX3VSrLi/DkutFnWnmnYxA9aTOPeApJC6d3Gt7ZTk683EtaVSnl27I2+MZTZ35ohMGeKVy5aaSkxxHsP8nrp2fJKN7C1oo0rL4xWk8d5Jqrgs01mymMMaEOnOC1i7PE59bRUJaG0xxg7Po5zly9hat0B1sKLJy50MaknsOe6iKy4y0s9Bznvx+Yprx+G4/XZy4f5zRNB64w6Y2mfGcxqWmuBxKy6doinUfepFVPIKemjlyrimKxLv2IEX6EMNwKGDrzE6547SQW7yLfacNu/HhiD9H5Xgt9fV4yq/NIzojDHuXEpi9w/cgbDMVlUbbjEbIsOkOnX+dM1yiJDZ+nvjgfF0Emrv6c42NuknIaqEg0h5d1hB9jX59zfuVipvlmuHXpJE0zDtLL6il1h8B4xDEqCscdj8gSWmCwq5ETgzYyCuvYm23CNz9I64XLjKjxFFVXkxMbhc145HG+n+62U3TrWRR4dlMYs7K1RdpfO8ug7qTsNxsecMjm42ZjG10dU6R48sjIT8Rmj8LpWH4UNuRlYnyAW7NmYpNz2RTj51bTaVp6ZsnZ/jhliToj167Q0rVAXGEVNaVJWNURzl1ppX0yic9trSA3wczsQBNvnugikFDPi08ULrd3jaB3hustF7gxrpFXsYPSFAdWh/G46Xq+5rn+fivd1xfI311CUqILm8P4Yc94pPeD7WpBH1OdLZy/NoYpp5xdZalYbcZj/kavyyALoze5dLadYdLZuquK3OhRzl68ztWeeH7j8TzMxjkTbr+WTziPdfxzQzQfaWJgIpFHf38bcet5yLJuERABERCBz7SAhGyRXd4NDtmCaKqftw69zdP7n6bcUyYhW2S3j08J2d7ipycT+f3f20pCjA3Nv8jw23/Da/Yv89yOVHrevYKalUWCdZyL7zUTyHiCZ75UjOPq3/C/n1FJS9/JI1UpqIPvceT9UR75vd+naK6Td46cR8+tpNKTjvf6dS4f+78Zf+yf+b0dyfQc/REXxlMoayjHOd1O04UZ8vc9Qb1nnje+/UOmqrPw7N5LjSePWONxyvW9T/sVPkEWpgd59413UArr2FZbQnzUh8fi0QKLTLWe5lDbAvlbdlJbmHA7EFu6p53lcvN7nOrP4dndRaTG2sF/kT//zzdo+Ooett0O2YzhrYZ4+9gZbmkeaiYuMJqaS822OtLczo/dvIRuHuJo6xDRFV+jKjOR6Aj6OT003UPzxdN0jE8yMJFMlaec0qIsUpPdOKzrPI6NOselN1+j05pH/bbNZMe7MAVnuX7kFzSbi6iuKCTZ4WPg7Pd57aadmr372ZFpputiEzdthTQUpaIMTODISyPW1Mf5s1eZdRbjKckhVpmg+b1/5dWREr755c+xrTCWkUuNtFztI213A5vyMwn39fC18Y//PEDVjio2V6VubEhs9GYa6+Ddg+dwVO9mS/km4q1Gpx0vU31NNF4cIK6yjk1xfq7NJ5KX4sDbfZ6z170UejwUpLuZu3mBn363g+wnv8C+LQ4uv3GWvkUdd7wVdXEcrzuTqrqdVOak4ArfVRsh2w2Ov9xLelXZAwjZPnIKq3NcPnSALj2Vqm1bKUh0Epjo49Iv3kOprsRTV7F0Y6z18dqr13HE57B9ex5uZYwz//LPvDOTRP0XH2d7URSdzc10j1soKishJ8HCcOtZ3vh5P4Vf/Ryfe6xs+QY7MkI2TR3i9EvnmbIoOHNsTA/PYHInkldSxqbcVNw2IzTQuPnujznR0Y8/Oo9EZwxpuYVs2hTPeHMTF893EYp14U5JJjWzkOLcBLwd57g6aSXDU0VBnMrI5Z9x4Noc6Vue5kubi4i3hhho/DFHLo+waMsjNdZFUk4hRYU5pMQ4wuN7rtcrMDtO25F36fEHseck4xuaIORKJLekjJKcNKLDxwzhkK2zkRNDRsi2he3Jc3S2XaZj2kJOaQmJMz4UnGSWJWOZH/glIdsCba+dYygiQrYFuhobOXOyDa/TSXR6Esmp+WHz9CQX1o/0sgtOdHDufCvDSil7d+TCRDttbT1Y0krJy49jas5EdGwUi7eauNK1SH5ZBYUpdsZuNPPuoetYNm3lyd/aRpIx1pt/nsHrbTT1zBNT4KHEFMIbUEmqyuN2HrkeBdenaTt9jjMnOlEy4nDHJ5CcWUjZpmyS46LCn5G66mduqJOrTTfxuvKpKDGHx8oksYrcWAXUKa6de5dDx7twl+3isT3VZJiHuNB4lsNN85TnJGB3J5CVV0JRfmr40e87W6/x6OhY32Uam4cwJe7kc3vT173Xbnjcu4Afrz+EYjLGg1saF3L9zqr1KN7dr9O44QyPcer1EUIJjwtojHMaaePO3v0R3cU7jWPWQuHxBn1BDZPZRlR47NMI+vX0Lg5jtW8xhpTRgkbbDqDqS2Mkuoxw+4H2El7tUazy/bqGGgqw6PWj6cZYmA6cxjAqq1zNw/F2Y/xqjYB3EV94TF/jBzg39vXu9PwgcYyhjkI+ZhcD4eGOzNYoXB/5HPno7knI9iAL9unb3tiQzRgsebGbH/3rEV747X9LbY2MyfbpJYrUdyw9Lvovb6r85gv1JNpDjN7ooP3WFEX7vsrWfDezk3NMTQzj1bx0n+5gfD6X3/iD3SRc/3v+oqeCpx/ZTVGCA5N/gpaf/5901vyvZN44S8dADF95cQeJMUu947p/+A3ezvpP/GaRj7f/4p8JfOVJSt1WbA64fvAM1Ozisd3RHP/375L67a9QX5mB64ORtTce0PjFe6afy2cu0raYyZ7tVRSkOm+P3xW+Rw96mepq5mJjB+RvZnNtCQlO+4c/LFcZsh07cpoebROlwx3MZOVRs6OKFHfUh36pD98z3nqbd9uGcZd/mYqMhIgK2Yz9847epKX1FKeaAiRGW9GdydTs2kZZVjyOO7sdrGlldfzDZ3n9+ChJxXXUedKIdhi3XiqLo9c529yPXzMT5bISNd/KqfFESio8xHe10DbpoqJ2E/H6HC1vXsG9sxpPXQH6UB89faMEzMakE2Z8052cGs7mqX311BbEMNzYxNW2ITJ311GQn4bdOJ5AGy/9fz0U7axhS2069g28G9LVBfovHuTYrSx27KiiOMu5FIL1XeLIiXPMJ5VQXpCHbfAEPxrIYWd5CVtSQowY41AtaOHH7Kws0HX0Filf2EVV9iKNZzsYmjIRE20Mpj7LojWDyuqtVG9Kwx3uQhlJIZuOf+gcB94fJyanmq1VmUQ7THjH+7n02jks1eWU1ZcuhQFqP2/9tBUlIZftuwqJsczQ+W4T3RNjzDutJJdsodilhsekG/GBze4E/wy3zg6T+dhO6neWRlTIpqu9vPMPb9AxYyG5JAOzf56FuQXssZlUNtSxKTsZm6Iydaud1vbrDM4G0VUV3WIhqaic7GgzE903GJicR7XYUOdCpJeWU5LvYqDzJmOzGk63nShvJ5cmrCQU7+XzFVkk2HVmBlq52nad/knjtlhlUbGRlF9FfVkBqdHr9406MDtE42uvc3HUR1xJAW7fAvOzE5gTMqnYuoey9ATCQ9HdDtkcZOSXkDN1iVNXxrBnFlGVD9eO3MCnJ1G3v5YUyzxjne9/Qk+2SArZgkyP9NJxtYP+sVlCRr3mQ8Rn5lG9ayuZUXd27fLR39RIS9cEiVu3U2geoPHMWQYdudSUZjM/0MHFMTs5m+rZmbTAaF83g/N6eMIffIuMtI/hzClmx1MNJGk+Rm+0cPr0dbyxuVRXpDJ2+iqDk0GKnn+UTbFxxLo+HEyt2SVe9zE+eJP2K9cZmvGimszoAVM4JK7aVkOSVcM71sXlM+/TPe+ioKqKhMmzXO0fRyt6jn1F8cQ4NSZ6O2jp7GV43ERMQhY1m7Mxz/TS1NrDojFxh2bYxZJb4qF2c87SDyfGVS6wyGRfG83t7czEFFNX30DOUifhdX3pgTlGB3u4MTCD2RZLRlYO2ekxn9GbcuOp9xALUyPcutHFtG4jLjWLnOwsPtPD3xkTLHmnGey9yc1RH87oVAoKs0mKCX+j+My+9JCfhfE+unqHmFEdxKYVUp4Tj2XdviNGAKUWZHGqn9bOIfwhC9GJOXhK0za49/9GOeioAS9D11rpnfZhinKTWVpLtnujtv8AtmNM+jbZzfmOEVSsxCYXUFGc/Cuv1xKyPYA6rWKTGxyyaSjB6/yPv/kX/s0f/W/Ubd+KxbK+DwmswkLeuiqBRTpOvsI/vDLN4/s3k2hf4MKhC4QqP89zX6whef4C/+NNL5vrjEHOdXpOXqF3Kp7P/e4jJHf8Pf86v41H6uvIjLZhNsamOvrfuFr4x+T3N3H1hpN9z2wlPSkKJTBHx6v/jpNZf8qTRYsc+8vX0b72KKUxxqOgCr6ZWZy5xWzKmOGN/3yDiue3UVSYsOZjd901jTFWz0wfly600DUTx9aGagozYsKPm6zM3Wj8UjHVdYUrTW34szZTU1tCstMYCP4jW/mlIVsn2762m4by5cdFtRDzgxc5fLYNNn2JbYsnOT5gorBuD1XZiUQZMzYaX8QCiwSIwjb4Dsc7hnF7Ii9kC8/opmpYrZM0X5hCURfpvvQLFmuf4XOby0n9YBT+uy7JXb1RXeDasWNcWYilctdmCpKisa0sqBizYE4yPDhNKCoGy+h5Lo1ZSE2y0nrsPP0+hZhYF9rcNLeaerBVVLHtsSd4tDobhzrDxMQcmjMOU+8x3p7OZ2dtNZ5UB7OdF2lsbsXh2UHFpoLwjcBi9zt89zRs27aF2sL4j7eJuzqYe3mTTnCmixOvniNYtZ366gISwz0cgwwc/xk/Pd7GvC2aWJeFwFgrZ8bjqPJU8MSXPocnPRbf5AjTfitxznFOHB4ivbqM5JnXODZRw54dO/Bk2FGCPZx8+wrTahb128pID4/TFEEhmzrHtXdO0rboprihluLUmPCYYMbEF1ffPcBYchmVtXVkRFkIjF7i1feGic8sob48OzzRi9mYIXhxkHPnT3LVV8DO2hoKXF4mJsaZDzlwmwc5fXKCjIpKNtdmLoWqSmT0ZNO1SS7+4Hs0a/nUf/WrVCWamGg9xcUrrdg9O6mpqCRWMWbSNGYONWbPVVC8o1xpPsOliURqKqupzHJiMhnjCAboPPJjWoJplOx4nCLHLOOjkywqDiwz7bQPzuLMa6C2IBO3xZhhUkcxZq40Ei1thPPvX6RzOJa6hmqKc9bvG7W6OErL8R/ROJVE5SPfoCHTxGLH25xo60UrfJy95bm4jYxvOSvxy5gAACAASURBVGQ7OeIkIz0J27WDHL0wCO4kYp1ebjYP4CcWz9eeYHd5Bu7x83RpmR95XDRyQjYjHFU1Y8ZpMyazGRMhek79nCtDflL2fp2tqUvfyYyPo+BUFxcvXqE3mMfO7ZsItR3jjbdOM+jKINvpZ2xsgK5pE9ll23nyid0Up0XjmxxnJmDCyixdrQP4HZt45PPGOG5jtJ59h4PvXmXRHku828xoew+TCzp5n/8ij9Q3sKU4YV0eGzVmsFXV8JSnmE0mjPDp5rkjtI6r5O17lqrYAMPt53n74DGuzVpJSIhBH2und2Iec/ZjfGH3ZurqS0iwGyFgkJtnT3O5vZ/UPY9SnW0MybDUa35hbICW988wZk5k61f3kRoO2BaY7L3KlWs3mIr2UFddQ27sxvQ90UMLTI4N0zsyj9nqJjkljbTkB/NI+r18Kq12GWPMXu/MBEO9/cxhJToxhbS01OVe06td20PyfmMm3MA8Y8MDDI77l3pTZqUR57r9DeYhOZDV7aYx07VveoS+oXHmNTvupGwK06LvmLl6det7KN6thfDNG5NPjRFQzbhi0ynIS1z3HrEPxsaYmdvP+K0uhucDmOxRpBaUknLn8J4PZsfWb6tGT8X5Aa52TaBhxh2fRWFuvIRs6ye+7mve2JAtEETHz2s/+SnPfuNbVFbLxAfrXuF128ACbafe4OV3o/k3f7iDZLeFkSvHODVop277Dgq9R/izg25e2OchJTrItbcb6RyI44v/di9J177Dq7Pb2bu1jsyYpZCt48h/4cqmP+FzUT2cPNuOKddDXpKb6OA47/7gL5h45L/yuw2x3Hrnx1yM3UZtqguHoqJEJZORlkS04yY//T9aqXxhJ0WbEh9QyKbhn77JqTcPcGoonroGD3kJdswxyeTEweCMhfRkF/6+9znwr8eYy2mgtiKPGKuDuOS08KyDNiMQW6mZPhN+XPRkXy7PGY+LxhmPi17iz//TBfLrPZQaYaLxfi3AUGcLN7wZPPKFBgrcY5x4+RBD0YUUF6TjNh6z1EME1UVMSRUUek/z3rUh3J6vRFxPtoXJMYYHhwiaZ7hxQyc6JhFT51vMVn+JbZVlJIV7l631S8c/doXDJ29gztrCjsps4p0ak11jkBiP0xZgYmQCv6ajhmbpbO1FjcmlpiINPTDP9PQCIVXDOzFK69F2nNtqqd5aQYY5yOKiMclHiJA+R8f713BVNlBVnIoyOYfFucC1q63cnHSTm51CrFth4nIj45k1bN1cTuYGPser6wFGL73B610p7NheiyfTytT0HIuaBYd/kbnpSeYCxmMZGos97/HaYDrbKz1sK0vFFPTi9QUJhTQWui7QpuWweXMVsYOvc7AvidysYgpSrOihES43DWGOLqCm0IEzJhpnbCKKrys8Jlt6ZRnl2zd6TLbbJxv+kWaOnO3BlFrOtso8EpwqM/2TaHYTMyNXONfqJyktk4wUB/OdbQyaEyiuysehaSwuBsKzkur+CTr7upmOqWJ7cRax2jzz/hBqSGf6xnluWQuoKC8lVfWjxETjjg1y9WDz8phsJQ9sTDZjIP/xq/8/e3cCHtd53/f+e2bHvm8EAZDgio0EuK/ioo2S5dgiaWux5LSKb3rrJO1tn6ftffrcts9tc5M0cdMkjZPKThrXdhxbjiRTC0hxkShS3HcSJMB9B0ns62DWc+5zBqREyZREUMLgUPqNH8gScWbOez7/d4DD37zLZt67HCFQVMWUbDd9589yrWuIcTMmkVVQSKoRIzQYpL8/itswsSI9XG27TLdRypTifDL9UUIx+2dNnI7DhxgsnMS02XWkDw7vrBi3Brlw6jJD7gJmzJyA1w54vDHifUEGeiPgs6c9dXPuShshz0TmzZhO+YcWzP+c3/exIDfO7WH36T68OdOYXuwjeOEYF/ti5NfMojgzA68vjaJ0k+tn97Ptmp9xE6upT23nensf9owOi06a3jlHyMqj/usLmZgRo++8PZKtlMqps8gwBokYaRRkGJx9bQ+tpFD99bHd+MAMDdDbeY0Oe0dgy4NhWXQfP0avO43xixeT747hDuRSlBKntekIh5tbSa+fw+zpRdDZSVtrO332KMZIP9eunuJwu5eKafNYWZWNEQ8zGLSXBYnTc+UUrUMeimsWUJU+QNgc/qCpu6ubwSF7p/kIl3c3c63HZPKTK6ktLqYoJ2VUpjLGg710d9i74sYwLXtzoQhdZ04T9GcwfsFcsoljmAaxnk56BobsjZAJX95Nc2sXTPgqc4rtfM6esuRLbL7UdvICHf0wfk4Vhb4QkZi9KRMM9fdx7WIHvuw8qhrGk2L4GbrWzPYd27maVsXcmqrEB0WpWbnk5xeQOnoDNT/nN4teTgISkIAEnCagkWxOq8iH25PkkM3e/dFiw1tvsfrJJ6nWmmzO7h2f2Lohzh3ZyTtHcln7ZA2ZGT4MBjj62jp6K5dSPyHOvl+9wdl4KXmpdkjhojC/nAVfbSD7wsu8PVhLQ3UVhWleXJE+Luz9KWdKvsWiCSmEr59l3+7tHLoWZELVEkrO/4iWqn/L03NL8Q00s23jRvac7iMacVM6awWPPziXkox23vnbc0x6dAZl47NGdS2fj2ex/6K6hb978RXOenIozLF3aosSnbKcb8+yWHckna+umMTgvj/nr97sIDOvmJwARMNp1K18jJULp5J7+/oK1gCnzxzl0I1iHqovIzfdC7Ez/P2f/IKT3fYGD7a5gdufw6TZS1jYUEVZbiAxyiTcdZHjB7ez/fBFegaj4PJSWLeYh1bMY0KwiUMXOkiduJjK/CxH3ejHQ100793KjqOHaWkZwu3KYfrSB3hoRQPj8+yNI0Zj/qRJ+9F9HLs8SOm8WUzIz8ZvdLL7r97GWDiPCXkdvPfWLtqGTIJDBrlTZ7Nk0UwmFKQNTye7+Qh1ttOy9RSpDZMpr8yi88B77Dh4ho7BAQbMbKbMXszSWZPw959j50v7yFy5mGnjXTRt28a+ExfpCxmU1i3mwWVzqShIT+p6bJbZS9O6zXRNrKemZhL5dLD34AkuhAtZWDuRstybU08se/roLl5vK6GhspwK4zL7dmyl6XJvInxJK61i0dIFTCvNwxNu4+h7m9h9Kog3O0B0oB9ffhULl8wm9fjPOR4qYsq8hylP7eTwxuvkTZ5AZV3hGH0qa9J2eD8tbSEK6mqoLMnDF+/g0M93E54whakzC7hxeAfb9jTR2h0mp6KWJcuWUluZxo2m93j7vaNc7ggSN/zkVs5i+Yp5VLovsWfXAc5e72Ng0CRn4gwWL51LsdXGwVf34Z3VQN288bTtOkNvOJXKGeXk5o1OyHA3v2hMe8fIwzvZefQygxHwuHOY1LCAOeX97D7fjpFVzsToRfbtPsjZawOYLh8FVXNZvmgGOb2n2LVjDyevDRCKeSiePJsVKxdSFrjBnq07OXW5h7DlI6OshgWLZzM18zL/uOki3rwyGnLaOLDjIKdu9BNz+SmYMovFSxdQXZoz6tOlY6FuTh/dw4Fj5+mzR9R5M5lQO5cFk93sPdbKUFoljzbkJaZFHurwkl86nVnFtycjXZx49yJhcqh+oALfUDtXzx2m1SigNM/PoVMnue6ZzhMzKxja10wHfiYsq6FgVH6O3U2V7anOQdrPHmbne7s5frmXoZiH/Io6Fi6ZT3laK3vO95AybgGPlAVpPnmSM92p1FZXM/GjgWd0gNZr5zjR5aOwdBpTOM2BPTs4cqGPWNTEnz+ZBcsWMSW9l3P7tnDNPY7pi79y2zTJCFf2nOJGb4yKR+rJv8vm39Nh9o7dJ/ezffteTt0IEsVHcWU9yx6YRWrsAgevW5RVzmbeuA+m2IWv7uHU9R7MspVUxE6xd/u7HDh5nVDMIDV3Ag1LVjK70su1E7t4d+dx2oMWRiCXyhmLWDDZx8CZHXT4y7D6r7Fx8z5iaYXkproxvAEmzpzPsuUrKEu7p6vRkyQgAQlIQAIoZHN2JxjVkK25uTkxQy4WiyW+IpFIokOsX7+eNWvWUF1drY0PnN0/PqF19qieKJGYMbz73M0Fqu3ND2IuX2IasBkaJBQ3hhciNVyJkQsee9HdeJio5UnU3mXYMZG9mGc48RdUjzlI2zV76pkLn9+D1xjiyJsv41r+T1k+pQh7tmA0NMhgOIZlGXj9gcQiry6XSTRk4rZ3hXPZ5xwLWHsNgRDBYBh7aZbETp72QpbeFNJ9MBSFlIAXKzKYGAVhX/fwjp8uvAF7l76bbX+/6VbifWMv6movYmtb2WuE2aNJItE45q3jDDf+gL0LoO35wXXHw0GC4Shx026IHcalkOr34sYe1WYlpn3ZU2fGxurj6mNPfYgQibbS3DJEWmoepRV5pKV4bl7/6NQ1bk9TNa2b/cceTRgn3B+CxKLJccJDYeJ2rezFlH2BRJ93f2RRdsuME7fXnfTYfRvi4TDhiD1ywkwM/Q6kBPB53Ax1t9G89wQZNdMpLyvEFQ4TCkWImwa+1BQCPi/upBfFfv9EMey2e4ZHI4UjUWKWC7/X+6F1Tqx4lIjpwu124bZihMNhonEz8QGKvfhwwO9L2NhTlO33w1DETMw9s3/2uzy+xPe7Dr/HRVcGJVOqKEn1EI/YCza7cd0+knN0Sv0xr2pPTYglrsGV+BliT7GOEw5GsNwevPZqu7EwQ6EwsZiF2z98nXagbSYWFg8nRjOCC48vJbE7pptooq72n9tvQY/f7jdeon3tnNzfQmDiBComleGz38v2Isb2e3wUF/r/dE4rsZB0KBwjZju43Hj9fnyuOCG7X7u8eI0Y4dBwvTHsn+e2gxcjHiEcCiX+3LINbJ+AD5cZTRxvG9h/7rZ377Rt4hfYcaALf3oZM6ZkEotGiMTsuaj2tFH7GF9i+u3oP0zi0UjifRq3fyYmfkfZu0mahCNxLMNDwOcG0zYxEt//8GYM9s+r+PA1++z3jUk8HsM0XLiGrnLiwg36POXUTigi3TX8M9v9/m6to391dz6DvTi8XRd7BNbNttsL4vv9w/WKxTHcflI89u+fODHs3932z7uPvFpiwfU4MQtc9u8SKzr8syBm15rEe90fCMBAF1fPtNDjz6Bseh157w9Gtt9zdt9Phol9ruE+Grn1PvUP9zPiESJxe5FpH/7b+pz9cy7xu9PlTUyptReWH/55bh9rr7Npb8xB4nWHhsIJB3tx7oA/AP0dXDl3hsGccZSNL8UTCSd+/tn/s3/herz2+yPwxV6Qf6y6t84rAQlI4EsioJDN2YUe1ZDt2LFjlt0B7KAgGo0mQjZ7XYyNGzfy1FNPUVOjjQ+c3T2S3zqz+zRbt+7iUrSIipJ06G3mSLiGbz5kT9/xjWrQkvyr1Rk/XiBCMGjh8XgSazV9cXaMsqcWdnL5coSiojyys7/IC0x8XHUt2s5dIer3kVuUR8Dzxd3t7tcFTIaGurhyJUJubg55eUlY/dyJP2YGLnK+x4U3vYRxWXaA7sRGfsY29bXT3jdAOKOAgox0/MlZhuszNvrzf3okGKSrrSvxgUV+ScEYjVT9/K/rk15xqK+f7o5uvFmZ5OZlj8o6c8m9Ip1NAhKQgAScJqCQzWkV+XB7RjVkO3TokGWHanbAditkswO3LVu28Nxzzylkc3bfGMPWmQx0tdHW3oe3oISibHta3m1rlY1hy3RqCUhAAhKQgAQkIAEJSEACEpDAWAkoZBsr+bs776iGbC0tLYnponbQdmu6qGmaiemiq1ev1nTRu6uRjpKABCQgAQlIQAISkIAEJCABCUhAAlqTzeF9ICkh20fXZGtsbNSabA7vGGqeBCQgAQlIQAISkIAEJCABCUhAAs4S0Eg2Z9Xjo61JfshmmjRu2MAajWRzds9Q60ZZILEE8s2HvfmDHhKQgAQkIAEJSEACEpCABCQggU8WUMjm7B4yBiGbxeuvvcI3vvkUNbUztLuos/uHWjdKAvHQEMHBAdxZ2QQ89u5lekhAAhKQgAQkIAEJSEACEpCABBSy3c99IOkhG1j8ww//lG+98F3q5yzC7fHcz35quwTuLGCZRMIhwuEocZeXlBQ/PrcLDHvUmkn3hVOcOHKJ0iWzyPX7sOI3x7W5vAQCfrwee6MHwz784x+WSbj3Kv2eQrJS/Xg/ktTF+q7QbeWQlZ6K1/Upr6U6SkACEpCABCQgAQlIQAISkIDjBTSSzdklSnLIFgP6+emPX+K5b/8Ws2bVaySbs/uHWncPAvFwHzeuX+dGWz+hcIi4N4WAL4WSigoKs1PwWoOcadrFoSvFLJhsca21lQF3Gj57B1VfKql+D2n54xhfmE2K131zKqmF9cH80uGwLhbiyrY/Y2/ucyyfXkqO/1ZjhwO1/j1/xvrYIzwwcypFaR4M48OvYXxigncPF66nSEACEpCABCQgAQlIQAISkMCoCihkG1Xez/ziSQ7ZolhWnMTGB6vXUl1TrZDtM5dQL+AogegQ18+8x7qtp7GypjBzejGZRhd7t56mePljLKkpIWWolcPbNtFd8wTlzZvY1nKdgvlLmJCViifUy4kju7niKWP+AyuZVZ5LissiFg0RHAoTw43Xl0Kq34vLCnNp8+/zXs4LrJhSSJoRxXL7h0fNeVz07/gDfhV7godmV1Oc5iYeHiIUiRC33PgDAXz2ayRG1ukhAQlIQAISkIAEJCABCUhAAveDgEI2Z1cpySFbJLHdbOO6X7Lmm89QXTtTIZuz+4daNyIBi8iNFra8tZXuqat4bGY5OSnu4VeIx4m5XLgx6bnaxLYt7TQ8Po/InjfZf8Ng5tdXMSkvG599rBnm5Ns/4M1LM1j9tXkUu7u5dPEibf1xDMMkauUwYdpESrM8XN3yn3k99Bh1+emkegYJhj1klZQzaWIh1t4/Zl3sCR6eXUWO2c7FlosMGAbRSBxfei7jJk4kL8OeZqqYbURl1sESkIAEJCABCUhAAhKQgATGSEAh2xjB3+Vpkx6ymRhsePnHrH76earrZilku8tC6bD7QSDO9ab97NjQSv23VlBRks1HVxy0YoNcPtLItsHZrJpVTu/WX7L3hkH97SEbMNR5mg1/+jZl/3QVKe372dYcomzqTCrTr3Ps4Bl6y5fwG3Mr6H/3P/PfW6qYN7mGOVVe2lqOcLS/mAceXMzE83/JG/Gv8uDMiQzsf5kdJw3K5swgJ3KJ4wfbKJy9nDn1FeSlezWa7X7oXmqjBCQgAQlIQAISkIAEJPClF1DI5uwukOSQLYoZD/Pmhk2sXbOWmuoqhWzO7h9q3YgEolw9bodsgyx6dj4lJRncHMd281UsogPX2ffaFlxLVzGjNJ9rjf9wh5DNYqjzHG99fz0Fj82g8+IRhiZ9g0eqi8jxG9CzmT/8BXz90RnQ9Of8fexp/tmKKsqyPGCe56WfNZFdOYeZkb9jo+urLJ+exr4//wE9ix6lqiiLFL/FhW0HGCyYxIKVc6nIz/y1MHBEl62DJSABCUhAAhKQgAQkIAEJSCApAgrZksJ8zydJbsgWi8PgWX76i7d4/oXfo6G+ViHbPZdOT3SiQO+Fw2xt3E3GskeZPbWczJsbF5ihAUL4CLfv4lfv+nlk1QxK8lM5/8Y/sK/NoP5rw9NFvYAVH+TS8Z28+Xac5atyuHpqN+FJq3lgSimZPhfR3l18/8eDrPpKHe7mv+AN/9N8Y0EVpekejOgVGn90kMCUBqr4CZsTIVuAvf/9FfqWzGFKYSYBw0Worw9/URmVE8vITvV/JAx0oqzaJAEJSEACEpCABCQgAQlIQAIK2ZzdB5IbskVNjNhpfvDnf8cL3/0PzFk4D4/noxPqnA2m1kngEwXC7Rx6dz37WrOomVlJbqoPwwKjr4No0SQ4/jLHC36Dh2rHk5dicP6Nn/LOmQ7GLVpCWVZGYkSZYXZx7O1DmDO/ysMNXs7s30nTjQLqpuSSluJh6MJG9kTm88Si6Qxs/y/82cl6nn5oBiUZXhg8yXunYXrDcqZd/yvWm1/hwRkVdL/3C/am1lFbnEOG28TwZ1NYUEBmmhe3SzWVgAQkIAEJSEACEpCABCQggftBQCGbs6uU3JAtEsUiwrpf/iPfeOY56mZo4wNndw+17l4EwoNtnNy3g71HTnK9P4ppusgun8nyB8o5u+ksU39jOVOKc/AZcGP3q/xy/dtcMfJI9XhwYZFSMJVZ9fXUz5hIVoqPUNdFdr/zDgdPXiEYdZE+oZoHH1xGVVEaHXt+wIbrFfhunKG1q5dwegm1Sx/kgdoKAi0/YWt8KfOrJpIRPs2ure+w92QXQ0OQP20+Dz20iIl5afg+PKf1Xi5Zz5GABCQgAQlIQAISkIAEJCCBJAgoZEsC8mc4RZJDtgiWadG4YQNrVj9JdXW1pot+huLpqc4ViIWDDPQPEIqbYBl4UzJICx/j9RP5rJhVRn5mYh9R4uFB+gcGCMcsLGv4ety+NLIy0/B6XDc3JIgTCg7Q3x/CfjlPWhZZ6X48Lnsj0gGieIkM9BOKxrC8qaRnpJPidUN0gLDlx+f14DIsYoM9dA9GiJsG3kAqGRl2wObC0Oaizu1IapkEJCABCUhAAhKQgAQkIIHbBBSyObs7jGrI1tzcnIgNYrFY4isSiWCaJhvskG3NGoVszu4bat3nLGBFBwkZfvxuNy4lW5+zrl5OAhKQgAQkIAEJSEACEpDAF19AIZuzazyqIdvRo0ffD9nsgC0ajSbCto0bN/L0009TU1OjkWzO7h9qnQQkIAEJSEACEpCABCQgAQlIQAIOEVDI5pBCfEwzRjVkO3TokGWPXLPDNfvLDtrskG3z5s0899xzCtmc3TfUOglIQAISkIAEJCABCUhAAhKQgAQcJKCQzUHFuENTRjVka2lpSYxki8fjH5ouun79elavXq3pos7uG2qdBCQgAQlIQAISkIAEJCABCUhAAg4SUMjmoGKMVch2+5psdodobGzUmmzO7hdqnQQkIAEJSEACEpCABCQgAQlIQAIOE1DI5rCCfKQ5SRnJ9qGQzTRv7i6qkWzO7hpqnQQkIAEJSEACEpCABCQgAQlIQAJOElDI5qRq/HpbxiBks3h93T/yjaeeoaZ2hjY+cHb/UOs+o0AsHMZ0ufF43BiGgfFpr2dFGQpb+Hxe3K4PjrbiEcIxC7fbi8ftIrE5qWURi4SIu3y4MYmbBl6vG8N1F+f5tHbo+xKQgAQkIAEJSEACEpCABCTgOAGFbI4ryYcalPSQDUx+9sM/5Vsv/A4Ncxbh9nicLaTWSeAeBeLBTs6db8NXWEJRbiZ+Oxz7xNeK0HP5NBeHcplSXkBq4IP3hhXq4NyZa5gZ4ygdl02K140Z7OTsyeukjS/HE2rnek+AyZMLSE3xfnqYd4/XpKdJQAISkIAEJCABCUhAAhKQwNgJKGQbO/u7OXOSQ7YoMMDf//Qfee65f0rDrHqNZLubKumY+08gMsDFY2/zTmsKs2fNZ1pxBl4jRjRq4LFHmxkWZjyOhRu320iMTBvsOM6O13fjnrWK+VXjSPe5brvuQZob13O0O4u6FXOZVODmxv7tbDqVw6onJtHetJOtx/N5au0sigtTFbLdfz1GLZaABCQgAQlIQAISkIAEJPCpAgrZPpVoTA9IcsgWwbJMGt9sZM3atdpddExLr5OPmkA8TO/pA2w41k1JbT0zJxSSYY9Ki7RzprmfrIml5PiGaG/rwEwrpSgnAMFO9m5ZR1vBQhZXTSQvO4Db9ZGRb+HLbH51O235U2gY18nhd8JUfW05VaUGJ7ZuZsuxfJ59eg4lCtlGrbR6YQlIQAISkIAEJCABCUhAAmMpoJBtLPU//dxjELJZNP7qJdY89SzVtTM1ku3Ta6Qj7icBM0aw4zR7tzZjFtdQPzlENwXk5xWSznW2/8O7dE2vZ7K/jVNX+hg/Yzm1uRZXD7/Hez1FrJg/Fc+56/hryslLD+BJLL72wSN6dTs/eWsbra0hah7/Dg/WlJHpH+DwO5vZrJDtfuopaqsEJCABCUhAAhKQgAQkIIERCyhkGzFZUp+Q9JDNxGDDyz9m9VPPUz1jlkK2pJZbJxtdAYvYQCsHNm/gXLSEmfNnknf2pzT2Tae2dj7TS/Nw9xzgZ+v2ci2SStWCx3ikJof+pm2sPzhE1dwZTBrvZdcfvkn6b66kdnIFBak+3O+v5WYR6e9gy4/+A788V8nzLzzHwqpi/J4BjihkG93S6tUlIAEJSEACEpCABCQgAQk4QEAhmwOK8AlNSHLIFsWMR2jcsJE1a9ZSU12lkM3Z/UOtG5GASWfzO/zsx6/RkV9FWV465rlNHAwWUV42h0d+4yGmpfWz4yd/yRu9E3nu+dU0jOvnzf/1Cw62eyguKyDFHebEr/bjX9JA1ayHeGzBJPLSfYk11sxwHyff3sL+Xj85wStcdley/JEFTC6K0/TuFt5uKuCZp2ZruuiIaqaDJSABCUhAAhKQgAQkIAEJ3D8CCtmcXavkhmwxEwZO8fe/3MJzL/wuDTNrFLI5u3+odSMSiBPsuMKJpnN0BYeIuTzETr/GroHxTKqcy+IFUwidepsz/SXk+YN0DRZSv6CUeF8rl6/1EYmaQJDDP9lJ4NH51NQtYEF1KZkpHozYEDdObGbzgTBVSx6gZqKLva+8xPGsRTw2r4zOQ1t4a3eAx75STX5eACwLT3oOuRmpeO2RcJ+8remIrlIHS0ACEpCABCQgAQlIQAISkMDYCChkGxv3uz1rckO2qIkRO82Lf/pDXvjd/8TcRQvweDx321YdJ4H7TiB24qds6Z9CVdVM8nr3su5YnDnz5zLB28++d/bTkTGFB+ZVkn1ztJodsu3+082kPbWYKeNyCdxKxzpP8Oq2w3gr5rG0egKZAQ/xrhO83bgd/5xHybm2g5/9eA/ucdn4/G6sWJT8eV/lyQfqKcnw41LIdt/1HTVYAhKQgAQkIAEJSEACEpDARwUUsjm7TyQ3ZItEsawI615+hW8+/S1q3AkS6QAAIABJREFUZ8zQSDZn9w+17jMKmKEeBk0/Ab8fV7SPnnh6YmSa12USDA4SirjJsDc48NzaSdQk2DmIkZmK3+vGdev8kQE6g3F8gXTS/O7h0MwyifS0MeTPwW8G6WrvIWSaWInnWPgyCyjIycCvkWyfsYp6ugQkIAEJSEACEpCABCQgAWcIKGRzRh0+rhVJDtkiWKZF44YNrFmzmuoqrcnm7O6h1klAAhKQgAQkIAEJSEACEpCABCTgFAGFbE6pxJ3bMaohW3Nzc2JQTSwWIx6PE4lEME2T9evXs2bNGqqrqzWSzdn9Q62TgAQkIAEJSEACEpCABCQgAQlIwCECCtkcUoiPacaohmzHjh2z7FDNDtnsr3A4nAjbNm3axFNPPUVNjTY+cHb3UOskIAEJSEACEpCABCQgAQlIQAIScIqAQjanVOLO7RjVkO3QoUOWHarZAZs9is3+sv978+bNPPfccwrZnN031DoJSEACEpCABCQgAQlIQAISkIAEHCSgkM1BxbhDU0Y1ZGtpaUlMF709aLM7RGNjY2K6aJXWZHN271DrJCABCUhAAhKQgAQkIAEJSEACEnCMgEI2x5Tijg1JSsh2a7qoPZLt9pBNa7I5u3OodRKQgAQkIAEJSEACEpCABCQgAQk4R0Ahm3NqcaeWjEHIZtLYeHN3UW184Ozeodbds4BlxohGosRMC5fHh8/rxsAkFjdwuw1chvHh17biROPgcoGZeJ5JYhjozYdluPB6vXjdLoyPPveeW6knSkACEpCABCQgAQlIQAISkMD9JKCQzdnVGoOQzeKNda+w9ptPU1Nbp91Fnd0/1LoRC1jEQgP03LhOW28/wbCJL7+MiePySDU7OXEyzLjJxeSk+XDdlrPF+i9w8JrBhJIsIpcv0zY4RCQWITRk4k/xgi+LkrIySvPSEkGbHhKQgAQkIAEJSEACEpCABCTw5RNQyObsmic9ZAOLn/3gT/jWC79Lw9zFuD0eZwupdRIYgYAVG6L1yBY27blIoHo+tfleglYakyaUkRHcwX/5v3dS951nWTW3ggyfPbrNXrQwxIW3vsd3jxXyr9Y+ztRQL92hftqvneLAtkFmPlJDdl4BJaV2yJaqkG0E9dChEpCABCQgAQlIQAISkIAEvkgCCtmcXc0kh2xRoJ+f/uRlnv/2CzQ0zNRINmf3D7VuRAIW4dYTbN+6jXD915hfnke6B1weDx63i3j7Jv7N994lM3sG33p+FZNKM/G4TILXj7HlRz/k33bU8b3fXstDk/Lwu6O0nT/Alp8HWfqb8ygpThueYmoYw8GcHhKQgAQkIAEJSEACEpCABCTwpRNQyObskic5ZLM3PjBpfLORNWvXoo0PnN051LqRCsS4cfwQO1+/wLjHJ+MKhQiFTLJKJzKhtBB//zb+y2smK9Ka6M5bxZIFkynwdrH77f24+0/xnzrL+VerlrO8PIeAJ0b7xQO8/fMgS56fS8m4DDRJdKT10PESkIAEJCABCUhAAhKQgAS+WAIK2ZxdzzEI2aBx3S9Y841nqK6r10g2Z/cPtW5EAlFaj7/Lmz8+iqcqi/7ObgaGwvjTy1n8lUeoTm/ie1tSeG5uKmd3niR9yXwmDJ7jQGcatbnt/LuDJr+9fDHLKnIVso3IXQdLQAISkIAEJCABCUhAAhL4cggoZHN2nZMespkYbHjlp6z+5nNUz2hQyObs/qHWjUjApOP4Rn75o20UPfM7PFRXSqYXDvzP/4eWyU+wbHIfL27P5P9YNQnr6h62HeyAlEzGT1/CvJxD/JO3Q/zWsiUsV8g2InUdLAEJSEACEpCABCQgAQlI4MsioJDN2ZVOcsgWxYxHeHPDRtauWUtNdZVCNmf3D7VuhAKRGy3sfPcdOiYuZ9b4fNJdJqde/REdtY8yv/wGf/lOBv/s8XpK3d289/rrnM6YzkMPzaOsdztPvTXEd5YvZfmEmyPZLthrsg2y9NvzNF10hHXQ4RKQgAQkIAEJSEACEpCABL6IAgrZnF3V5IZsMRP6T/KTlzbz7d/6FzTU1yhkc3b/UOtGKmCFaD+3j03bm+k3vRjBIFbqNB5YNZ8K32H+cmsK31pRQ2mem66ePgbDaRTlBvC1v8vvbQ3zzUVzmVeWg98dp/PyUd57Lcj8NfUUFqdrTbaR1kLHS0ACEpCABCQgAQlIQAIS+IIJKGRzdkGTG7JFTYz4WV78by/ywu/+J+YuWoDH43G2kFongZEKRIN0tLXRE4pjRkxSCosozE7Haw1yo89FXmYKPs9HtjGI9HG+3yIvPY10nxuXAbFIkP5uk/TcVDxet3YVHWkddLwEJCABCUhAAhKQgAQkIIEvmIBCNmcXNLkhWySKZUV5/Ve/Yu03n6G2rk4j2ZzdP9Q6CUhAAhKQgAQkIAEJSEACEpCABBwioJDNIYX4mGYkOWSLYHeIxsb1rFmzhmqtyebs3qHWSUACEpCABCQgAQlIQAISkIAEJOAYAYVsjinFHRsyqiFbc3OzZZ81FoslviKRWyFbI2vXrqW6uloj2ZzdP9Q6CUhAAhKQgAQkIAEJSEACEpCABBwioJDNIYX4mGaMash29OhRyzTNRMAWjUYTIZv93xs3buTpp5+mpkYbHzi7e6h1EpCABCQgAQlIQAISkIAEJCABCThFQCGbUypx53aMash2+PBhKx6Pvz+KzQ7Z7P/etGkTzz33nEI2Z/cNtU4CEpCABCQgAQlIQAISkIAEJCABBwkoZHNQMe7QlFEN2VpaWhLTRW8FbfZoNnskW2NjY2JNtqqqKk0XdXb/UOskIAEJSEACEpCABCQgAQlIQAIScIiAQjaHFOJjmpGUkO1Oa7INb3ygNdmc3T3UunsSMKMEwxFMPHhdFqZp4fL68LpdGHboHA0TjVu43F68XjcuwwArTiQaJR5P5NKAC6/Pi9vlwv723T1MQgMhTNz4U324XEbifHpIQAISkIAEJCABCUhAAhKQwBdDQCGbs+uokM3Z9VHr7kOBeN9F9jdfIpI2nhJfkN7ODrzjqplUlE6kq5ue7ht0hyxc/gwKCwvJz83AG26l+UI7A0Nx7CjO7cmgdFIFeel+3HedlA1xduch2qLZTJs1iex0P667fu59CK0mS0ACEpCABCQgAQlIQAIS+JIJKGRzdsEVsjm7PmrdfSdg0nV8H3uPX6V4wRzSI4Nc2/YjWkq+waqZ2Rxf9w79pRMYXxjgxumztFolrHxsMRXXX+EfWjzk5VVQmOrB48mkfFol+XZQhoUVjxKJxsHlSYx+w7JwuVwJHcMwsCzT/iP6mxvZdMakcvYDVJdkEbj7hO6+k1aDJSABCUhAAhKQgAQkIAEJfNkEFLI5u+IK2ZxdH7XufhOwBjixZw/N5zJ5YFUt+bkp9L33R6wLP8SK2XUUeE3wePD4PJiXdvCr/c2kzHySOa2vstc1jbrqBkrS/Ilpoh63G4M4gz2ddLa10z0QBrePnNIS3H0DpBQVkZUWwOOCSH8vfYMmmWntvPzWBfIr6lhYV0RawH4NPSQgAQlIQAISkIAEJCABCUjgiyCgkM3ZVUx+yGZaNG5oZM1qrcnm7K6h1t2TQOQGO/ftpik6kyfnjKcg3cPArj/hV6GVLJ9Vx7hMX2IKpxWP0Nb8LltPtlO+cBWFR37Ojr50isdPJSeQRm7ROEqKsvEEW9n9xls09adRXV9J5NQ+OsfPJf/0LjrqHueRhkpyfVEuHNrHwVNeFj86iTPr9jM0fiJzF08iK82nkO2eCqknSUACEpCABCQgAQlIQAIScJ6AQjbn1eT2Fo1ByAaNjetYs/YbVFfXandRZ/cPtW6kAoOX2blnB01py3myrpCCVNevhWyYEfpaT7Nt6wnC+TU8vGQykVNvs377AS722BsmZDK+soy6FcvIvXacPe91Mf/Zh5hYnI3HihHFDVc38/0NsOqJBUwM9HJoxw5ax69g5fQcLv39Bq6PH0/D4iry0gIMTyrVQwISkIAEJCABCUhAAhKQgATudwGFbM6uYJJDtihYJi//7EWeeu47zGiYi9vtcbaQWieBkQgMXGLnnu00pa3kyRlFvxaylaQb9F47x953jzOQVcHSZTUUpHsxTePmbqAGhhnm/NYX+fngfJZldHHiWBqPPTWbksI0XMSJmgZuV5jj//unXKh/kKneVg4fGmLBqgWMzw/Q9LcbuGGHbEsUso2kdDpWAhKQgAQkIAEJSEACEpCA0wUUsjm7QkkN2aJxk/j1o/z3v/5bvvvv/oBFCxbg8Shkc3YXUetGJDB0lZ37d3Lcs4ivzyymINXNwK7/yqtDD7J8dhWpnSd4641jhAsrWTK3kvT0NNJSIRiOEYtaiZ1EDStGz9lG3uhbyBOlfZw4eJaCBfOZkJOF1xxiwJVDSW4G7mvr+dHrMXLzLhObtppVVSXkpgTZ8zeb6S6rZM7iaeQmNk7QQwISkIAEJCABCUhAAhKQgAS+CAIK2ZxdxSSGbHHiRpTLm37IH/2v9fz+//w5yxbOw+NxO1tIrZPASATMLg7s2cuJrgk8tqSSvCwfg/v+kvXhpSyuyeXkX/8BPzxs7/45lTyvScQ3nrlLZ1FsXuTAwVO090awYjFcBSXMWfEEs4stWo9s4r0DV+gaMokbOUx94EEeqCsjy9XLu3/3Q96KVPDtpx9nan4WntglXvtFEyllVSycU0Z6qkLskZRPx0pAAhKQgAQkIAEJSEACEnCygEI2J1cHkhiyxYjGw/S2XuSVX73Bb333XzJz5kytyebs/qHWjVggxuVDBzl2apCalXMozc/A6L9Cp5lNVppFe1MT100vlmlhmSZxdzolFeXke/u5euUGfcFo4nuBkqlMGZdFitdFbKCb1kvnuTEQIebJonxiOUVZqXgMi2D3Oc4FC6gszCDV5yLaupNXD/Qzfvp8GibYz9feoiMuoZ4gAQlIQAISkIAEJCABCUjAoQIK2RxamJvNSmrIFolEsQyDtzas58mvf52qqiqFbM7uH2rdPQjErx9n9/FzuCYtYeb4bFI9yQq6TK7t2s7JoI/KeTMZl5GKxrHdQwH1FAlIQAISkIAEJCABCUhAAg4VUMjm0MKMTcgWwe4QjY2NrFmzhurqaoVszu4fat09CYTp6ujDtFLJzknB40nWqmgROjr6sEghJzuZ570nJD1JAhKQgAQkIAEJSEACEpCABEYooJBthGBJPjzJI9kUsiW5vjrdWAlY1vCZjWSNYhs+3c2zktyzjhWyzisBCUhAAhKQgAQkIAEJSODLJaCQzdn1HtWQrbm5OfF3/lgslviKRD4I2dauXauRbM7uG2qdBCQgAQlIQAISkIAEJCABCUhAAg4SUMjmoGLcoSmjGrIdPXrUMk0zEbBFo9FEyGb/+6ZNm3jmmWeoqanRdFFn9w+1TgISkIAEJCABCUhAAhKQgAQkIAGHCChkc0ghPqYZoxqyHTp06P2QzQ7YboVsW7Zs4dlnn6W2tlYhm7P7h1onAQlIQAISkIAEJCABCUhAAhKQgEMEFLI5pBBjEbK1tLQkpovG4/H3R7PZI9tubXyg3UWd3TnUunsUsOJEojFMw4vPbWFh4EqszWZ8aIk2yzSJx2OYuBJhs8uwl3AbXk3NskzisXjiuW6PO/HnhhkhGAWvx4PHZb+WVl67xwrpaRKQgAQkIAEJSEACEpCABO5LAYVszi7bqI5kuxWy3WlNNu0u6uyOodbdu4AZvMKhlstEsqqozeii38gkKyuHFO9wkAYmsXCInq5uuro6CVoBsrILKMzPIMXvxogN0dPfT0drB1FXgPyifLKyM/ANnmL9sSHKJ05hSmEaPo+hDQ7uvUx6pgQkIAEJSEACEpCABCQggftOQCGbs0umkM3Z9VHr7jsBk96W/ew8dp7i5Q9T0PLf2BGcy7y5D1GWk44nEbKFuHp0K+u3XSZ/0hTyvO3sb+pn+gMrWVJTQrxlA3/3dj+Tq4tx9V6jtdNHw+MrqR1vsfN/vUOkpp75DZVkB7zJ3rz0vquGGiwBCUhAAhKQgAQkIAEJSOCLJKCQzdnVVMjm7PqodfebgBWkZc8eTpxJYdljMxg68K/ZMLiEZUu/xsTcDDwu+4JMoqEgg0MmvoAfn8/DucY/ZqdvAcvnFrPr+++S/5VHmDu9lHR3Dwe27OFsVx4PPt6A/+RPeD1Uy+KGWZRnBfBoyuj91kPUXglIQAISkIAEJCABCUhAAvcsoJDtnumS8kSFbElh1km+NALRG+zct4fjoTq+Pq+M8M7f5a3gEpYt+RoT3g/ZbtewMKMhjr36ImcLFrAw/wp/tH8c//Ir9UwsSE2MVOs9tpXdx89TtPI3mB47wJ/t9bNq7ixqitPxurUu25emb+lCJSABCUhAAhKQgAQkIIEvvYBCNmd3geSHbKZF4/pGtCabszuGWnePAoOX2blnJ01py3iyrpDwe9/9hJDNIh4dov3ENn6+P8b8JUtoiG/k/ztbxXeWTqM8y5cI2cIX3ubtpjNk1K1mVsEF/mJdL6vmN1BTkY3XnRgap4cEJCABCUhAAhKQgAQkIAEJfAkEFLI5u8hjFLK9zpo1a6murk3sqqiHBL4wAgOX2Ll7O03pK3lyRlEiZNs4tIQHFn90JJsdsA3Qemofb+3qpnL2fOZXl5B2rZH/sCOX33y4gcqCFFyGRdeRzWw7cYHS5aupzbrAn9sh24IGasoVsn1h+o0uRAISkIAEJCABCUhAAhKQwF0IKGS7C6QxPCT5IRsGr/7sr3nqW79FXcM83G7PGF6+Ti2Bz1lg6Co79u3khH8xX68rToRsGwbmMHfOY5RlpePGwOX24feEuHx8NxsPDlBZXU/91DwCqSmkGlf4+Q82UbzsEWZMyCfgCnJyzz7O9eWy9KFZlFgH+cP1Qzy+cA61iZBN00U/5wrq5SQgAQlIQAISkIAEJCABCThWQCGbY0uTaFhyQ7a4idF2jO/99d/x3X/z+yxaMB+PRyGbs7uIWjcigXgH++yND/qm8JVFE4ke/I/81bs9uFOmkJPiBdNNVm4ds6Z1s+6HL3HCO5FZ1UWkxGPEJszla0tnkXnuTd46fJ3OIQszbmHlTWb24iXMLs/Af/5l/kdzIQ/Nm8O0wlS8mi06ovLoYAlIQAISkIAEJCABCUhAAvezgEI2Z1cviSFbnLgrwoXGv+IP/2Y9f/Q3/8iyxQvweDRd1NldRK0bmUCUCwcO0nQqzKyHZ5FjXOD46at09QOWPerMTSB1HOXj4drpywy6XFimBWaceP4kZk8rJy/V4EbLIU629hI2UimuqGJaeQ4Bn8ml9T9hf9YM5s+spTjVjwayjaw6OloCEpCABCQgAQlIQAISkMD9LKCQzdnVS2LIFiMWC9N74yqvrnuDF/7P32XGjBlak83Z/UOtuweB2JUj7Gw6i2f6cmaOzyHN8zlN6TSvsO7lExRNr2bmtBJSfAqo76E8eooEJCABCUhAAhKQgAQkIIH7VkAhm7NLl9SQLRKJYhkGG9Y3svrJJ6mqqlLI5uz+odbdk0CQ9hs9xK1M8vJS8X5eczoHr3Gh10VmVh5ZKR60seg9FUdPkoAEJCABCUhAAhKQgAQkcN8KKGRzdumSHLJFsDtEY2Mja9asobq6WiGbs/uHWnevApZ185kGfE4D2bj1monX+7xe9F4vUM+TgAQkIAEJSEACEpCABCQggWQLKGRLtvjIzjcmIdv69etZvXq1QraR1UpHS0ACEpCABCQgAQlIQAISkIAEJPAlFlDI5uzij3rIdqsDRKNR7C/TNLFDtrVr12q6qLP7hlonAQlIQAISkIAEJCABCUhAAhKQgIMEFLI5qBh3aMqohmxHjhyx7FAtFosRiUQSIZv975s2beLZZ5+lpqZG00Wd3T/UOglIQAISkIAEJCABCUhAAhKQgAQcIqCQzSGF+JhmjGrIdvjw4UTIditcs4O220O22tpahWzO7h9qnQQkIAEJSEACEpCABCQgAQlIQAIOEVDI5pBCjEXI1tLSklj9PR6PJ8K1W9NFb218oN1Fnd051DoJSEACEpCABCQgAQlIQAISkIAEnCOgkM05tbhTS0Z1JNutkM0O2G5NGdXuos7uEGqdBCQgAQlIQAISkIAEJCABCUhAAs4UUMjmzLrcapVCNmfXR62TgAQkIAEJSEACEpCABCQgAQlIQAIJAYVszu4ICtmcXR+1TgISkIAEJCABCUhAAhKQgAQkIAEJKGS7D/qAQrb7oEhqogQkIAEJSEACEpCABCQgAQlIQAIS0Eg2Z/eB5IdspkXjhkbWrF5DdXW1dhd1dv9Q6yQgAQlIQAISkIAEJCABCUhAAhJwiIBCNocU4mOaMTYh2/rXWbNmLdXVtQrZHNY/7DesHhKQgAQkIAEJSEACEpCABCQgAQk4T+BWyGaHOYZhjKiBt/6+n5GRgcvlGtFzdfDdCSQ5ZItiYfHK33+fp7/129TNmofb7bm7luqoURew33ChUCixkKIeEpCABCQgAQlIQAISkIAEJCABCThP4FbQNtKWKWQbqdjIj09uyBa34Noh/uTF/83v/Ns/YPGC+Xg87pG3Ws8YFQH7DdfT04NpmqPy+npRCUhAAhKQgAQkIAEJSEACEpCABD6bgD2CzeMZ+YAlhWyfzf1unp3EkC2OaUQ5++b3+a9/+yZ/9LevsGzxAoVsd1OlJB1jv+F6e3sVsiXJW6eRgAQkIAEJSEACEpCABCQgAQmMVMAO2dzukQ9YUsg2UumRH5/EkC1GLBZhoLONda+/yfO/9dvMqKu7p44x8svUM+5GQCHb3SjpGAlIQAISkIAEJCABCUhAAhKQwNgJKGQbO/tPO3NSQ7ZIJIq93NeGDetZvfpJqqqqFLJ9WoWS+H2FbEnE1qkkIAEJSEACEpCABCQgAQlIQAL3IKCQ7R7QkvSUJIdskcSi+o2NjaxZs4bq6mqFbEkq9N2cRiHb3SjpGAlIQAISkIAEJCABCUhAAhKQwNgJKGQbO/tPO/OYhGzr19sj2VYrZPu06iT5+wrZkgyu00lAAhKQgAQkIAEJSEACEpCABEYooJBthGBJPHzUQzY7uInF7PXYYkQiwyPZ7JBt7dq1mi6axELfzakUst2Nko6RgAQkIAEJSEACEpCABCQgAQmMnYBCtrGz/7Qzj2rIdvjwYcsObqLRaOLLDtnssG3z5s08++yz1NTUaLrop1Uoid9XyJZEbJ1KAhKQgAQkIAEJSEACEpCABCRwDwIK2e4BLUlPGdWQ7ciRI++HbHbAZgdt8XicjRs3KmRLUoFHchqFbCPR0rESkIAEJCABCUhAAhKQgAQkIIHkCyhkS7753Z7xs4Rsp06d4o033uDxxx8nEAhw5MgR8vLyKCgowK650dLSYtkNsYO1W9NFTdNMTBe1Nz7Q7qJ3W6bkHKeQLTnOOosEJCABCUhAAhKQgAQkIAEJSOBeBRSy3avc6D/vs4Rszc3N/OAHP2DBggV4PB4GBgaYMmVKImj7UMj20TXZtLvo6Bf2Xs6gkO1e1PQcCUhAAhKQgAQkIAEJSEACEpBA8gQUsiXPeqRn+qwh24svvpgI2VwuV+KroqKCzMxMhWwjLYQTjlfI5oQqqA3DAhZWYhysgWHIRAISkIAEJCABCUhAAhKQgARuCShkc25f+Cwhmz1d9PXXX+exxx7D6/Vy9epVUlNTycrKUsjm3JJ/fMtGHLINpyAM/1OByAeyVgLFdrF/+N3xYVnDbva86o8e8GuuHz4g8Zq3nv9J57hZncTL3XYeu84fPJwZYhnEGArFcbm9eD0uBW334w8UtVkCEpCABCSQLIGPuXey77GsO3xgd+te6IP7tMTN0vBd7Yfu4W596PfRC7Hv36zEU96/q7r99urWq93pPu/zMrntXvD2lxy+Tbzz/d2H7gHfb9sH1/ix9603T3BL6dcv4eZrjOb13taG4Vvc28AT571T6z5av9tdhr9352u+2Q8+7no+am8fN/xin1d19ToS+FQBhWyfSjRmB3yWkO306dOJNdmeeOIJfD4fFy5cICUlRSHbmFXzM554ZCGbRTwSIjgYInbz95zbHyA1EMDjvkNw9Bnbdn883f7lbhGLhhkKhoiabgKpqaT4PO//zk3cD1hxoqEgwXAM3D5SUlPw2UHSrZsHM0KwP0jEvHnzkPg/C9PtJy3FixUJE4nGMG/+Mvf6U/H7fe+7v3+baMUIDQYJR+NYbi+paSn43B6soU7a+4bwZhSSleLF7bT7AcsiHr3E4cM9BDKLmTAhl1S/J6HzaTd/90c/USslIAEJSEACEvg8BSzLJB4JExwcInYrcDHceAMppPh9H9zr2PcYsQihoSEicQOP308gJYDXsAMX+942zNBQCNPlxZeSRsBjEQ8PMRQKE7M+uGEy3B4CqWn43WDG7Pu+ISLmzftfO2txu/GlpBLwenCN1n2WZWHGo4lrGYqa75/H5U0hLdWP5/YTWxaxSChxbTGG25a4P8Uc/vNgGNPwJLxSA/aff/hhnyccjuFJScH7oW9amGaUkH39cQuPP5VUv2/0rtm+IzbtNgdv1uTm/bPhTpw7I2X4fjFx3xyLELTrHDXtmBXDvhdOT8PntvM5k0jIrmsMTyCV1BQfrg+eSTwcIhiMgNdHSpp9zcMXbT8vFhokGIoSt4PMxM0pGB4vgUR/Ga1if57vFr3WF0VAIZtzK/l5h2z2SLZPni5qWjRuaGTN6rVUV1fhdrudq/Mla9lIQjYXUdrOHWb77lYyx2XhcbkwYhHiWeXMmDaB3HTfcLCU+KTn5qdGt2VG9rdufnv4l9Pw4Kybnyi9/1tu+KBbnyzeqsfNDxo/KM/NWOn2P7/14VYSf9cZxBnouETzqcsEoxYmJlEjh0nTJ1FWkJG4KbHiQ7SdPcbZzhCRKFiRGCn55UyeMoHc1OEbMTPUwaljZ+kMDtI70E3PUCrFuX6MjPFUVfg4s6+FAcMO8Hy43Ebiy+3JpmJ42B0oAAAgAElEQVTaFIqzAol522bfFU6cvkBXfyTxaSaGC6/Pz7jpDRQHWzh44QYZlQuYWphBwHVzVN2Y93cDIz7ItcuXudx6muZTQ6Rm5pFfOo6qqgryMwK49QnhmFdJDZCABCQgAQk4TcAyI/S1X+VsyyX6XRAPBRnoi5I3pZ76ukrSDfvDSZNwfzuXzp6iNeglxW1gxkzSiycyqTwfq/cqLWfaiGLh9ZjEU7IpKCoicOM0LWevEsvNx2+HVUP9hCMm4+c+SFWBh54LJ2k5eopgfgEBa/jcoVCYgpoF1FWWEDDM22Z9fI5y9vUMdHLpwhmudEZxY39I28NAVg3L500jPzAcGyVsblzi3Jkr9Ll8+Lx+0grKmVKaRbz7MsebrxH12jMH4oTiKZRMmMTk8Vm4bn7Ya0b6uXHxFBeCecyYMYG0m/fW9sixSLCLC2cv0NEXxhtwETN8ZORVUlWR/X5o9Tle8fD1xCP0tp7h7KUb9MfcWJFB+gYGSKt5hIenZiX+3kE8RN+1Exw83cpAPINMr4E3JZ/JtVPJ84TouHSa5ksDuI0YcSNAYeVUKsvy8Zsh+m+c5ejpbizLDtI8ZOSXMrm6kmyPRSwc5OrRzRzpcpPiy8BjmMTDAwzF45TOeYI5RS5i5ud9xXo9CdxZQCGbc3vGZwnZbu0u+tWvfvX9kWx3EbJB4/p1rFnzDaqraxWyOahv3H3IZuBhgOM7XudnGw2efH4eeSkGA+ea2HboNGUPrGFZ9XhS3FGGenvpCUN6TjYZAS/2502WHcYZLjCH6G3vw0zJJSczgNtOmBK/uE1C/V10D5pkZGWR6rFHcfmGgzz7k6nwIL09A8S8aWRlpg1PJ7RHkEXiGEacaDCEmZJOited1FHbdvDYcf4o+453UzhpEnm+Xva//Q6hyUtZOb+BolQPVrSXcwfe4YxZTmVpHsa1g7x7KEjlwgdZVFdIwG1gRYN0tvcQiXRzvHkf+66V8fVFE0jLyqMk5Szf/4uDVMyfSe2UQvyuOD3XTtB0uBVf6QwWrZxPeWoP+7e8w57zA0ysrWdScRYMtXHm1FVy65fTMD4Ttx2sud2JeiQxh/zk3u72Ert+hLff2UNPVh4prnzGpfvoDLqYWjeZ0vwMvKP2cbCD3ohqigQkIAEJSEACIxKwrDjhwT66O/sIxYK0nT9Oy7lByuc9wuJZ4/Gbccz4IBeO72PbrouUPfgoDZlhzh/cxZHOHOpmTSft8k729BYzf2EdBfFWjhxtoj1eQJnXorMjSMUj88iLDHLt3HGOHu2mfvVaZha7ubxnH0cOXaF0zXJKYmE6r57i6MErlC1+lEUNE/Bb8VEK2ex73yB9vd30BSOE2s9z8NAphiYtY/XSKnJ9LmyXYOdZju7dRstQBQ1z6xgXMAmZPnL9Yc7veY2tbdN59OE6smPXOLBjN+3eCh558gnGuSOYsRAdFw7zztHL5NY9zMrJWTfrMvzB6PVT23nnYBdFVYuYWeHi0omDNLWazFv1JNOybl9SZkTl/OSDzXji7wldfYOEw6HEh/57zw9Qt+oZVlSkYRkurFAPV49tYNd1KJmylImpMXAFyC7IJHq9me2v7aR36kIWT/Fz9cRxznbmsuCRRUxIb2PfS40cT69h2ZwSQq3nONHSS8nch1g+t5B4TydNG/4nx/MWMadiIgErSMeF4xzaf5Wa7/weD+RZRBWyfY7F1kt9koBCNuf2j88SsjU1NfHLX/6S559/PrEmmz1d9FNCNvuzIYuXf/I/ePr532bGrAW43beG9ToX6cvSsrsP2cDDIMd3b+L1fcV853cWku934/Kn0dn47/mbgRV8Y/44rrx7kKG8HFyRPnrCJsUzVjBvQi7xC5t470Iv7QPZFKRYxIKttBm1rHq4lnx3Pyf27+P01SHSinLxdHQTDJ/HPeNplk7OJd55kgPbT2IWFWL03CCSUUFNQz3jsns4+PoRusMdePInMWVmDUWZ/qRPhbTXEPN4DKy4icvn5Wrj93jXnM6c2Q9QljU8FN3l9eElTtxy4zfP8bNfHMVdNJ3lCytI97nAskenufFZfRxu2sWOq+U8u3wKmal+3IP7+JM/P8usryxhfk0RfpcLj9dF6NJ+Xt94BHf9Eyxy7eTNo1D3wEpmlmUmPmWz00t7xFssCrGOJk5d78Ff0sD4LD9e10cWERmjDu/y+Og/vYNdTSfJrp9JvDOdcXklTJyQnphiG7s1fXaM2qfTSkACEpCABCTgYAHDhZsoXZePc7Cphfi4eSyZMZU0IsTtEVCxHk4fPszhIx4e/CeLyTEHuHrpBDtb+slNyyOv6wTR+geZPbUMb3SAq4c3s2PnPgKLv8vCAg/Zk8bh7bnIsf3vcixYx+PLqsjyxei/0U1fv0l+bTmpg22cPrqdA9fzmLdgPpUFLuL2yUft4cL+q1Sk9ypHth/kglnK0gdnUpTiwjTtKZNBrh07zNHj16l4ai1V7iimZc+A8BDtvkjTzlc4Ou5ZvjUjD3Ooj6uH3+Nka4ipX3uOaYFBuq+d4cC7JxioWsiqukIM+x7VnlVguDCDnVw4+AYnrCnMmbeSspQQA9eb2bHlJzRP/Nf8i4W5xEcrcDLcuAnTdfEob++6QvrMpTxak4sZt+fquogHe7h8eAtnzEyq5j3IOK+FYYdv4S5OHdpG44nx/MvfWUwgGiMSbGPPK28xUFbFpIIe/nFTnH/y2w9RkuImHhnk7N4dHD07xLxn1jAu3kfnldOEcicwLicLa/AGLfs2sbtjLr/59BRc4dG64FHrQHrh+1hAIZtzi/dZQrbjx4/zi5de4tt3HbLFLNxth/jjF3/KP/83v8/i+fPweDRd1Cnd415Cttf2FvDCP7dDNg8ue/eLV/5fXnU/zNcXVNB/8gpGcTG5gW4Obd1Pu2sWX31qDr6Df8p/3GEyo2oFS6ryibcdZNNbB6h67v9ies9xdu44QdqsBVSX5xK9fpU9L/1rrj/wIs/Py+fi5p9zPnUOM+srSQ2dZ//mS2TPWcis2SHe/M0f07tkFnOWzWNKeQGpSR7J9qE6ujx4B07z0ss7SZkyh0UNk8m0F+647eH2QseBjWxqGqJy0XJmVmTdts6Fgcfq42jTbnZcLeOZ5ZPJTAvgDR7ge39xhvpVi5lbXZQY+QZuArSxZctOTkcrqepupq90IjPn11Pgt9fVuC1E8/iJndvA1hOtpFc/SX1pOinuUZrGMNKObd/8DN2ged8Wth1u4Wz/eBYtWsHKuRVkpdlh/McvtzvSU33s8Yl17uzvOmZ83+d2aR9/zV+uy/000OFeloS+9mkNSeL377hW8xec4At+eSPsPV9CjS/BJd95Cfgv+G83A2ID1zj06ku8uvkSE5//ZzyzZCqZAbA/p7OI0t96it1vbmLP2T6MTDfRQC5T5y/jkaoc2g/sYH9wHIsW1pIXu8zR99ax83oaNU/8Hk9X+QhFQrRfOMGed0+Rv2QFsyYV4LFMXC43hn0/Fg/Tc/08B7YdwyqvY/786aRZsdEZxfb+u9zAMIe4eqSRv/nJu5jVT/Cb31jBhCx79oi9dlkv5/Yf5cj2G2Q0DHF0zxWMzCJmLF/Fkqo8+s+9x6827ORK0ENqzCKQWcachx9jUX0R8e5LNL2zk6u+ahYuyGfo4gHaCx9ndokxvBSJPZKteSdvH+ilbM5S6ssMrjRt5pWd5/BWPc2//43JxOzQazQehpvYwEX2vvaH/HBnIY8//20enzeRtMQtnEE82EnTpp+zftdxBtImkJNeQN3SlSyd6ufckS38/+ydB3ycR5n/v+/2Ve+S5d57jR33ErfEJU6cEFIh5YAjXDhCyB1HuT9wtFBDKHcQIAESWkjiNDvFdtxb3Hu3JUtWtXrd+v4/827RarWSdqVdSTbzgiJ5d96ZZ74z7/vO/N7nmXlLXcG3FqXS7BbCWz2F+1/hiHMYQy01rKsZz9O3DCPOqGhr3lVf3M2hC1dIn/0pZqQ349KZUNwObW2/6qtn2fP2HuLu/xTL0hTsMapuLBD27Ty9yw31bSOjZl2oVY7CeUxJkS1qTRD1jLojsomNDzZs2MDKlSvDCRd14dbZObfuWZ757Xp+9NI7LJo3W4psUW/SrmcYmcjWyOk9b/Py+kaWrJ1KqsnFteN72VcWxy1r1jBtcDq6ugIOHztFeVMDhYcLsZvGs/ZLq0g//BzPl0xkzbzZDE02odgqObnhR5wf+VkyLh7gXGU/1j48izSxgYLBSMFr/8YHaZ/ntqHVvPuDl6idM4/BVgMGk4787Qcwz1zOilvT2fPtwwx8aBlTxqRhamfHpa7TieBM8Xat8TKb3tvDFfNolswdR39Rz4AsFL2bmnN72L7zHAlTljJj/EA0HSlg0BS+yKbDpJbx4Zb9FLgGMLzkHPUDhjBhzmQyxeK1gQ98vRln3kZ2nC0mYcwaJubGY9X1EZFNjIt0Cs76akrLj7F7dxmOqitcsg9i8ZpFTBuShjmq4aIKOOopOneIYxfLqDVlM37ceEb1T8HY53aDiKD/RZJUUXCUnuHw6YsUVTsx54zh5nFDyEg0xXhSEImRMUwr3sbbarl64QSnLhVRbchm7JixjBqQhll4pMaw6L6UtarWU3DiFGcvFtFsSWbI2AmMGJhFXJ9ZrzH6tNyOBorOn+bM+TyarOkMHjVRq3N8X3npEP0qezyaXY2UFZznxLl8rjVZGTxyDONG5hJv9C35HZOCezFTBZ2zjqK8sxw7f5UGVyKDR45l/KgczDf4uxS1uZKCC6c4dKECQ1wmw0aNYcywdP86W73YKDEsWnhu2agvK6MkP5/C6nyq40Yzc/pMBiV4Bafj+9m2u4T+U8aSE2enrLSIEmcG02dMZ1h8NSeOnaKguB5DQiJpyXbKqptxDlnJgxPjsdeXcOHYbvZWDeaWOZMZkKRo4p12iM0W7DVcPfsRe64YGDV1PlMHGGInMgVS1MInyykqLaa0sJgzFwzMunseYzLjcTeXcXrne7z/ThEj7r2dMQkOaqpLuXquisyp4zCU7eZo3QAmjBhAXGM1164UYksdybTZY2k4vJ6jtdncNG8+/RwXOf3RG+QNf4q1o/Wo6LR1hF3NtRSeO6U9QxsVKykZCTjqr3HBNYl/Xz0CVwyjENzOJqrLLlBYXk9xYSH57kk8vGY0ZiGouh00VJZRVlpBnVMsNVNLed4xrg1YwhSO8L5uOV+em4ZdE9lquLzvZQ46RzM2vpH36sfyufnDtPui22Xj2rmtfHSxgJy5TzArvckfDupuribv+BbeuDySLzwwCX0sF2NzO2gsPcPOI5dpsJtIyx3LrBmDMcfwaurNrF3OOi7u3c2Z8kb08cmMnLGY0akxCj/uzYp6yxYbajhKjvLeR/m4MJM+cBJzZgzA0IlILUW2PtB47ZjQXZEteHfRDsNFHWKXl+oK3npnAw89/BgTJ06Ua7L1ob4RmcjWxOndb/LHN6qYt2oS6eYadmwqYOC8xdw2bwRx17byk780s+zu6QzP1Guho+euKkz/9ErSD/+ct2puYs7UmxiQrEdpruT8ll9xZvhnGFxwjIt5icx/8CYyLGL7H4Xz6z7PzuynWDXMzs5f7yD5vkWMTDBroZdOux1zajaZ6aW89YNzjLv7ZoYPTfXvAtTzeBWUhny2bNpLPkNZslgMwsyeDSC87iKKzkXNxf3s3nocw7SVzB4/gESj53ttkwjPaK19T7bnLjBlRYsnm6LT4yg5wgf7PsIx7GPMtW3ivasWJk5bwLh+Yh0zzwYUbrcL1RCHemVTi8jWL77veLJ5d4xSETt2lXJkfzVmUwKVx17g4oDVLJw0kX7xUZ4Iupw011VQWW/DqYsjKTmFJO8GFD3fd3qnRLW5hsqaem2zDr01lfRkK2ZDlDn3TtXCK1XsilZXRXV9M3bRB5KSSYozxnRntPAM68lULhqra6ita8BlMBKfnEJCnIUbeTEH1e2iqbaG2tp6nCYzCUkpJFp7fomBnmxlrSyxblVTHdW19djsBhKSkkhOsnrWRL1RD9VJU2Mt1TWNON1GEhKSSE623vjXuNtOQ30NVTU2FL3o40kkJ4rxyI3Y0GIMJYY6nlBBg9GIwVXH5XMH2XzOzU1TpjN5UDzN5ec4eGgXh03LeXzJIExiPFaYx+EtZ1CHjmLa3BGYG+ppaPSElzaUnOTshQvEzXiU+bnNlOef48CW85gnz2DG5IFYXE48wYFiSQ4XjdcKOLr9BHVJw5i5bBIp/u9jw1yrr/elss4gNi7Q0XD1Avs2bMC98G7mDM1BZ6/hyoEd7D9QxNhPP8GsFKi9dokjm57npHM85jMqIz63hptzktCLNYHzjrD1bClqci7uHa+w4dQ1jAlx6JprqL12ldqMmSydu5i1DyxjgNGFtm+n6kBMKO1ORVsDOO/kFo5n3svDkxOJviObt63dKopOhMoa0akNFB49yM7NVcx8ahUDXd6Xx+J7sf6woqDaq8k7tpE/nsrirpGVvHduKE9+YiIGt9g84hpH139AzaAxDMtq4LVtBh6572Yy4wzapgb5B/ZyuqCBiffcw2Bds2dXUcVFXckFdr32DqZ7nmRZll7rMzE7xK6m9jrKK+pwunSYrclkZsTfsHEX4hldV15Grd2JYjSRlJFN4g09KFFx22soKq9HVUX7ppCVGdfp/VqKbDG74rqdcY+KbHa7XXu2v7vhXe6++y7GjpW7i3a7BaOYQWQiWwMn93zAG/vSefSzs8mMs9Jw8lX+etrE3DkLGd7wHt85OIDHFo6lX2IDR1/dytHCTFZ+1ePJ9lbNNOZOm07/JAOKrYJzH/6Ck8O+wm2JZ3hvx35cg+cwZ3QmupKjvPr753Hd+gyPzkzhyq4/sNO0lDXjczDpm2iwm0lNziQl+TKvfv8sY4XINiwNU2/sQinKrM1j01vr2V8/nNuWT2RAgkETtlKsTkrrjWSkmLEV7mL9Xz9EvfljzBvXj3g9mOIStO3WxUQnUGQ7emIvu68O4L5Fo0iON2NsOsSPfnyMEfOmMHFkJhaDXntzenTPdk7bR3PnnbMYklTL1udf4mziKGZNn0BGvHBrb6bqWj4NiTczVt3D3gvFJIy+w+PJ1kc8N8ReGLWlJRSVVhCf7eTiGScpyek0HX6H2olLuGncaNK9O2VFsdvLrCQBSUASkAQkAUnguiag4nbUU1FZSmmdlexkM25bFfkXD3GsKYtZk2YyzOAAYx1nTh5kR3E/7l06CqvOSfXVSxzbX0H6+EncND0TW1W9JgzZa0s4c/IiZepIbr9zAtb6ci6e2seeayncPH0GYzJ0NNU10lhrJy47DbOrnuKLh9l9qYGcCbewcKgZR/QVplat5Ha5qKsq41p1BeaUHCyqnaqrF/locxGj7lnC6Ew99XYLyY3n2X/sKNWZS1g60kpNSSGnd51BPzIX17kT2KetYuaQRAzORkovHuV4WRMDZ9zBzekOGm0eIdFeeZELh9+jYOi/cftIHaqrCZvThTE+FRrE7poqiquRkounOXTUwfxHVjA4JpquZ7OH0oJymhUd8YlWFFsNBadOsPd8Fvd/dhr6BvHi0I2zsZZmVzxp8QYcTZXknXyPo0n3cE9uOfs+eB/m/wuzM2xUFJ9h2wWF6TNnMS65kn3/+BNXx97LomHx2GqLOHomD3v2PNbOsFJao5IYl0iCUkve8c384/QQPv/gVCzX9fUjjb9eCUiRre+2XLRFNqvVSnJyMqLNlTNnzmjvy5xOp/bjcDhwu928+64Q2e6WIlsf6xeRiGx6mrh0fC9bT6Ryx8cmkWLSoTfqubTuT+QNnMvUUVbOvvIHdtb0Iy3BQUNTMsP7D2Ta2vkknfoLW+vHMmXsWLLihUhUS/7+v3Ex5yEWjkhCX1PAjo2v8N7pSkbO/Dgz6v/K4f6f5Y6p/YlzFLD7jT/wxv5ympuMDJu/mo+tXsDgtFI+fOEyQxdPYED/pF7ZhVKvOCg6/B6//783yTNYPAKYy4593EqemAV/O5DAPSvH0LD3R/zy/UaSLRZMehf25kRuWnU3qxdPIVsobt63onq1nnMXj3OsLJtbbxpEvMWM0XGeP//kT3yUV4bNu56hPq4f01fcxaq5I7V2QBUL/1ZzeuebvLbxGCXVzah6C0Nmr2btygUMrD/MkbxrWIcsYGSGFbNeeND1gUOobI4qTu58j3d37eP8+UYghUlr7+GuWyaSk2jq0d1i+wARaYIkIAlIApKAJCAJhEFAVT27YG588x12X6hBMcSRMWI2q9YuYojjCofePEfm7csYkVzBgc2vsfWkm9T0BOxOFyNuXsmK2UOoP7+dt97cSbFdh+q0MHDuSu5cOoE0g9ihs4izH53Cnj2ccVNHkaDWcmXfHnZvyGPMfz7GeKWSy4dPUGZPZNySmaS7HV4vtzCM73ISN40V+ezb/Dbv7zxDvdtIfNpg5q29n1uGwcnD77NVt4yvzM+k+PxBNn3wIedqTCQa4xk+dwXLZw3EUbCfd/6+gUvmDPqbmqmy5TD7zrtZMDIRl9M7OhRLS1Rf4crpHZQMfJC5mRVc2LOOY4XNDJt/J3Vb/sH2yzVa6Kx5wGzuvn8pwxNi5RGvxahScnov77z5AceLalBN8eQMu5m7719DjuMsW48dpzZzDgvdB/nHOzu5WG7HZI5n0ML7eGz1FFJopvT8Ht782xscrtCTPGAGq+65nXmjU9DZRbjxaTb+9c98eKkJY8oQblp2L/csyqLi2Ds8d1xl1fyVzBMbrr3/KjXTPsUtQ27UoM0ud0x5Yg8RkCJbD4HuQjHdEdnOnTvH+vXrWb16NWazmUuXLmm7i/pFtm3btvlFNpfL5RfZtmzZwic/+UkmTJggw0W70GixOiUSkU3YIHbp0evU1utN6A3oVJe2o5FwXRerNog3YDrxW3XjdrpRdQbP52rLWmCKzuBZoLWxkoKrJdiM6WSlWlAbrrJ13XrilzzEvGFZWA3CNdzgD20RIZAup9gaXUGvFwuU9vL6Yjo9RoNeC2X1C1eqC4cLDF5Wis6IUUTC+htSxe1yhly3QzDWKWrAmhYKeqMBfaCnnggFFecHrXshwkgNer1fmFJdThzaNk86dJqB7pa1RGLVqbqQr05nxGSq4OzZRhISMshINwG93K5dqIc8RRKQBCQBSUASkAR6kIAYl+r13jGiiup2a2NEtxhL6cXO7y5twX6d3oBYFcETXiqiqMUO5m5QDBgMOn8InuoOHJspKHodihg7aeMtF5WFheRdLmHw/JtJF2GTYgMERdV2mO+5l5eeHen1wjaBWlVxuRy43OJzHToRZijsFWG0/jGhGDe6PGNLRa+tj614x1kiD5fTGWJ8KOqnQ4cLh81OZf5lihts9Js8nX5GwU6A9ISkO8VYP9bNLuojxtve8bCqunA5POGrGgvR9iHq7PRtd6qdb/CEjYu5hODhN1qMtY14lud143K5cTtsNJed5nCplUFDRzIwRUFV9ChuZwxCYmMNT+Z/oxCQIlvfbcnuiGxnz57ltddeY/ny5RiNRsrKykhJSSExMRGdTofy97//XRUPMO3GJR5gTqf2QNuzZw+PP/44kydPliJbH+obkYpsUTddZ8BddZ49uz4ivzGFrDQzSmM+l03TWDt3DOlxxht8W6yoE72OM3Rht3t27BLiqXiIyEMSkAQkAUlAEpAEJIG+QcBGdU01FZVmRgxNib2o1DcqrVkhRLzaimpsDsgcmI1eCJQ3+uFyYq8soQwLKelZJPahTcNudPSyfu0TkCJb3+0d3RHZzpw5wwsvvMD8+fM1Uc1kMpGZmYnFYvGIbBcuXGgTLirENrEl6dq1a2W4aB/rF70usgkeih6TQU9TTRllFfXo03LIFWtriDeRfYyXNCe2BLSXojF/FRrbOsjcJQFJQBKQBCQBSeDGJKBFG+iEM8E/32DF49UGrn8Ggc3XfcVGCsK3zd0Dnno35iUjaxVlAlJkizLQKGbXHZFNeLK98sorLF26VHNIEyKb8LzVvG+FyBa8Jpu28YGqaiKbWJNt3Lhx0pMtio3Z3az6hMjmq4QWiqogtjT2uOXLQxKQBCQBSUASkAQkAUlAEpAEJAFJQBKQBKTI1nf7QHdFtr///e+tRDYRNipFtr7b3h1a1qdEtuuUoTRbEpAEJAFJQBKQBCQBSUASkAQkAUlAEoglASmyxZJu9/KWIlv3+N1QZ0uRrQebUxU7enrXGVPkUnM9SF4WJQlIApKAJCAJSAKSgCQgCUgCksB1TUCKbH23+aTI1nfbpsctkyJbrJCLcNfWC/erdhs2WxPEJ2EWsdX+otumbd8qj1DX3pYAvpxEKlG+3DogVu0r85UEJAFJQBKQBCQBSUASkAQkAUmg5whIka3nWEdakhTZIiV2A6eXIlu0GlfshqnitNmxORy4dQYsFjMGn+OaHqounOLY/gvkLruF/nFGVKfLszOV3oDFZMYgtprvbNV/1Y2joYJGfSqJZrEQYqD9Cq6mcurUBOK1soVN0aqfzEcSkAQkAUlAEpAEJAFJQBKQBCQBSaC3CEiRrbfId16uFNk6Z/RPk0KKbFFoaqFkOeopKcynoKiWJlszbpMVkyGO/sOHkZuWgFmp48LpfRwpHsLsAQ3kX7lCrT4Ok1DJTPHEGfUk5g5jeE4yJn2gMibiSlX8+8Q7m8nf8mP2pX+aFRP7kWxScfuEOYOZ2p3f5x3Hcm6ZMpacBL0msvlya9lKIhLPuSjwkVlIApKAJCAJSAKSgCQgCUgCkoAkIAl0i4AU2bqFL6YnS5Etpnivr8ylyNbd9lLQq40Unt7G61vzsfYbx9TROSQpFXy09Szpc5cxZ3wu1oZijm/fRO30O8g5+i67zl6j35yFDEm2Ymiu5OSRfVyyJTF18SpmD07DYtCjUx001FbT6LaQlBSviW9uZxNXtv2Mg+mPsXREEqq9GZ01kQSrAZ3eRM2uH7LBsZSFk/20zDYAACAASURBVMeQnWhEh52GmjrsioXExDgMOtXrLSdd3Lrb8vJ8SUASkAQkAUlAEpAEJAFJQBKQBHqKgBTZeop05OVIkS1yZjfsGVJk62bT6nXYr55kywc7aZ5xJysn5hKnCO8yBaNOxa6FhLqoLDzJti01zLtnBg3b13OoRMfE21czMt2KXkSM6l1c2v4ib5wYwu33zqW/Wsqp48cprDdh0TdQ3ZTD5FnjGJRqoHjLD1lfO4t+FiupCU1UV6tkDB3LpInDcH/0E951LGHRlLGkUcKJHUeptcajNtWjJOYwfMJE+iWZ0AvvOHlIApKAJCAJSAKSgCQgCUgCkoAkIAlcFwSkyNZ3m0mKbH23bXrcMimydQ+5zuCk6OQhPtpUxU0PLyI3yYLibi1gKc5Grh5/h12OBayZmU3Zxtf5qERh4sqVDE8TIpuqxXTa6/LY9NwHZN+3DKXkMAcKTUyeMIn+8TVcOriXU8mzuGP6UOp3/5hnT49ixc1TmDwsjvrzB9lWGs/0eYsYUfAbNrqXMX/8IGr3vcqJ+gGMnjqOFHcRJ3blYR4xhUnThpBmNWhRqPKQBCQBSUASkAQkAUlAEpAEJAFJQBLo+wSkyNZ320iKbH23bXrcMimydQ+53mCn4ORR9m10MOuTN5GT0lZkc9SXcnDddsy3rmDywEQK1r/KgRAim60qn+2/20j84rHUXDmBbtx9LBuTjllvwlC/nZ+8XM/iJePRn/stG0z389j84aRZjFj0V1j30mFMAyYx2v0KW5XlzB1pZN9zL1I8YTpDUuKwmHQUfnQcx6BxLLxtIcPT49F3tslC99DIsyUBSUASkAQkAUlAEpAEJAFJQBKQBKJEQIpsUQIZg2ykyBYDqNdrllJk617LKXqF2rwj7Ny0m8QF9zNjaCpmnRtNv1LdqAo0FO/mtT0JrF4+gZwsIxffeo0DpQoTVq5khPBkU92Ai6rzO/nzRpUVyxIpzDuMbdh9LBiahNWgoGs6xC9fqmbJ0nHoL/yOD+Pu52M3DSbNYsBoLuW9PxzGMGAcI5V/sF13K3NHWTjy6y3ob53O8IwkjIDTbseYnEZmepq20YJcla17bS/PlgQkAUlAEpAEJAFJQBKQBCQBSaCnCEiRradIR16OFNkiZ3bDniFFtu42rQ6Du5rDW95hy1kLc26dz/B0EzqdjvrzRylJHo757D+4OPDjLBnTj9QklQvvvMre/GZGLF3G0BRPuKir6gwb/rKTlJWf4LbxBo7v3sWxsizmLRhJZoKJ4u3Ps0NZyMqZY6jb8Qw/Pjichz95GxOzU3AWbuOtU02MnnYrY4qfZ6N7KQvHD6Zu/x/5UDeXVZOGkGx20NCsYLUmk5hgQCe2HZWHJCAJSAKSgCQgCUgCkoAkIAlIApLAdUFAimx9t5mkyNZ326bHLZMiWzSQK+hpJP/QRt54extny5pwuRUyJ6/g3lVDuPBeMRPunMWgzCTMJoWSPa/x8itvcarOglHRo0MlftBs1t6ziimDU7WdRWkqYte761i/7SRVTZA1cw0Pr5nL0FQDpQdeYFf1MKoPbOPU1XKasyex4s67WDJ5MO7jv2ebYw43jx1GqlLGwfV/5NVdBdTU6+g/dTF3rV3GmOwEDHJBtmg0vMxDEpAEJAFJQBKQBCQBSUASkAQkgR4hIEW2HsHcpUKkyNYlbDfmSVJki2K7KormwebzERNsHaV7ePNSPxZPzCUlzuApTNGh1+lEPGlL4arYkdQbZur9VMvL63Em8nK7RVipOF8Ic24tH+1rVUVV3Wj7LSg67Tvf3guKSCuK0pK5Ud1qYKlRrLzMShKQBCQBSUASkAQkAUlAEpAEJAFJIFYEpMgWK7Ldz1eKbN1neMPkIEW2GDelywFGI0ITk4ckIAlIApKAJCAJSAKSgCQgCUgCkoAk0BUCUmTrCrWeOUeKbD3D+booRYps10UzSSMlAUlAEpAEJAFJQBKQBCQBSUASkAT+iQlIka3vNr4U2fpu2/S4ZVJk63HkskBJQBKQBCQBSUASkAQkAUlAEpAEJAFJICICUmSLCFePJpYiW4/i7tuFSZGtb7ePtE4SkAQkAUlAEpAEJAFJQBKQBCQBSUASkCJb3+0DUmTru23T45ZJka3HkcsCJQFJQBKQBCQBSUASkAQkAUlAEpAEJIGICEiRLSJcPZpYimw9irtvFyZFtui2j+DZcija7p/app8dFiN2B+3YDt8uo61TtZwX+ntf6nDTRZeFzE0SkAQkAUlAEpAEJAFJQBKQBCQBSSA6BKTIFh2OschFimyxoHqd5ilFtmg1nILiduFw2HG6QTEYMRp0KKi43KDXCcEtWGpz43SBTgcuuwOXprSpWjqP6KagNxgw6HUhzgW324nbJdKE/t5TMxW3y4HDIQoyYDAa0Xes+EULiMxHEpAEJAFJQBKQBCQBSUASkAQkAUkgSgSkyBYlkDHIRopsMYB6vWYpRbYotJwCrqY6yvLzuFrdgM3uxJg1lNGDckhwF3PgcAPDJg8lPdGEzlecosddfYpt+QqjB6Vjv5xHcX09TXYbjfVu4pJMKOY0+g8ZxtCcRIy61sqY6qjl6uV8GiwDGNY/BaPB6zIXWB3VScO1K+RfLaeythm3zkhy7mAG5WSRYjVqXnbykAQkAUlAEpAEJAFJQBKQBCQBSUAS6PsEpMjWd9uoOyLbmTNneOWVV1i6dCl6vR6TyYTRaMRgMKDT6VD279+v+eA4nU7tx+Fw4Ha72bRpE/fffz/jx4/XTpRH3yAgRbbutoMOxV3D5Y/eZdPROrKnzWVippEGu4EBuTnE1e/km//xIcM/8Sgfv2U4iUbh26ZgNNg4/vfv8PmTOfznA3cwQW+jwdFI2dXT7N3YwPQ7JpOemkpaRhaZqVYMAYqYgoOiox+w57id0ctuY0x2HDq3ExQdihDjVPGngquxhvP71rO7JIvx4/pjqTrC9kONjJp9C3OmDSbBpPPEsspDEpAEJAFJQBKQBCQBSUASkAQkAUmgTxOQIlvfbZ7uimwvvfQSCxcubCWyCd1ME9l2796tCuHG5XL5RTbx782bN/Pggw8yYcIEKbL1ob4hRbbuNYai19Fw+Ti7th8kYdnHmDUoFbOI9VTdOJ0u7GVb+Z8XD5OsJLHkgY8zITcRk0mh9uxedr31Gv9TN5FvPrCSxSMysZqclOUdYdtrjcx+ZCb9Ui2oTifuACFMaG0NhYdYv+MUQ+avZcbAJC0klfqrHDnbQMbAXPplxFF9bh9liWMYkZtJgknF6VIwW6vZ9ONN1PUbxNSl48iIN6FIka17HUCeLQlIApKAJCAJSAKSgCQgCUgCkkAPEJAiWw9A7mIR3RXZ/vjHPzJv3jxNKxNebK082a5evdpGZBMebW+//TarV69m7NixUmTrYsPF4jQpsnWPqs7gpPjkcQ68W0jSVIWCvFJq6twMmrGYOZOHkVC/k59s0rM07QJ5jVNYtGIy/ZQ8Nm07S4KrhB+VZPKZRbOYPygFi9GliWzb1zUy6+GbNZENd2v73DXn2LDhKK4J81mQ5uba1TrSpowk21THvvUbOGMex8yMUvafqWLk3FuZ1D8F4bCmM5iwXd3K6xtLyB47k+kTc0kwyXjR7rW+PFsSkAQkAUlAEpAEJAFJQBKQBCSBniEgRbae4dyVUkKJbKEiOEUbCn3Md4iQ0HPnzrFu3TpWrFihea4Jgc0XMqp5shUUFGgimy9c1G63a15t77zzDmvWrJEiW1daLIbnSJGte3D1QmQ7sZnXXjhM4qxp5CYbUZU6ik9WMnDREiZlXOTXO+P55MwU8g7so37CLQytusSFpmRm5Jbx5Y+cPDT3ZuYPTu1cZHMWsfMv27k2aDrL5g2j8eQxDu4uYuQDixmanoSp4SLb3lnH5jw9Ny2/iyVjs7GITRH0euwlJ9iyfQf1/Wcze+JYcuKNHg84eUgCkoAkIAlIApKAJCAJSAKSgCQgCfR5AlJk67tNFCiyiXaqrq7m97//vSaWCc1FHOJzoY898sgjpKena5/7RLbXX3+dW2+9VRPZxDniR3wnhDpNZBNrsPnCRaXI1nc7grBMimzdax+dASpO7eS91/eRe+9nWDQ6iziLjmN//BIHUlcyZ0gjL+1L4lO3jUEpPc62d3ZRmzuIMTevYaF5Hw9vaeSBuTM7F9kUPfVnX+EHP99MrSWBOJOexmuVXCuuJG7SQlbfeSe3zojjwPMvsuGcgRWP38+MoZlYDTpspafZvmM7FRlzWDx9LFnxeu/upd2ruzxbEpAEJAFJQBKQBCQBSUASkAQkAUmgZwhIka1nOHellGBPNqGJbdy4kd/85jeaWCYOsV/BY489xsqVK/3RnWGLbNKTrSvN0jvnSJGtm9x1eqi6yJ69WyhOX8TiMbkkxDVx4PevUzdlLlP6F/PbHfE8eutkBsbXsnfrTs45R3HbkkkMqtjEfZsaeWDeLE1kMxtdlOcdZdu6RmY/PKNNuKiruZaq+ibsNieKQaX85BlOHS5l0B23MH5QHFfefZuL5rFMHNTApp3NzF4zm6G6Yra/9wYl/RZz27SxpFt1YDBi1HYqUZABo91sf3m6JCAJSAKSgCQgCUgCkoAkIAlIAj1AQIpsPQC5i0WEChcVAprYm0AIbeJ49NFHtZBQ4ZDm827rksgm1DqRiViTTYaLdrHFYniaFNm6D1fRKzQWHWfDW+9yusKJs7qZjGkrWLP8JnJcB/ntLgv3LBxDdooZp8uN263DYDIRX7ydz+1qZu2Mqczsn4zJ6Kai4CT73mti2semkJlsDtqYQNGEMVDQG1XKj5/mxOFyht41n7SrW9heaGL42GkMSzNRfXIDr5xLYYRtC3966xT6hGTiTDoctmZGLrqPu25bxNAMMzoZMtr9DiBzkAQkAUlAEpAEJAFJQBKQBCQBSSDGBKTIFmPA3ci+vY0PzGaztt5ac3Mz999/PzabrVUpgSLbbbfdFt6abD6RTazJdvvtt8s12brRcLE4VYpssaAq85QEJAFJQBKQBCQBSUASkAQkAUlAEpAEokdAimzRYxntnLqzu6jY+ECsyeYT2QLXZNM2PigsLPSvySYENrEmm4hHlSJbtJsxOvlJkS06HGUukoAkIAlIApKAJCAJSAKSgCQgCUgCkkCsCEiRLVZku59vNEQ23+6ivp1F/RsfCJHNtyabT2QT/xbhotKTrfuNF+0cpMgWbaIyP0lAEpAEJAFJQBKQBCQBSUASkAQkAUkgugSkyBZdntHMrbsimwgpDRbZxM6i2u6iPpFNrMPmE9mE8W+++aYU2aLZilHKS4psUQIps5EEJAFJQBKQBCQBSUASkAQkAUlAEpAEYkRAimwxAhuFbLsrsr3xxhuayCbaWKzjJrzZRKioJrJdvXpV82TziWxCaBOHOGn16tVyTbYoNGA0s5AiWzRpyrwkAUlAEpAEJAFJQBKQBCQBSUASkAQkgegT6KrI5rMkISFBE27kEX0C0RDZVq1apbWPENhEqKg/XLSoqMgvsjmdTs2bTQg5QmRbtmwZo0eP1tQ4efQNAqJtmpqatHXz5CEJSAKSgCQgCUgCkoAkIAlIApKAJND3CIh5mxBZwj0iTR9uvpGkE/YKO+QRHQLdFdmEh5SvD4l2CdQAtAX2I+hf0alR7HIRTl/i6CntybcXQaQ18u0uKpZXW7NmjdYGRqNRs7uNyCYazOfNJgpav349JSUlWK3WSMuV6WNMwNcBY1yMzF4SkAQkAUlAEpAEJAFJQBKQBCQBSQA08UnMmW02W6c8RFqRTjhHpKenI5xZ6urqtLAyi8WiObbU1NRo34nD51WTmpraqcjlE8FEXmJS39khbC4rKyMtLU0TAvLz89uUIfIUok1ubq7mlVNcXEy/fv2i7kUleIh6i3I6E/N8EVxi7is4dZa+Mw699X13hLBALzbRR0Tb+YRQwTAlJeW65RLYHqKe58+f166LMWPG9EhTif7UlT4l+Iu2ENeTCBcVR6DIpomfxcXF2u6igSGjoiOLExsaGjThTfyINL4fn0HB/+4RGrIQSUASkAQkAUlAEpAEJAFJQBKQBCQBSaAHCfiEs/Ly8k5LFfPkyspKTayaNGmSJrbl5eVpokh2drYmuAlRYfLkydo8XIhg9fX1jBs3Tpt7d3T4PN7EJF+EE3YmFAiBb/v27VreGRkZmuDX3iEEAiEO7tixg+XLl4cl4nUKw5tA2CmceE6dOsXixYs7tEOcIhgKRsLeGTNmaALMP/NRWlqqRRsKYVWwXLBggdamHbXn9cRL9HtRr3CE456ql89bMPC3b9014YwmfgLDRP0bH5SUlGgim+9HVE40lPi3+O37O1BoCxTZfH93dnH3FAhZjiQgCUgCkoAkIAlIApKAJCAJSAKSgCQQTQI+kU2IHZ0dIm1FRQVHjx7tNPzN50U2cOBARo4cGbbIJry7EhMTOxXZxDx+69atmuAXjoAh7ImLi9PWZ4926J5g98EHH2ieP50dPn1hypQpmlD5zy6yBest3fGQ64y9/N5DwOdJ6BPZfOG/PjEt1G8trRDZfK6vgUKbL3w08Hegx5vvnK662cmGkwQkAUlAEpAEJAFJQBKQBCQBSUASkASuBwI+kU14Y4V7hLtofSRzap8nm/BKC0dk84kFkYgyvrl+uPWMJF0kwp106ImErEwbbQK+aybQk03bPVRRNAHa59UW+NsvsgljgoW2UOJaqHBR2fGj3ZQyP0lAEpAEJAFJQBKQBCQBSUASkAQkgb5EwCeyCY+w3jx8IltmZmbYIltv2ivLlgSuVwKBHmxCWBM/oUJHfSKb//vS0lLNk00cPk+1QI+1QGHN93lw+kiU9+sVsLRbEpAEJAFJQBKQBCQBSUASkAQkAUngn5OAT2QrKirqVQA+kS0rK0uKbL3aErLwG5mAz4stUFgT9Q0MIRV/+358Hm6aCGdvbvKEi3p3Vwj2aNMENLHzqHdzBNXt2YVB/E/bQta7w6/4tzxuDAI+MfV6qc2Ntn3x9cJd2ikJSAKSgCQgCUgC1zMBRcSyBFVAfCYPSaADAv/EXUTMgZubm7laWNgKUHuzYB+qcGfJ4ab3reEmNlBISkrqdE022Z8lAUkgTAJe5zOR2h9e7fVg0zzZxOdCRPN6tOl1OlwutxY6ajAa/F5uyrJ7P+m57rX/urVfQkjTPgooxPO3X1HTRLaW53K4t44wKyeT9RoBIbBlpKUito9WrpNmLSgqwma39xozWbAk8E9DIOCZcOPXuQ/PIq6Te3PP9pEbDMqNUJ1QdejsstLOuREq37O9v2ulBXJuZ2p/vTXF9WZv1xqud89qdxwQfHEH969eaBxfkR2ZFiFNnzNKs83W5szOitEkbS+/UGujhVzUvh3evrRmszmsjQwirOaNmby9/hBpbSPpV6HeY/jKC+ww7b3r6JHLpiMwwd+Jfwc+L4KfHQGV8j3PNYHKU2mPnOTNw3NBCCXL+6UXTKsLKdRzypeHpoIFZOz9d2dzFXGOL02o8wM1roC0mrymKWyifG+dFHA6XUydPIHa2jryrhRi0Bu0NAqp/YOaL1A8C+wFPdLKkXbzKKVvpwH9uUfrqoySubHMxuUiK7cfWf1y/JdQLIvrdt4qXDh3XtsWWx6SQMQEOrsRR5yhPKHbBPrEo6ZPGNFtlG0yuEGrFX1Q7eQYNr+wE8be9D5kSviVDdPoMJOFX24PpewzdochsoVC0mfs72J7hbT/OqlUXzDzehLZOuoi3WXpm5xH1A19c2zvZD2cczu0U+SnqRYBOXXmCxdKFGlvHhxC+fGLE6LIjlQi7/eB/UVjFsSgVREB822fAOOvWXtltffmJtj2UHP5zuz31bG9Rmjv5YQ3faivgwWlwD7Qqio+ISiSjhqs6HWk8IXT+bqbJrD8ADFM+zP43xGWFdxlw8HkMyeEWdol5G8v8YfbY5AmsnltC9VdtLzszFt4C9fKrnHm9EnAs2uuQr/hIcwKJbQFVz6c2kQITCbvfQIuF/365dAvJwuPQ2TfPkQvPHP+Io1SZOvbDXUjW9cloS5a11a4A6MbuQGiULc+/TjrJeN6qdgotGbssuhRJu1d277qdfZ9BxiC3+C2Gd71aEVj0159qgqhJqodjamDnw/X6X0+Jm0Qg0xjkGVsOnU7WooozF+HULPBVgliZlqbjKPOtXXdOhpFdV50QIoQif1eZtrySOEfHV25wbl0JhkFN6lf0wuYoodk0C1dpf3nSiAJz/ywNRuPLa0Lb5tbCOMCmzX4hFB1bUfXCruV/E5Mnfen9q6mUFdUq7YIPjGcW3hQh/Cc0pJRYPu3/sZb83ba3ddKLX3ac3aIp5IfYah6i89CtXHwiKR1n2z5V4sHp6+f+GoRrHiJZclaHNQ6a1ctbVCWflu7OtXS+p3q0UFCCXKBlRb9ye5g0eIFlF2r4NSJ0ygGg/dqCCmyheg+kdxlOiMS0S0rVGbtUYuqkZ3W4oZMEBWRrVt3+IiwihaXIltEyPpw4m7cDftwrWJqWjgP7pga0FcyDzEy6yumBY9A+ppd0bSn1x7BvVZw+PSuAxPDrkzM6xLzAjxV7aFiwuLa/tw2tJNKRPb3pYqGQaNXzA0qtKMZaHAVesXeEBzDtaO7IkVXLpxwbQuje0SSJFRVQ85Qguxr5aTm/S6cKrQV2VqfFWqU215X83/u/SM4qk3TFbo6bI7o/tE+8bbCW+DtqqVmbZ02wr3AQjj9+BWVSBqmJTwwVDt21C6RKg6RNUlbqbWjcOJWLeGrSNtO15IsOCrSKx4F5tO+Q01AAdpF09IR/TZqGbUWXINr1Eao8hau5aFpWG2JeTb16OxK9yRoy6u9K7W14OcTHVud71fsfGV76+YX/ULfPLsgsgVWrpOHT2cc+vz3HY1uAu9EnbZ4n69ppwb6RbZMFHSdJm89UvXyafUEa+8uEGbWnSQTuUuRLTosb8xcwhkW3Zg1v65q9U/RTF2sZBdPu27a/7qqXxSNjWJWfbKt+0z9umFIN07tlTbpMXtjXFCMs49J2wQrIq0KiXSa3g0Lw5x4hyyhp7l3KQqgG2zCPbUbHDrSO3xyRLAZnuJaGq71ND6UUNUibbUur61gE7rKQeJEuFy86Tqa1QV+FzyzbnNeZ1PvDmQI/1d+WB1bFapJNZEl6LoN16RQpYU7220VbevrFN6T/XkECIkdXibiS5cbnA4wGFGMeo/oZHeAy+VRYU1GFJ3e08tEAdr3thbRTHxvMKCK9OI88b1eh2IytfRK/7pkHs+utiJbi2+cp0l8wptvLbYAtc/XjzQhLdhTzJPOt3Nu667ZcqUECnPhi2y+3JRW+bcR2fwXqrdzdeb5r0WL2iP1ZAt11bVz5+nKDamrelVnZXUl386uqnCvnAhvVH0yeVQ82XquZqJppMjWc7xjVlJn13XMCo5Gxl0xvis3qs7uyeEOsKJR5xjm0RWcMTTnus+6xyYyod/w9Ri/667fdGJwRPXp6H4SUUbRba6QM5t2iuhFM7tU6c6uq1YvG7tUQu+cFLN2iDTjMJ5nkWbZE0S7ZVO3Tu5+7Xq5eI8KEFyNgA9CuHK154UTWZBnUJkhivSlCOeyD8ytI6Tt9fBQT9Kujhhbe5r51QMv6hbr/Pm3mg97BY92elYomwKny8FT6+5MpVvpHKHm7B3M41s2kwhcfN9zQqCXVXCfaSXkeDum77NWIZjesv2fhXUleoSe4CNwM4xQm2C0+cxuIyMrk3ETx3P2/EVKS8q0nS1Hjx7BlEkTqKmp5dChoxRfLQajJ4TRZDQyf+4scrIztIX69+0/TFlRCYmpKUybOokB/XO4lHeFg/sPY/cKdb7HWYD25zE94DknatO2T7T05vDa3yfOhcqrvaXRvGGdXpj+MM8O2iEwTUu7tViviXxa/cK78tqKbB2uyRZWD+ljvvbh2izTdUggWiKb6vKo6+ICbXMj8XZasfuGXufpxGF25FCP36iJbNodIMA1OfiO4Lu7hHfNyY4WDgHVu7Ck5jMcA7B9YdAYDodYpvEz9j0wYsC52/b3ckNFq3jRnUVe4rdL8a+biniJaFQJ2zm42zzbycB3j2s1Y4jRtRftOgjbA0fabbpxBI0YQdKuVcP3HPEuSq0948L1DO9aiSHPilk9Y5axpxrtZd/LOm6XWybGuDqG1mWrY5ptN63yT6fa5NMp6z6kfnZqa1cotTeVjaAwtbMxQgR5daUK4Z7jW4upg/ShaLRY33492iPQWc2Dz+tIlOtIpPJVqbOW8D/KAxiEK9KF1KWCP2xnTbrO7IqUU+BtPyQXb4bRmia08X7qzOCgPhZKZAvdDdsA9SYLrGXoe1KgoBa8E634Tq/omDlzGp9+7CFuX7mMxz//n7z6xgZy++Xwm1/+EINeT2JCPDv2fMTXvv5dXE11KCYLg4YO4afPfAu3qjJoYC5bt+/h69/4HnffdTv/8cXPUV/fgMVi5j+++m2279jjn5u1apc2HT2o9n5VrsWDzXeKGB57/m7xiuusPwX380BivvUBfX0o3Lw6us14POnEmC28jtG+yJY7onUOncn04d78ZLrrk0B3RTa3C9xuSEhGzR6IO2cQxFlBJ56GbhRFfO9AERd7YQFKWQVqQzMo4nuv4BYBOdF5uy2yeft8ol5huEnHKJOeASYdCToFhxsq3CqFDhdnbC4K7W7s/qd2NC7lCCrrv8t4XX0dds8NoLPRgMkMRnNsRKwumK+dIvqJUCLMyShuJ6qjARR9Nyai4d0IQ5vbGcCuVrKXz9PENRW9zoJeb8TltOFy2UEXxoS/Ozh7udo9WrxgLO53bhXcCjqDjsRkhaEDXIzIdZCZ4tQu0csFeg6fN1FaLdS2MHcVi9qzWNjmU/68AxudAZ33x+124nY7ehRbq8KC+5pPTPN/LsRJBfQevtrtwymY957JrUv2CmmivURf0O7JOtAbQW/y/HY5wGmLksGhLs7uPosivOAjv53U2AAAIABJREFUTB6likeWTYc2hppe9kCleqCIyCBFMXXU7ldRsOl65hx434sCioizCFhEPFSThloXLLIyYts42uQ7zCI6G/l1RY4NJ0+fGBBsqF948AINtd5Z6El/998+tImIayWuiTGL17NHixX0GKj9CqxwIPf2RDHfmmDtrMUV2Jf8U62W0rQCAz2PWnt2tXiqteTTkksozzCfY0WrLuMfooX25AvegCC4/7dMEcP1BOy8p7Wy3Ru6KUS2efNmsWDezaxcvoTv//iXvPvBFj7xwN3cf8+drLj1bpatWs7TT36Wl/7yKgajkT17D1B4tYi01FQKL51j9do7+eLn/5XH//3L/NtnH6GyoprvffsH/Ob3v6C09Bpf/9YPaG5qRtHpUEVIqr0Zz9tiMWbUgznOH4qq9QmRxhGQRjGC6ksvyBhRrNZWm3WKT1s8BD00PUQC+py/i4fYsMHblzx92Pu9NxS4pXu23aSjJXdPi3nsCPzD058C2bfukwG5twkX9YTnKgSLbFoBAd3NH4cb2W30nyp1Z3fVcGGEO07u7AHSnXxCiWwhXysEVcr3ZDPHwaibYeRk3Nn9cKUmoZqEeOYCnQNF50TBjtFZi6GuGN21YtRTl3CcLEStFxdm+O6Zvnu9JrI1NoVLuXU6FTINCkvijSyINzLOoqO/USFVr8OsKLhUaHCrVLrc5NndHG9y8madgyM2F7bO2qFrFnV8llDXjSaSZi0kYeYyXGoiqjP0ApGKXodBX0vN9g3UH9qDW9wce8KboqPrQZuIuiAhC93g2egyRosZM+6iI7iLDkFzTZfE1ligvr7zVDEZ4xk6cAZDBswg3pKGzVbHxYJ95F/dT5Ot1lu9aN28IqTVG9dOhCZ2mNwnqJis6BMzSE5NZdwgN7NGlTNpyFVGplWhb3JRXKanpFKP6tJxpVzPG/vjOFVkal8YD9fGjvh5xVW8HoyK3ozBnITRnIzRkojBHI/BGIfeEIdOZ6Sm7CR1FRdatisP14ZoptN4ChM8gprOqscQb8QQZ0Avfqx69GYdBosee42d+ot1OOocvffiQNgr+AqPbfG3yQpxGRCfAdZ0iEsFS5L2EkET2q7shYK9nnMCJinRRNijeYV9/YadsOfMDzap+/PTANtDiXdBVQtLAQh3EOebEfQcvohLCrsLhJ0wYhO0E1rPjjx5xLjIrhnaTnfyfxxbo9vTTHzFt3u5xNYsb/HB11fb6803OW/Fvh3bOhv9RPXWEDDiCn0LaDHSH6YYqL0E6TChdvps3d86tz7UJeHLwy+6hSDfqi90Xky3LwPPpeqxVrBp7+/ggkKLlB2Z49nVMvho7T0X1GvC1Uu8WkorAU6rWIvAE1huONNu7VybTRt/vvjCL3j5r6/z7geb+flPv4vDZueJx59k3LQpfPPr/4Hb6WLUyOF870fP8cpfXwdXM9a4eD7/xSeYcdMUHv7Uk3z56c9hNVv47g9/zm9++QO2bN3N7//4F5wul7Z22tzZM1h7x0rqautYMG8WR4+f4oc//gXFxaX+3TSnTBzPI5+8l5KSMpYvXcjGzdspKCxizerlJCYk8MHmbTz789+0Hru190z236ODrnOf3hBqw4SgsN7Qre3pGW1Cf0M8EgJ30W37d0vu7a/JFkpkC+eSCGugEE5GPZgmknFLD5rVp4ryiWzZWZ4FCcM+VLAmocy7B8ZMw50Qj6q4UFUbLmyoilC9xSKMTvR6BwaDHaPRhtlYj8l2DdfxizR+eAF7aaPnRhpYdnvPVe8LlS57sqkq4y0GPptq5pY4IxkGMGgRXormRusrVnPC83KwqSoX7S5+VWlnQ4ODhh4ZWAQ0gsuFIT2Lod/9FabR06gq0GkOEm2aSqxbaYLUwdCwZyNFz34De1kRiBDdzo7u1KmjLiMmmAYrutyb0A2Zj5IyCCEAiAeF4qjHVX4O1+VtqBXnPJ4fEfW/zioV5vfRuK/1ht1thwUMyp3KolmPMyB7AjqdXuvP1yovs/2j33IhfwcOR5N30u9rcOFJGMvQQZ+QErjYbIh2ERdcL0TWhdlDNGaKMQ5L/zEMmDCVKWOyWTwS5o0sJdeyhfq8g+w8nMQ7+1M5eaae6ppm+qW7mTXGwfkSA1vPWGl0ihcPYZfYNmEH16jeGIcpLg1rYg6WhGxMliT0BjM6nRlFb0LRGTQ3eLGxjfBsLLu8heqiw96+0GZ4CTpha6gG6c6NoqUcRa9ogpop1YQpzYIx2Yjeokcx6tAbFMT3QngTXVOn19FQ2EDV4QocleLGF2Cv79rV7A3TW7BLTaCAOQGScyFtMKQN0V4aYIzT7m8YLJ6br+aZa/C81T25Ds5uaBHZgsuNDsou1SamJ0XjfhpTA8PIvK+3jd++PmpoxGa1N/VvK6hEpJLdMCJbe322vZlqZA3Qt0W2MK7XkEkCGAT8GQuRLTjPzuj70wf2z1AnBYlZoaWZ0Ds1tt9jWoSrUHuCeooMqFHAvEj7tD2Bzft5K/2pq00X4rxQqDobToW+/APr31JQaI+39gwJ7FC+iofYBMAvknbeI9pf2y1QYPR6WLlVsnIy+e2vfswfX3qF9zZu4flf/Ziy8nKefvKrjJ48gf/5f0+zZ+9BXl23ntq6Oprq6vna155i9crlnD5zji986b+pLCpm/E1T+O43/4tpUyawbcdenvryNyktKdXGgGJO/sC9a3n5hV/y69+9xO69B/jPpz7HS395jed+8Tw2u13rDytvXcL6dS/x8l9fY9ee/fz75/4Fh9PFd555loULZnPH6luZv+RO8vILWtbDE2hD3d4DPm+1blo74nOotdW60u06yqe976IvsvksDzWIEiETQZM1zw4SHh1QCBg9f7RTptcWnV7vF3bcbjeqFvbhPXph0hyOA2FwmnDO6ZR7l8JFvQLbLQ+hjL0Z1WjALYQ17LgVh+dvxem9ilwoOhdGg10T2CymeqzmWuJMVdiOXKHi7UJsV8XkPzyPNpGsSyKbCsNMOp5KN7Mq0Ui88Frz9s1WN3BNYPNeVt65v+jDRU43z1baeaveQW2su7PmNeEtRIhsmTkM/uFvcDY4KX7uO6HFM5cLfXoWWV96BndVOZU//wqOsqstIlunYkoHj6zgNzetOlUwDO+/3W6UrHHoRyxDSRuOYorzeK2oLhRvforLhWqvx116HOelD1Ebytp5/dxpL+5SAr3RSHxSClZrAnp9wE483i2iRU20nuBfts/71ktVcbmc2JoasDXW4xLu0r15qCoGg4l50x/jpgl3Y7WkeN2dFS0s8KMjf+Oj438D1cSIgavJSBlLo+0alwrfp7zqOE5nU2wETjcsGt3II3OqGZnl0LSbwENcZ+dKTby8L5ldF6002IUQFPpoc8n12DNFwZQ+gMFzbmXakvnMHw7zs0sZlXIWc+2HFF0sZX/1Qna4V3DwahwXDx6m/NBmDNXnmTqwXouKP15gorpZH30hUbS7OYGMwXNJyRqPTghqmtAj/u/G7fbex8SzTRssq1oUZk6qmfRkc0hNu6yinFPHtlJ+9TSqFuIdxUM0og6suXGkTErDnGHVMlcEJO8157lH+AaTIhrTTZIlgQEp2cQZrW12oGq22ck7W0DegXyaKho9YaYhj3Bv2sHuA6rHS238KhixEAxm0IkFbnWee7TmkRcQPiqKcTTCyTfg3Hv/hCJbJP0l3DaJJM8opO2jZvlr5revjxoasVmhpsPaHSGgMWPgPhOxnVHoW13JIup2ts6wyyJbqLpE3dauAAs6J1AT8ftEedIE96qu9LIO3zOHMD9k+oCloX2ntP8ka7leWqcJlAMCXuppYyX/aNZb76AzfWNyf2xwi+Eta5G1LHofUh/xFRMINgrNF5xFe3eLaBbVJpQ2cHnYwIKChgu+TQHabj4R6m4W8GKwzXg21FXp3TjB7faLbH946RXe37iFX//ih1RUVPKlJ7/CmMkT+PY3/pN339vM7379PFgTNa0jMyOdnJwsPveZRxiY24+f/e9vuWXBXGrr6vnzX1/nq1/+PKWl5fzgp7+iqbFJCxe9/+N38l9PP8Gjn3qSg3u389OfP0dWZoYm0lWUVYBBx4pbF/OzH/0Pj33mSXbv3c/Lf/xfXC4Xn3/iy6RnZbJxw995+r++xbo33/V0IO2daKCQG0HLBVyg2nDSO95rvWFF8LOjrRAtRNVQm1CEvqW1vd60T9rdXbSrnmxiUXtxoep0WpyvWGBPVLCp2UZGagpDBg5g8ID+DB6Qy9gRw8nNyWbqxAmkJiUydPYtFAt1VLv4OtOfIwDeYdKgu7033GfQoIHcd8dq7lq5nP452TQ2NbNl917+9I832HfoEC6tnp3Z2d2BfMBttLmZ21evYNWSW/j6V77BNZvN40kQeNhtzJo1ky88/i984YtfpqysnN/878/YvGcvb7/zHk3C5rC4hngChhTZQtXPe67wThIebLd8At342ShGAy6cHu81IbJhw62I3z6RzXPnNegdWIx1WE11xJmriLdWYjHWUL3xKuXvVeKs8k7oOuweYlruE9k8HnBhHSqMNik8nW5hcbwBq+LJR+vP2tpFqjaZ8y135vlOtIGYqnoexEIYqnK7+V2Ngz/VO6luWckxLBPCTqQJJgbirFZN+FEE7+RMDJ97BrWhFtdL34drxeAVhfz5ul2oyZk4PvltaKzBsO5n6KrLhCsIDoeDxuZm7cbX/tHd69InDCqQmINu2GL0udNQzIneyajbUxftR0XxTvy1lhAhWM01OK7swlV0CLVZhDZ63QnD6tdh021J6HIxePIsZs1fyrABA4hPSMZgsiCEN8Vo9M+hRePrFSFWuVFdTs0jqNHhIr+knLqKUsoL8zhzcCdl+edxOZ1hXoddsFfj1M6iVFqfsbBs/peYMOo2TEaLtwCPXHzo5Dr2Hn6ZgVlLGZyzCKMhTuvUJdcOcybvVapqz3vt7m4fCKqXG+6eWsvjC6sYniHYta23YkzimnEaRY7BNDk7Kl9hy8Fy3th+heKKhvAARjTgD/G80BuwDhjPxNvvYfGyaSzILGdKyiUydbtQC7dyuTiDI9aHuZKzigpzNhV1bgoul3Nu+w6q9r5Oru0Qqs1G3jUjjY5uerKFqrGqYrQkkTV8ESnZEzVPNdUfOqpqL460WmnXnEewirMaeerBWdy7fAIG73pnIokQ5ET7fLDnEt9+9lfs3f0ubpdYUyyKfUIbFUHcwHhSp2ZgzrCgamut+V5q+AQrr8gmIiMcduaPuYkv3PYJJg4ard0XHEKcF3XXG6huruP3b/6D53/9Z0ovlnk21gnJKrwu05LK97xTIT4dJt8No27xePi1EtUCRTZxtuIR2U68Dmfe9dzbghn6NkUI994WUT+OtJ69mD6seoWVKDaV6MWiw6pQG/v6iMG9YkZHhbYjnfSKnWG1bOtEUbezdYZSZGsbWRxN5ME6jL9xQxQSvP5d2E9f7SWaAgmZMPkBmPoQmJK84pobio+i7P8d6uWt2nItwbJDm00BxI6UcUZSBqWQOC6JqpxGzP0tGNKM6K0Gbc1t1aXianDhrnSgK1aILzBQebyCioIqXC5hTccUtTLFjwhNNBhCjp2FM4xIp83POhiNaHn5nH3E7wAnmuArLpSAFvFVGTxc9IUsetcF04ZdAfX3i0oB5wWvNKal8QzY2pDzhzl66+nzZBMi24b3N/O1L3+B8WNH8vG7H2LmwgX895e/yJlz5xk3ZiS//L8XWf/+ZtxOJ4rDyehJ4/jd//2EXXs+Ytzo0bzw4susf+tvPPqpz3PvvXfy8Qf/lWvllVpEwQMfX8tTX/hXPvHIE5w6epTf//HXmE1mnnz6v7HZHdhsNpYunscPvvN1Hnz0CY6dOMWLv3kWu8PB01/5NslJCXz47j+0dd5ef+Nd4uPjaWho8MxFA3U2L5dw+7tqdzBp2iSOfrSJpmbvslNhNqLVYmHZ6vvYtH4jitXSoUNd4LUbbJvmybZkAWXlFZw6flrTQjx9tCsim9tNcnIyU8aPpV9WJpPHj2XksKGkp6Xw6S99lQPvrSM5MbHdKg6YNo+rJSWe78MdWIYJLOxkDgdTp0zix9/4KgVFxTz7/AucOHWG9PQ0HrhrDf9y/z08+/yLvPS3V3GIjtxTdnpFtsfu/zjP/OrX2Gx2bTvewEN02JunTGLN8sX86+NPUlpWzm9/8ws279rLm29toEl4HHTVXk1ky6ZfTrY/XrlDpkJomHE7urlrUa3xOO3N2G1NOJobUXGimN3oLC4Us4hfbNGXRcio1ViLWYhspiriLdeIt1Sjqymn8E9V1Byzo3ru/SHeYPruTIEiW5hrsok5kgE+k27mM/EGknQtt37tpqMo6BMT0ScloZjFZgFucDTgctSAW0wydZ6Hl9eE081OvnbFwcEat7ZJQjTnoBr3piYefug+vvrFJxgxeJDWF4obnazdWESSUcdzc7IYm2IK2USF9Q7ufjOfJKueny/KZWyaWUt35sJFnvjat9i+e582Qe1yX2m3Y3jhmJPR505HN2wRigin0h6iPnHN+7eQLb0PCo/opno827zigLumEEfeDtzVlzybI8TqnuFyMnLuMhbMv4WB6UlYE1IxGo2YXE1Y1AZMbpsWcinCxByWFLCmojOZNcGtusnOlYpqspPiqG20887f/sCJbe9iaxaeNLGIexQCiAGzMQm98FYK6nTikazXGZk8ehUjh8zDbLJgMpmIi0vXUO878mf2H/s7Y4bcT27WbHSKTlubq6r2Iqcu/Y2yyqMecaar95D2+oUQ2abZ+ewtNoZmiE1QAhKKfmGwkpAzkZR+wzBahHdQB4MyvY6/flDE9/50jpOX68JbWqc7I2W3G0vOCMbf/Qi33jGXpZlXmZKYR4prM43nP+TopSz2GB+lZtByLNk5YLEglgwrq3Fy6VwJV3Z+iOPg32ksOEN1g9h4OYYi2zAhsk3QBGDPYNkzeG0jsqluLCYDj90xldXzRqL3ClJCYEuIM5GSaGbLgXy+8+wv2b3zXVwxFtlM6RZtQwNhp/YiQ9sfRXjgCW9XReunoj5i+/k4i5WFY2eQGp/ErvOHqWqoZWBaDvfOuo38S1d57he/p+R8aduXD74u19W+IHjGp8Hku2CkV2QTeWkbX3gH9uLfwhtPK0MBZzPKxc3o8nd6171r6fia7O1y4m6uQ7WH/wwLe5xzPSXsapv4r/7O5IFuwuiyfd0sN9zTO7UvMEG7U/1wS4t+uk7t726RLePGbuXUY17TEVoZJX6tr6K2mQavYxShlRFF+EacdyQndLhnmKfeXalrZ3ehjkQ27dyWzRi9Y2OXJjxpgzcRDSbmJd5m8ffoVoWKZ494uZ2FuuAr2gshxaWSYBLjDmgUgRZiWCpeXm/7ARz5k/ZBqHb31d+aZGHCQxMpX9KAInZNb+856v1K85JHR9rFOMpfKCLvZB6K0RMdEurwCWxC8BDeVUXFpVr4ocbKOz8QzgaDhw7GaDRw4WIeTu98LTg/366b2TmZNDQ0kZyUSHFpGQ6HeOndkjpcAadDm4WAZw+IXBHjfSGuaJ+LCaxAq4DJGPCZt9WMBhSDGOdGdgSGkmq3IreL7Jxs/vDbn/HCH/7Gurff5c7bV/DUFz7D93/0S2bNmMaQQf35xxvruWvNSv7w0t9ISU5GpzdQUFjIzOnTuH3VEn72y99x/8fXak47f3j5Fb72X09SW1PLF7/8Terr6rUXivfdcwe//sUzfPcHv9DCTL/xtaf44U//l337D7Nr8xt8+evfo7qmhud+8j/c+9BnOXTkBC+/+EscdjtfePr/kZKcxI7N6/jPr32HpiYbz/7wm5qId3D/QRRTwDzWO3zyCI0eXq3u3kFhe0Jkm3LTZA7v2xgZTG/q29Y8wPtvv6+JbG3K8qbRhnUdxFZFN1y0to4nn3qC733lacRF4TsaGhu56bY72bf+tb4tsrlcJKck8+P/9xVKysv57o+eo9nhaBmQOxzMmzeHH37tP/i3r32Lo0dP4NZ25OvuZRlG+9vtTJw0gW889e8kJSa068IoPAe37/uIZ3/+a2orq7j99hVcysvn7KV8nN2xNRKRTYh5SRnob/ss9szh1FZUUlNchr2uCZ3BE36rqA6McTosmWaMGSZMySY8C/I3YxLhosZa4k3lxFvKsRqriYuvpXJzNUVv2rBXeHl5w4c8/2rdzUXHjyhcVIWkgVYemJTMp642kl3r2f1P/EdJTMQ6bgLKvOVUjJ5NXWo2er2LLOUU6c5t6Ou2ozYWeL0RPJ4ejc3w3Bs2frbOzrX6GIhsdfX85Jlv8eiD95KanKwRqLW7ePFUNXEGhTuGJZEVF3qdtRotXRXxBp2WLsPimaQKoe6hf3+adW9voEk8IKLar8VAQA9po1CGLkFNG462e4RQTL3eaj7vNc/vFpFNW/ncJ7D5d0PUY9C5Ua6dxll8ALWpxHNOVG0WywU6GTVnGQsXLGZgZjJxZhOpTZcZVLGTkY4TZFKFqhio1Wdx0TiOK5kLsOVMw5iQQk2znSuVNeSkxlHnUHj7Ly9yfPNb2BobYiOyuV3EW3OYPOpfyEgZo3nbOp1tF2wVfVfVVhisJTXZREbWECpqCthz6GWuFB1k+MDbGdb/NuIsGbjcDgpLd3H+yhvU1OfHxpPN5eaRVUP5r0+OZdSgpBDrCAovJhuIHVA7k80MCn/dVMz3/nSJk3n14e0m1tVJiBB5rMmMvu1jrHpwNbcNbWJq4klSHR9QcnQ7b+5O5MUjkzldkYQlzsrg8WOYuGAO/SeMwWawUlxh49KpfC5/8AYVe9/CUV0S/f6r3cK8nmxekU17dyxEa0Q4s9tz7StivO7G5XaLdx6YjXpuHt+fscOy/C9znC4344ZkMGdyfw6cLu4xkc2SbsGkGDHrjTQ7bTTZbSSYLFp4aJOtmZrGOhxOJxmJqQzPGcScUdNItMRxvOActc2NZCens3DsdI6cOMUvfvFCz4lsLhWjTiE9Xk+CSUdds4vKejsO4ZUn9kQw6Jg9Mo0ZQ1PRBdy3xJPM6XZz7Hw++9a/TO2JjZ61KDs7utqPO8u3t7/vcr1CiSddzqx9CjHIMqrIveOYqObZk5nFnG93RLZ2jIu5zRE0QJRskSJb4HpaHhptfYm88YJO70tqQ4uA1PqlZ+tGCdVErWeVnvmNKsa/DocWvZKZ24+BA3JJS02mubmZ7bv2tRXZWnUTz4LM6ohlcMf/aeOCRB18+mZFE9p+ulelXnNKV6HqEvz9IZTaIm1M0t56U3FJFsYLke2WBhR3+/NgbREK3xJMip60C3GUv3iV/FP5KCbvPCVIpNbSu9wkJSXyb48/yqcffZBlq+7j4sVLmkebeNkdHx9HTU0tyclJjBg2mLz8q5SXl2shjMGHeEGcGa/wzPef4cMtO3jwwXt4/HNfIr+oFOy+Hb5DS51KnFhLPPAlmCf3ViZ7ozrF/DYjPZWpkydg9UYalZSWceTwMeLi45k+bQpWq4Wq6mpt/TKRdtLE8ZjNJpwOJydOnyU/v8C75IW3Hj6RMqBAz0ctoaR+L0Pv+E7Mh1JSU/niE59m44fb2LV7P2ajgcce+//svQWY1FX7//+aju1edtldurtBukQFW5RSykDFLjBBBTtRn8fEwu4CFFBBFERUupbaYjtndnr+1zkzszs728Xj9/f3c10LuzOfOP0553Xe933P4vLZ0zl0KJXHnljFnp275G2Edc7g4UO4+87FxERFkZuXz+NPv8iWTRsZMHg4d965mJSktuzbf4g77riPnPwC6WZI5PeSC6fy+Ip72bvvILFx0axdv4knnv6P3KB9YuV9vPnuhxJsXrVgNo8+uUrC0NtvWoTd6eDlV9+RyrXHV9zD62++JyHqgrkzeeypFzhyKLUicEL1Cq1hDAyovkDIduDgEamiE22npqWEALSdO7WnX99e8uZTzpvJui8rIVuVJwY+y/tlYC/4F7L5l5rFwsRJ45l1wXmsfO5FDh9JxS3M7Xydy+XCoNNxw1XzCAkK5qEVj2Hx/74R771Gn+p0EhMTw/iRwwgOCqrz8kOpx9j+6zY6de9Knx7d5A7/+p+2IDq6HMybAiIa45PNYUXRcwzlvaeRk2/FLOCaVodCq5MOqkWnVIqwzy47wju/Um0jOEWHPkaBRmNBoy7FoCnGqMnDqMtDry3GoClD6SzlyNNWSg/Wz1MaBdkE/1EriBweSaexMczcX8JZfxejt7lwKxWEXXAxprNmsb4oiZ8O2skpcshFUXKMnmn9YGTkeoy5L+MuP1GhSBBj/PZDDq572c5fR91yp6hF1Ww1QLaaGkWVEMM+8i+BmmeEEHJt3znixT3nhtv49OvvsLQ0ZHM5UYbFEzRmEZHGULpHqYmPDPEsLr2qGslMfaaOFf975eR+yhvxyhcRcU5k5nPCZaA4P5WCXz/CYSqUZq8tdwjy4IFsY8dOIClcR7JpP0NdW0iJ0KDS6HAWHMNtMaF0uaS6JkPTkd8jL8CSPAKTOoi0wmLiwoyU2eGr91aze2MdkK25k2GXg2BjIv26LCTEmEKbeB2dOoag1QiI6vFvIEDKnn1FFBY6MVsyyCv5A7Mtj9z8Q5QUp+F22lHro6WSLSwkGau9hKzc3ykzpXvHjlZQ4DndXDGlDUtmtaNLkrGO4akBmxkqBe9tOMWKt4+x97ipYZCtMQ3Gv46cDkI69mfSnMuYMzaaUYkZRJR/RsGuzbz4dRCv/xzMiSwruITjVyXoQmg3bCJj5l1O2769KLRAWqaJw7/8Rto3b2E6+odsb/WPz41sKH6QLSK+Fwa9Vk4wbDY7oUFa1CoFRaUWIkL1xEYYycwplX9PGdGRYb2TKpRsou20jQulW0oUv+5O90C2X77DKSKstOTgJrJXYS4ahT7aSJ+EzkzqMYxDWSf4+eAOJvYYxrCOfVn79xY27P1VmosG64OIDA1jdLdBhBmC2XZ0N0XmUhIj4ji/Q7CuAAAgAElEQVRv0HiOHDrOc/Up2epqC/7FHjgXr0HJFmlQM6VrGDP6RdEhSseB7HLe+j2HDQeKKCt3EGZQ8cDZKdw0LrHaU3emm3h8UzpffvQO5j8+kaq3Jh1CuVDj0cg21KSHt/BFrZ7kwAf4yq6RD27k6S1cSvXfrtGKq/o0OPU/slln/NPLsyJzfgn9J6W5hdJSXyuovbc0MAENPK1ZbakhF3vTUW2x7Hdt9bx6L3KDTqkiOj4Gs8lMoQARYkFfxa9b/RmtACg+xZbHj4PctOnUtQuTx4+hQ/tkQkKC0Wu1HD+Zzt3LHvWkMCBxVV5bxmjcE5dD96lgcxGuhPvPVjKzJ7zyp4tnt0NuqfC/UIzi11Ww/SXc0rdozW94XbCOrhd3o2SqA0UtXmakXyvp51WJXqWl3Gkl4qCRnNfTST+YhkLnVW35NgPE+WIeZDMRHh3HNddeyYyLzyUyMoLRky7g2JGjKBw2IuIS6NWrG4ePHCMvO4dO3TrhdLhIPX7S45LFVxAe2RsC5Q0bPoQnH7mf1KPH6dunJy+8vJqPPvmaK2Zd7K1dL8z0+0sosNZ88DnmcqEo90CtmvqC5zEeNz7nT53Cu288zy+//UFBQQF//r2Hz79ex/zLL6N/396UlJRg0Ot49KmX6NSxHc8+vpyfNv9K28Q2HDuexnU3383JEydRCDPYgDYrl+8Vza3qt1V8jvmECTYLqDUo1FrPWk+YTbrFnE0FGoPXfNG7GS/KTQQ+8x0qvUdtV/G5Z3Km0FdCRyHOmHHJ+Sy+bj6z51zFkQMC2gWh0Blwi0WdsNyRPmqREU/R6j358ir0FVqvKabvPJE/uzjPIIU3Vc12vXBbbhL7KqmCQFbTrgdCto8/+5rX3/qQIGOlCMy/eMvLLZx7zmQJA8XhUbKtlRYo/vPywPr373Lyd/86alGfbP/XlWxmM5fPmcmY4UNYfPNdmGtSftlsTD1nCnMvuYAr5l2DqRYb8YaM5Y06x2JhypRJrFx6Gz/+ur1GSaywX+6QnIRer2fB7LnMu+4altx4vZTFTrzsCn7evLXpJq6NgWy2clxj5pEV1IOSEito9CjVGpTCLFQlTNA8oE3tNKEtyURhykMRFURQr3B04Ta0mhK06lKMmnyCtPkSsgl1m1Zr5vBjDkr3tzBkc7lRBalJnBaPcWA4PfJsLPw5j67pZRjatYdrl/JmSV++3u2kzFLZuW0ON53jtdwwwc1w/X/QForwx8JPmEeolFvk5sEPHbz9g4tij0Vpyx21QLZAnwkebiVM8EQUvsoBSrQVn/8C3zWC7s9Z7IVsQsHZFBhbWw6dDrTx7UhcuJL40DAua+tiRu8oYiKFP4iaCqaWxaGUiDvJLTbxxsECfnSEkbZvJ6kvPUR5rvBB14AoqQ2uhUrINn78RLobTYwq+4ouxkx0AxahTBmJ69iPOHd9jCvvqMf0zuHkkL4/f6bMojCiO9kmK3FSyQZfnwbIFmRMoH+XhRi0KYwfG8usSzuQ0MYolUo2u4vSUjtPPb+PXbuLKbdmUWzeJU0wNZogOQkSbUSYopeWmXCI3VjvUVKWRl7RHmx2jzy8RY8KyJZcD2RrwFMlZMtmxVsnPJCtAZfUeUptNxDqS7WejqOnMG/2KGYNc5GsXIfl4HrW/BLPE18YOHg436PA871wxSZNYmfGLryKQdMmUa7Sk55rJfWvwxz7ag2Ff67HWV4S0O+anYMqSrboxD5SoRZi0HA0vZChvRKIDDOw/rej9O0cS9fkKL74cT97UnMYOSCF/l3iqyjZOrWNYEC3eLbvzTxNkC0aTaSWgUk9uGHiLCx2Kz8f2MHYroNRKVU8u+5t/ji2Vy5A2kbG069DD4Z37odRq+fQqROYrOVEhYTTv113fv1jJ8+vqkfJ1pD2UlOVBEC2YJ2a6X2juP6MOGlwk2uy0zVGL0Hbiu/T2HJYbCIpuXtKMjePS0Qj5IPCR67DxS/HS3nltxx+O15K/o7PKfn94xaCbDVBpBZoXw0ps5Y4p1WT2go3b4VbNqkYGw3VAp9SH15pUqoadtE/pQyrpbaWhP1T09sC6Wp+KwhIRAukqWGNqO6zquyX1ALYxB18ya0VJgrXERo1EyaO5Y6bF7H1tz9Y+dhzlBQXVYA2/5QEmpzWuh3iNYsMCw5m6tQzmTJpHNm5eWz5ZTu/bf+DUyeOC/8xKIwx9RaHO6wtXPou+uh29I9zI4xdxrVTEqyDMD0YNW5u/97NSRGh++C3KL68zhMR2+/wX2Pog3S0P7cTlouE1Uf1x/vOjdfHMK/9eRTYS1h1eA1R+4LIW51JxtFMFGrhasdziA10YU7ao1c3rpw7k3YpbaWg5ZXVa5h/+aUsunEpeXl5LLxiBm+88xFGo4HoqHD2HzxCcJBRujNKPXoCYT1X6TRfKPddhOvU3PPA3fTo2oltf/yJXqdj2lmTmHrhHGbNuKhyfVQBNpFWY7NnXMywMeeQnpbhZ4FSSdoC24+AbOdMmcCdt1zH/IXXcWDPTtRqHVPPv4hl99/BjDnXcmDXDjp070N0dAQ9enTl0gvPZd78a4lvE8eqF57k9TfW8PqbH+CSvpHEvNxfNuddx/n7cqsMw1cRmbOKsi3gXE97rrkDVvp8C6zPgCv8OsS82Zdy523XcdGMK9n7914UWo1XiRdwj4prvK6Vqlijec/1mYTW0ZrF3qHoPz6w6eufnjqvjA4iIdugvvz5W9PMRc88dybrv14nIZv/vWsbCwIe78mBzcbo8aOlMnD/nv0Vyrym+WT7fwCyzZ49g3FnDGPxbUsx+/xS+cMGu53zp57NzAumMW/BtZiEHLglYURtDcti4bxzp3LehDHcecvt5JpqCHxgtTJi1AhuveUGrl14NXOvvfp/AtkUdgslgy8nK7gPdpcChVKFQqmQ6ikB2SRgK8wgLGs7ISVHUNrM2PWhOMecgb67Dp3ehE5dLAMeCFNRnbYYvboUrc7KkSddrQLZ1GFq2s1uiz7JiNYF03YXc+62U7S/YDYb+8zl5V1h5JT4nGp6upj4V1j+XDoshHn9DhCbfz8Kk4cAijyKgeDV750se9PNKRF/oSXZRFkZT6xYxvxZl0p7dt+AKiTN7vRUHOvW4C7OkzsQ2okz2BnxF2nmP3C6LBg10QxLuolgTbJ8+fiuFf65Lr/hdo+SrcUhmx1tXAqJi55Am9iZMIeZgQYLFydC/4QQtDq9J7ZELYfcDXM5cdms/F5s5wezlj2uIMw6Azk/fsexFx7Eki98LbUGZJvMxHFjGKk5wmjbD0TpLKiG3Ii6+zQUSjXOzL9w7vkS5/7voSwPu0rPlviZ7ImfTI5LT2JkMML6+HRCttCg9kSEq4iO0nPWmYn06BbOxh+zOHComGPHyygtE34GzURHGEhs2wu9Ibyi5IVPhIysHMzC5lm6jtCQkb2VPYdXU2w6CcqWLGMxORNKtjiWzEymS1tD5XBa26yzyowvoMEIyLYxhxVvn2TvceH/sZlHrZDNAUHxjJs6kSVzOzGq3Q5UR79lb3EfvrDO4u8MDeUlpd5xwnMThYD5uiDa9+lFQvcOlLrVZBTYOLY/gyPffU7ulk9xFGUFQMxm56AKZItK6MOo/kl0TYniRFYR4wamkBAVxIff76ddQrj0T/LJxv3kF5mYOLQjg3okovICIKFkS0kIo3fHWH7bnXFaIVuQWs/MoWdzXv/xcmpltVv55Pf1fLhtnTQvEONDRFAYSbFtGNl1AKH6IP46eYDi8jLiw6KZ2Gs4e/Ydap6SzTfo19SkAiBbl1gjt49pQ2Kolmd+zmJnehlzBsYwZ1AMn/yVx6qfMjFbnYzvFs5tE5IY1SEUp9vN+oNFvLMjj7gQDVFGFZ9/+Da717/bSpCtmX3jdF3eAl2g/qS2wkNa4Zb156OGM/6FbE0qtrov8lau/K/5+KkVElh5yxZqh83LZQ2JaKF0tXTZ1bTu9x/6a4RsYgNNo2bi5HEsuXUx6RmZEvrsP3iYB1c8Q1GRB7RV1UlVprwuwCZ8EcdGRTF71sX07tWd9z/6nJ83biIkIoJJEycwfOhAykxm7rpvhcdiIaBAfKsV8d50R3SAed9hNOi4uIeCWT2Fqaib749B+3AFVoebe350k1PqhLTt8O6FKIQKqZZDa9CSPCUFx2wtDpsDm8uGTqVDrfAEIhBHsjGepd2vpm94V548tJr3T35LyF9act/MJDc9t0oQIlH2OqWS8y6ayu03LuK5F19l3/6DZBw9xuq3XmbxbfdSUlLKqqce4pvvNvDOB5/RpXN7iktKyM8vpHfPbhw6fJSiouIqJqNyfqDXsOTeuzh+4gQvPvMEbVO68dmn77DoxiXMnT29aiRLafCl4NmnnuON11/kssvmc1JEyfRayvi7/qrqBsyjZJt61kQvZLue/bv/RKk00HfoYFb/92m++u57lt37EHabHU1QMHPnzmTG9PO48trbyUrP4q3Vqzh4OJWHHn2WcjEH91Zo7fDLUzlVTHorWFP1TibRVE1kuUbPYpVgLdDHsz+ma5+SRLeunaX5a7G37KVLklobtrdBNWSOX+N8q4YPhZDED5DKMgnwyfb+R1/wyuvvEmQ01BjIQARHuODcs7j26rnyAVLJ9vU6lAYDLm97rinJopRrzWqLKtmcTmLjYklOTKjiM0woZvYdPkKPzp2qOev3L6pd+w5I3yr/s8NqZfTokcy99EKefXU1u3ftxRVgLhoSHMStixZiszl48ulVWIVT6NMF2aadw3mi8955L7lWW3W/TlYbI0YM5dZrFnDtoptQRYaTmJggI7zuO3iEktJST700Jb2NULIpHBZyes4kJ2oQLrdSCl/EIz2gDRQFueiP/kpc6V8Y3MVem38FjpETUA8JQxtsQqs2oVMVotWUohO/a0wY9CZSn1ZRekCBW8C7OjqoaPQN9snmcqOJ0NB+YQq6SA0iwF+nXBuXb0pj7Pz7eVt9Jp/tVVBqrh61UajZhnfWcPNkI12LrkZZvAW3iBQnAiVo3Hz8i5tbXoT0UmH03oItu6yMxx6+nwWzZxAWElyhShPRctx7fsP6xA24Tp2QvgaCFj/Dp0nr2F38DXaHiXB9W2b2/ZgYQx9PNEzv4KETkO2mO/j8m3WtCtl0CR0Q/p2EiWWcysG00DLObW+gTWSoBLKBh4zk67CRVmTmG7OebTYdOW61DDSh0evJ/Xktx15c3mqQrfOIyUwaM5qL3Jvpb/8Ng06BeviNqHpdIH1yycHclI/z6FYc297GfXIH+6PG8HPiDE6qYkiKOv2QLTykvVSimcsdzJ7RgZHDYnn3/WPs+DNf9keVUsiwywgPU9EmoRt6vScf4rBYbWRl5VVANpVSS1beH+w98qbHL5vXfKDFWrOAbGfGsGRmkoRswieIzxm/v7lzted55w9ScCwHFg/Ef29jLiveTfdAtuZO5Gu73uFAE9WW+ZeP5bbpFjqVfc2h9Eh2t7+L0nYTQUjlZcPwTqu9MTuEAE54w7M4Ia8cMgvtHDuUzaG1X5Oz6T3s+WkB43pzMxDgky2+F706xDCqXxJmi51eHaNJjgtl664M6Yft8Ml81m09gtXu4NLJPRk/uINf4AMXUWFGEmND2PznydMG2XRReumrpFtcexZPnMmYroP4YudGXtzwHun5p+TOt91hp09yNy4ediYD2/dAo1STV1aEzWEnWG8k1BjEZ5u+54UXVtftk62uRl1XVfhBNkWXcQxMCuWGM+LILLby3KZMMvMsTOwWzr3nJLMrw8SDa0+SU2on2KBhTJcwrj2jDRa7i3d35tE5Ws/CYbHsP2Vi2TP/5Y/v3vkXsrXYYNPQGXsLPLAFum4LpCLAcVBT7tg8vNKUJ1Zc808pw9pePv9CtgZWb0BF/kPrVbb0WtLm+7gaZHO5MWg1TDlrAnfefC2ffPEtL69ew6D+fbj9hmvYd+AgD658msKCIk9E+jpURDUVZmR4GDMvOZ8hg/qxfOXT5OXkMXv2dM6cOJZDh1P5e89+jh0/yeat2+XlFb21iqjHiwGEL+SFG+R5oTqY3UvBvaOU0sJp1e9uXtnpplAIAgTtyvoTVp9TBbIFloFGr6bN+EQ0C0IZHTGIyXEjeO34J+wrSZV+VDsHp3B/z0V0CE5i2Z4X+SHnV7mZpN7qIO+tLArzizwBAHyH241BqeLcC8/hrHFnMHfeXFCF0yYukjffeY3rb76b40ePSbXgdVdewfnnXUa7rl2lj7rjR1LpN6i/NB8tKCj0Qjbv/MvlIlSr4s577mD6hefy1HP/YdL40fTs3oWnVr3Kf55dWa3ohTXHBZfN5+H778Jmt0l/cCJSpm/d6W/G6D/PVKtVUsn29mvPk5GRSUmpiVffWMMb73wg6/DZJ5Zjs9p58tn/8NVXayVkm36REO0spk+v7qxceT/LHnyST7/8xlOfYm4rxVnezVp/e9Vq3arqB9XBWN3dtUqkU59vNy9w9FzpQ7aV/UQKSqQ5qR2EW6gqkdsDO5NXhecDVv6dqVHArWqbqchVFXhYHbIJX3AHDh6WINQ/Zb67iTVT+3ZJ9OwhItSDVLL5BT4ILL3A/uD/fcX9bTbGjB9FTl5BCyjZTCbmXD6Te29aLCe9vkPQwUuuWswnr76AWMjXdoy7ZDY5uXmer5sCgho43Nd6mtiNMBp4/N4lMnTs0keewCSjZ1QGNzhn4njuu+k6Lr/xdjnACZ9dpyWtUsl2Dued6YNsNSnZBGQbxq2LFnDt4tvIzs5h3vw5ErDt3L0HWSNNLddGQDalw8LJjpdSEDtE7lKIBixBm/jdUori+H6CC1OJdRxGh4gM6X0BDO2EYngKmiArWmUJWlUxOk0ZOq0IhmDGlV9OxpsaytOUIJxstjBka7cgCV2EVq6LRYqmbs9i4fn38IVtPJ/vhpLymiHb0A5qbpkSRI/iK6FoMwrpnECBSuvm01/gpheUrQPZHryPBXNmIMCvz/RT+n/Yuw3bs7fhzk5DYbNhWPQYX7T9hr0lHsgWpm/LpT0/JlLfW0bo84dsc2++i8+/XY/FLvxINWrUq7v3OSuVbAKyCfMuUcZOtwK9205HlZ35bUwMSYnE6JXmip0D0Q8d5SY2FCtYW27guFuLXS6rvdWv0ZG7eS0nXmpFJdvwSUwcP4b5tq/oZv4DlYgeOvom1H0vRmGsVIAJBaN9z7fY1j3JSXckPyTN46g2geTokNOuZBOQTagUrVanNBkdNiSG9z8+xs6/8mVAKvlibBRk28HeI29RXNZKSjYJ2RLolKDD7oQCWwj51iCs/hGranrDKRQY1E5idGWEac1otG4+2FTAijWZ7D1e3nqQze6iX59w7rquF+d0z6T4+Al2hFxFQc+5lCtDMJeacPqZ2/pie4gInSJ/5XY3ReUu8kodZJ7Ml1FGc3/9HEdhRqsq2UR00Q6JEVw4tjMRoQYJu6PDDIh05RaZ2bDtKNv2CP97bmad1YfJwzpWiS4aEaIjLjKIn3aeXsjmtDvpFJvE4okzmNhjBJ/t+IFVP6whsyBHmmOK8S9IbyA8WPhkG0iYMYRtqcInWwltI+I4f/AEjhw+0TwlWyMg2+DkUBaPiONEgZXnfs4ip9DC2E5h3HtWEnuzzDy0No1yu5NLBsQQYtTw45FinC43k7qGc82IOLrEGPhyT76EbDv/hWzNndnVc30rrfhb6baNLoxm7zT8C9mql7m3cv+FbA1sjv+PQjYvYDvrnEncddMi3v/oS1589S0sJhM6nY6RI4dL09E9+w5IZVKhgD9ygd+AwcHtlvcYO2oE1yyYxb3LH5MKrZuvv5rQ0GD++9o7UkhQVmby+MwK8P3mEyZVYhEF+CCbCLzjhkmdFTx3tpIwrZsb1rlZs9ubLgHZMnbCm1OrQ7YKQKJArVUTc0Yc+uvDGRk+gGU9ruOULY/le1+Sm+AP91xMjD6SpXue5ZfcndJHl9KtxLWpnLy3TlFmKqtipikmbBKyXTSVsyaMYe4VC0EfTEJECG++/SrX3XIPR4+kMnz4UJbfeyuTJk4juUs3dFoNRw8cpvegftJcVJazX/ADkSuxfd+tW2cee+geRo8cTk5eHs88/yrTL5nGyGGDa4Rs5186n5XLltClcwcSOg5A+OyqEbJVQELwQLaJPHjfbSx7+Cl27ztIUWGRZBsKh4ukdsnSPPWK2Rfz4MpnJPD576pHyc3NR6vT8NSzr/DMqlewWsqlcq7SBNEPsgWk1h/ABYIy0Q78TUcrk1rZBivVbZWB0jxrBO8zvYmoCUz5OwGUK3n5T416z0oEXEEoawvLGUDLqtVOIE3zM+f2c1rnUbL148/f1jdwnKp6mi+6KAZhLloVwHuphZdX1QznZXl5zUXz8vLZ9/97c1GHg4TEBJ68fykXnT2ZL9Zv4KW33mXX/kPERkUw47xpXHjOmSxZ8STfrvseqblrSRBRVzOwWDh32tlMP/dsblm+UvpNEr7N/A9hNjNqyCCunn0Zi667heycHF57eRU//PIbn3/xDeUi6mdT09sYyOa0cKK9B7IJCOnhkB7lmbIoC0XaEfTOMmJt+zA68xByaIK0cHY3VO2DUastaFQCspk8PxoTSqeNwm8UlO5U4rLWD39E426Mkk2YiybNTESfoJOKO4HT9GVmbu11GU7lebzzu56sYg8Y8h8+RPTn8wcaWTT0BG3z70Rh+rvCXFQEFXh1o5Ll76jINovMN6mf13xRmYlHlt/DwstnEBJklA7t5aHRojzwB67/3gO56WC3oZ23nK8Tf+BAyXfYnSZCdUlc0O0tIrRdcQZAtnm3LuGLb78/PZBNmICKAEKStrnQu51MCi7jso5aOkQGyR34AyVWPi/V8bfLQDkqD7D1uidwiQs1OvI2r+XkKw9hbTVz0UlMGjeG2bb19CzeKl+iqvG3oR5wMUo/yOY2FWD/+TVsv63hWFA3Nrafw3F1PMlR/3vINnxoDO99VD9kEwoyk9lERmaOnFAIOq7VBHMq/w/2tSpki+auy+Lp1EbNqfIQPsw5m58Le2N2qKpsdAZ2BpdbQZjGwtTorUyJ3kpMsJkPfixixZpTHsjW3C5X0w3ExFqvZvo0A7fOsBPntrO15EzSu1yNuk1Xfv72D35+7wNKMo4GvJXduLxRcyvieIggHi4nzvIynKZC3I5AuN3sHFQxFw2L60lsRAhzz+nFkB5t2LY3QwKqUf2TSU0r4I0v/2JPaq4MhnD+uG6MHpAiVY/iEJFH4yODpFnpL3+frsAHwiebjmCNkRlDpjC17xg0ag02h433f/2Wj7atlep3sQPZNaE9Z/Y5g8Ede6NVa8gszJE+3MIMISRGx7F2y2ZeeOGNVley0XkcPeKDuH1sG0K0Sh77IYMdJ8uYPTiW60bG89XuAqluE/5n7j4rmfP7xbDxcDFqpYLJXUJJCvdsRH6xp4BlT/+XP799E+wWz45/Y9/fVQIftEBbam5/asr1pyXZrfCQVrhlU4qv+TsN/0K2fyFbc41ia+gM/5T+EVC5DTYXdbkwarWcM/VMbrvhKtZ8+AUvvf42NuFY3qs+0qqUnDFiGEtvv56/d+3j4cefo7CwqIqJpFxG1tKx26UkSXXclq3bWf/9Jq69ej7h4aES2DlcTqZfMI3zpp5JeXk5l8y5xhs1vOrNqkG2BRvQqYQvNgU3D1PQIwZ+OAaRBvj8gJt3douNQAHZ/oC3ptVuLiqMolQKgnuHEn1vIgqXkjHRg7mj63wZCVyr1FBqN3H37mfZWbxfJkqCGxeYviyk4O1TOJROr2ct8a0nCJtBpebcC86RDujnLLwBjUpFpFHLm2+/wvW33EN2Ti63XH+VnI+sXPm0DHhgtdjIyMyiX79eMmqmKOPACKMSGLndxEdE8Oprz0lIef01c5k8YUyNpe9TsgnI1i65LSndhiEEQ4GHNBf1fej2QbYJLLl9MQuvuok9f/4l/feqjXqZP6fZQkhkBGtWvyDNfL9d+wNXLZjFTbc/IH3LWa0WuZ4T61APi/KDa7Wwp9qiv1YDbn6JDwS9lao3X27qGvdrUqTVBtaqlVgVv2lNiplVjfZ5AuhV8D3v94E+2Z5+/hXuW/649FMvS9btlhFqD+3eUmMb8EE2haEyUEJNj/ZzA1fdXLtFzUX/L/tks9tJSk7i8XvvwmjQs+zp5+nVtQuXX3I+KYmJlJnNfLdpM2+8/xFHUo9Kk59GT3ibNEPyXmS1MmzYEF58ZBkGvaez1nSIMMA/bP6VJUuXUZCf9z+CbFZOJF9AftxQERfYA0ZE0AO3E9Wp4yhz0+U7KMZ6gHDbCRTCY2ZKBIxthypWiUZjQqMyoVGa0ShNqJxWzNtclP6qxFni7cj1cLbGQTZQBauInxpLSNcgGWlUdFi7y8HwhL7M73EVH/3Shl+OODDbfX7ZPANgVIiSxRODmRb5DMb8t3BaC2SzEAsmIbt+5HMVr36rplCAwRaGbCsFZJt9qfT94INsoljsChW5NiUiqQILRmshnDyUzjKvUF2FUxWL1SGyWdVcdP5tS/nyOwHZWjrwQVUlm4gOKgcmL2gTocmFTza3002yysqFkYW4woL5SR1DntsvupEMsiTAhIhAJN5oOvJ/WUvaayuwFrSiT7axozlbuYfB2d8QpLCinnwbmgGXeCCbw4YjbRe2jS/hPLQFLCb2dLiI31IuJJ0Q2kb+byHbjOntGe5Vsv35d0GtSjar1YzDlgfuQkzlRdJnhKVcidUWTkbeQQ4c/YASc3rr+GSbHMVdM+LoFK/iWEkoL6RdzPay3vKl6XYLHOHDq5WjngeFCx8eNs6O3MJlCZtICivjg59KWLEmm73HLa0D2RyQlKhh0Uwn04flkWEdzK+G63C2G01oWAjbN+xg3X/+Q87u3zxmfv6zMKUKpUaAfLXHvFUh2rNLwjUR2bXWxVxz3h1+0UXDYnsSbNQzY1I3zujblq82e0xDZ0/pSWp6Ia989iep6VSWtKMAACAASURBVAUYtCoWXjCAaaO7VCrZ3G6MOo2MSLppx4nTZi6qjhCBD7qzeMJMGcjg75MHGd99iFSpPbfuHXafPCSjFOs0OowGA2O6DybcGMrWI39RaCohKTKe6cPO5ERqOs+2VHTRwPoI8MkWHazlmmFxzB4Qxb5T5aQVWRnTMZTicicvbkpl+5FsDBoli8ckMH9YfMVUQkZb9u7dbThUxDOvv8e+nz7DYS2nyGSnzNKQ6LP+M+n/ISBpTpv1v/a0LMZb4SGtcMtabdnqKutmp+N/2IaanfaWaoTVOrznA5m++jd9m5+KZhREMy71T3fzWsH/Hcgm6rSmGg1ED24hPIgI58ZbrycjM5NX3liDxQfYPKM4YlIrQNvwEYOZO+sSnn3xNf7aucsTsVGeIeY2PohSWdpiXiwc848fO1Jet2DRLUyeOFYGPXjkyVVoNWruuvV6LBYrL69+j12790vrsdrTLfEDRLSDOV8iTFAv6SECHUCMEfLLPeajF3RTMOszF7szbXDkexSfLvREhqzp8K5BNUl64m9NQZWkkcEPzojqxy1drpBA7d49z7On5LDX9sSTBGeRk8J3cihZnwc67/vOe39xS63YbDpzAq+/9KQM8Lfhpy08+ezLPLJ8KTfefq+M8vny849x5XW3UW61kdw2keMn0+SaLSW5rYwcWlpqkpCqoov60i82CsOMvPTKC7z08pvcdtM1JCUmVFoC+eVTiFjmLbiBJx97gBnzrufkyTQZFbPint4GUR2yqZl2ziQeWbZERnzdtWefnEv3692Ljp3a8fOW3wgLCeGpRx9gzUefk30qh3mXX8b8q2/m8P5DoBNrZo+llj9kk62lHoGXByS6QKg/fMRJ65lryr9tNs//omzUGs+aVPwtBDhOJwqN1tMahTJSmF9otV6rF0/AOfm5iFTqKwffbrH4XAROE25oxNpRfC58sGu0HndQ4nufKzCNGoVa4zlPpFPkSQRD9Fo5um1W2W/k52p1xbOqNsGKwvF8HCgv9LWnAJ9sjR2HK8xFJSD1PqqWm9QK3/6FbIJK2ElOSeaxe+6Upnc33LOco6lHPY1NOtHxFp+wNRaNy+v/p7EV1qzzXS5CQkLo1rmjhIB1HZnZORw7dgJHcTGv/ff5065kU7hs5EUNJrPNZOyG8IrIlkrsqLJSURfmolBq0DnzibQeIsiZi1J04K7hKJIMqCNBZbShdppRlNlwHHNhPQSu8oYBNt8g2GAlm+jPagURQ0OJHBmByqjyTp7cqJUa5ve+gD7hZ/LTvij+PG6nqNyJRgVtI7SM7q5iTOIvtC16EnXZbhRu4VBegUrtZs9JBTe8rmfrPiW2esxbG902ykysXLaUBbMvJchYCdn0Kticr2TxNjv7ysTAqODxwcHMt80nMv9jcJbj1idS3vMTLJpuuF2OKoEPFt5+N1+t/aEOyNbEGZuILioCH1zzBNo2HXA5xHO9Mmbve8EH3ITZlDAjNYaoCY/Wodd7/G0J5Zr8cYn3iOd3MQEo2LqWjNUrsRW2EmQ7YzLjx45jRKiZUcfeIdqSjubMW9AMno67LB/7zi+wb/8Yd2GWlEqbQhLZ2uNKDoX3I8/mJvE0KtmCjYn067IQj7moE7vDxcB+UbRPCWbn3wWkpZs8znGlFNxU4ZNNgCy9WoRBLya+82H0kVkolW5MeXGk/pnMd+v38cvvn1NSntPCwSW8gQ8mR3LXZTEVkG1V+nR+l5BNgVFhJkTAdqXHDFukXyjYil2hWFx6dAobZ0Vu5rI2ArKV8sHPpax4L7d1IJukfjCgp4vbZhbRM1rJJvsVHGy7gLC27YgJ1VCaW8LG975i55efUJZ+EFwCnilAG0R05/6kDBpJcJtEnAoNJpONvNRD5O36kfKsw+BsfSWbWqUmMSaYmHAjJ7OK0GqUMspoQXE5O/ZlUlRajkalZGCPBLq2i6mMLupw0bNjNCP7JbFzf9bpgWz9ojDGBjG0XR8m9xzOzuN7+fXILs7rP47+yd34bMcGftjzK1ablZjQSDrEJ3FGl4EE64zsTjtIicVMXFgUY3sMkr5rnnu+idFF6xv2AiCbmGx2itQza0AU53QLJ9yglqajb+3II8W2i+sT/8ToKMQq5q3VvRDI14GYbqhVSnSGYLJtoSx/cztvfPs7iElzQ49/lWwNLKn6KriBt/E/rRVu+S9ka0I9tMolPqmEXOEFPCGw4uszfQpMYF2IpwmZaaF2+P8qZKtSO3UspKtBNrnQcFeCgorABoHNQe4Me87TqCtUbHVFFxVz4fjYaK5ZeDk5efl89e0PzJ9zKTmncvji06+4fcnNFBQW8s77nxEcbCQnJ7/S1VJdrTE4HqY9B0nDpPVIuBLum6zknC5wIM/Nii1utqULGGOCv95CsfEhKZQIzLt8hPdDTZCGmClx6GaEyr7gcrqI10djddopdniCP8lDFLRwr7zdQtGb2ZTklFT4Y/OvA2HZ5BY+mx1WOnXrxvJldxEaEkJyUgLnXTyP1CNHJRAKiYqge7cuFBYVcfTIUZJSkqQAJfX4SWxWW0AgAy9wk5DNwH9feZFHnn4Rm80m1/yBh2ct4sZgMPDcE8uYePZlpJ1MRyECHXqPyjKpNKsUhaJSKRk2dBArl90l0yP8xR08lMrzL73OjOnnc8bwwdhsdjZu2sJ99z7MWedOYcK4UTzx9Euki2do1JVApxZxWKByTf7tTZAwne3atZOEh6dy8ti3d79U4KmcLvoM6kebuFhKysrYvXs/xcUimj1ERESQkpzI4UOpmItKaNupHTFRkezeexC7cB1ksxEaFkanbp3JzDzFqezcinIQ+evQPln6US7IL6D/gH4YdDrST51i7+59MphWUnJbGZRCQOG9+w6SfTKNth3b0b17V7QaDSdOZsh0iuCIg4cOJCoiQvqy27Nnn7ynMLGufnjy7GOJVRqpb3huZnTRmpRsFW25ssj9THorm3pFO/n/vbmo3U5KuxSefGCp9Bd3w93LOH7sOG5RqY01zWjC+6/Bl1gsTJ48kZceWcbB1OM4nB6Y438IRYToQLn5BTLyaU5u7v9EySZIuk0bzvGkCykL7eih1MJs1GVHnXvMA9kUammfr3GUEW4/Rqg9HY2j3DMQG9UohMWMeDGZXTjt4sUkyL5Hz9KQQ/SxBkM27wvDkKwn9uwotLEeei8OYd4VrgllfLshjEkeR7iyK25nCGqVC62+kLTSP4jJf42ejm0YqVStCKHWG5vULP9Yz6kiAYlaeMOzzMTD9y9h/qzpMlKKT8lmUMGWIjWLf3ew3+SBbI8NDGaBbR6RBZ94IJsukfLuH2NWd8XltFeBbFffeR9frf8Bi60mJVszZmtOB5q4FBKufNwL2by+4HxqNgHOvKo28YYRXFvkSatTERypxRiqkS8vl8MllVhCxSbUbKh0FG5bR9Zbj9QC2WprMfXkxfe100GXMyYxftwkukTq6F+yna7p3xOW2AllXBecqTtwZez3gHiXG2tINDs7XMDB6OGU6SMpsDlJOM1KtgFdryYytEvFLMjhcMmyUiqFBN3TezwbXkVERGiIik5Br7Yx+Ixs3AlrSC36mjJrodSJherD6BV9OXt/juG1V9dxOC3NswPWkocIfDA5nLsuFZBNybGSMHyQze7SMDx4B2dH/EiMrgS3iFrlclFoM/BB/jT2lHfHoLB4IFvCBg9k+8nsgWwnrDUr2ZrRjH324iP7WVl6cSHmQj3vFlyOadAVtO/RgTaROsJ0KvJOZLN93c/8vXEjhZkn0Wj1xHfuQe8JE+k4YiCEhJJd6ODYwQxOrv+S3C2fYC1M85uNtmAB+ynZhE820QiEr0NRjmJDU/g+tNudFQpcMW0RQRCmju7CiL7JVcxFE6OD6ZQUydZdp89cVB9tQKfQoFaqsNgsMphBiC6IcEMIJotZqtXEjneQ3khEiPDJNogwY7DXJ1up9Ml23qDxHDl8vHafbM1pE74OFRQJfS9EmIvKjuZyo1criQ5SE6xVUGR2kFds44YRUSwdYkKV+Qu2wuNSTazwdUy/KbyIpqzUhRKcPJhcZRIPPPUGb7z/Kehqj/ZWpdU0N08t2ASbfKtWzUMr3byVbtv0MvynJagJOfnHZSEgQf+E9LVaGmpELM2vxBZIb5NmdzU9N4Ag1q0IE1kPNK6ru4yEXs3/qDfrbjcdkpO47+5bee6l19BqtMy4+FxefXMNnToKy4QBfPTRFyy6Zh4Xnne29AW36OYl3smdn3+qwFrSBOHuexlMvF9CtjAl3DFWycAEN4u/c3NYsBMxRyw7heKLRR6TUb93U1UfXb5NcjeaGC0RM+IJGhUGKjduh0eJ5PGe7Fn7iGste8wUvJuNdb8JhTbQtMe/DD2QS+l00qFTBx55+B6GDurP6EkXcOzocQldQkNDSIiP40jqMTRaDd27diY7O5f0zFNVjAe8j/fMe11uwvQ65l91OT/+vJXrr1lAXGx0rZZh4hpheiqimoqomVJgU+GyxpNe8e72h1weHzhOsJX7lb5SuvIRVi9SaSYvVIHeAMJ/vfjRG6qZuFbrZHU0HFFeAgGOGCn81d0u/dQJn34PPPQk3367nomTxvPQ/XdwKjubo8fTeP6F1zhy6AhahZIrr13A1LMncsudD9CrR1fmX3GZVAVOmHIJ2aey6dGzOwvmzpCQcOl9K3n9rfflIkKsk+Pi43j9P0/y2/adHD+exsJ5MyW8jIuL4dobl/DHn7tY/cqzsq6MRoM0fb7znoe55YarmDhulOwZ4WGhXL5gMWqNhmceWybViokJ8Xz6xXc8tPIZnIJ3+AfFC7Tkk0q96oXjdjhJaZ8sVYM+U1+73c7IM4bSqUO7KsWbnpHFhk2bpY88cYh19X0PPcHunbtReJWnNQ16/r7ravpemKyOnTBaQvB9u/dLiOppQwmd6h0Hqt1QmDQOH8rsi84jLDiYpMQ2xMfGYNDrmHTZXLZ/+6mUSdZ2tB0wkoxTp7wNsKE4pdbb1f+F20275GRWPXQvNrudW+5/mBPHT/zzAJvIiQx8MJXzxo/mzltvJ7espsAHVkaMGsGtt97ItTfcKgMf/C98svkCGWTGjSUn9gxcKqOEbMK8S12QjiYvDYUYYOSo50bhthFsP4XBWYDeVYTaZZUiaidqbIogLIoQdK4ygihEqWhY9NlGQzYXqENURI6JIKRPMEphMupT0roEpHCSFBrP8LZ9SAlPxOq0sTP7GLqyHVwVvp9+RrPX4aPnHZWareDG1UY27dFgddQdpKH+hlrDGWUmHrrvLubOvITgKpBNISHbjdtc7JdKNnhssBey5Xshmz4Rc4+PMKm7VIdsd93HN99vbCXIlkybhY+hje+AGPykeaj3R7x4xLtHhkn2U7gJv3bi0AerCQrTohVSPfEOEy9xCdn0FG5fR/YaAdlqUlk1aRpWOUsRkG2kULJNIDkmnEi9ko5522l/+Esi8lPRivQKOb1KR5kxioOdz2VPzAjcIbFYUJFtsp4+yOZ2oVYHERvZl2B9bBUILxSZEUGx6DRBXhWbC6XSQXRsEiHBbejZE0K7vE2G+33K7XlykqJTBdEpahIJET05dVzBO2/sY9OP+ymrYhLRpNZb9SKnm7mTw7hzegSd4pQcKw5jVdol0lzU6tJyVsRPzE/4ipQQEYlKjdPhINMUxNNpl/NrST+MSgtnRQvItpFkAdk2l7PivQL2nrC1CmQTZTN2YDm3TC3i8H41r+4ZiX34HDqPO4N2KVHEhmoI0igpLzGRkZpF/qkCVGotMUlxBCXEYELDqUIbR4/kkvbLFkq2footY3cN/thaoGy9Y6xGH0psh7EIyCYnhRVO4SojucoOKLuVG41KwZBeiXTvEFsB2USQhO7tohjRpy07TpeSrX802ii9hOsCCvr2KsRuuRiTFW5hQiGgoYMOsUmM7DaQEZ37YdDqSc1Jw2wrJyIolC4J7fhx23aef/51sg6f8ijS/Y/Gz3YCrhd+RQMgm7inF77LDSNxuGBxPysPnBlDqFGPOe13rFl/47KXe0yIvfUlBkZVSDyG9iPRRyRzdN92lj21mne+F6ZGDVSyNTdPLdT8mnWbVs1DK928lW7b5HJsduCDJj+55S78R5VpXSvdlstyo+/UamXUEpCthsS1QHqbOLurY+z3gpMatvMDk1uLyKjGaqsLstWoc3S76dm1E6ueXsH0KxYxbNBAZk8/nxsW38aiGxdRVlzKB2s+ZtWLT0hQ8cXX65m14Pq6m4zHhEEGP3BPexra9kPrcNM9xo1YTqbmC5/OIpJlOfz5IXx/b8NEDaJghJlnjJbIqXEEjwvHEe5C4fV+Ic02hQXgNgtZn6djPVQO2rp0kZUl4gNtye1TOHvKRD74+AvyhbLJ55Tf6UKlUZGcnExYaCgHDx/2+BIWwo6A0qioP1EO1nJPoAirpY7oy96MifsYQ6tthAUCR8/jAlpFXV0noEFVO7UR0lGfmWhEZCR33XodGo2apXfcwX0PPkRS2zY8uOIZnnvqYf7z6ht8/sFqUdGgiZLilbi4WFY+uISNP27hi6/WcfXCORKw9e3dg+mzriY3O4eRo0dwzpTxjBw+hBdeXs27YrNP3EWjYfLEMVx75RVcd/NSEtrEc+zQIbIyMvnq20/Zvn0nBw4dZskdNzJg6ARGjBgqgdfzL70m1X1HD+ynoMTM1s3f8d5Hn/Hbb3/IgA+7/viVeVdfz8xLz+fq6+/g6KHUisAe4rnCrYYsrxoCKIjPK4pOqieduC1CUen71MrIMWfyn5eektFlxXHsRDqLrruNdd+IfPmCc7pBFyyt7upUkNcjVHa3qLmoSK3FglKlQhsSQkJstJT9BQcFsWPXbqZPPYuEuFjiYmOIj4kmpW0i0ZERUn0lJINJA0edXsjmcLDuw7cpLCrm9odWkn4yA7eYfP+TFGy+gcLhJDmlrfQP9/uOP7AIR/eB6XS6iI2NoXf3Lmz9dZscbEaNHE5mdi7HT5yUoZObnLdGBD7wLBRcWHURpCecSXF4T6lAEW1RbS5Ec+owSuHY0asfFiZ2kpe4bGhcZajdArK5cLlVWN0GlDiIdB4nhFyUwui/AUejIZv3nro2WiJHhWHoYJDSVV8fFjsVIkiAzWnDKaJIoqSdzsltcblMjSjGqBTez8SCz43JAk9+Y+CF9QYKylrSEZtfxk0mHrznDq64zAvZvIs4IfjLd2nZWqik1CE2q9wMi1LTw7UZre0YuB24lEFYgsdgcRirRBfVarUsWvKAB7LV6JOtGbMioWSLTSFuwaNo49sjfLL5zEUr1vvCz5qfnzaPok1AADFOulFplOiNArZpUCqUHj8KKj3Fv68n5/1HsRe1DmTrNHwiZ59zPh3iolCq1OhVLiILDxFbdIRwZ4ncEbQYo8gJbU96cEfsuhAZHKHY5ibHZCUxMoRSu5u1H77Fnh+/xmIuleaw1UqzGcVb0TJEYUnfXn42aCJkujaIXh0n0jamBxq1eIm4Uar0hEe0Q6MOod/QbII7vUdYqJFTJbvJNx2kd5tZdImeSmrht5SWmfntOz0frtlGWk629JXQYocL5ozTs3SGga5t3aQXR/B06ky2FPfD4tRyfuwmFrb7guSwQo+pqt1BdmkwK47MZXPhAIwqCxfG/chlyetJCCvm3Y0OVr5vZt9JZ6tANjFsjepj4aqJJRzYr+TNn2MoiB5Am3HTaD/qDBLaxRIRoiFIr0an8Uz2bA4w2aHI7CSnyEbG0Wwyf9lM8bZvsWXswi12PVvrvROgZKsXsolInQYNd849g+mTetZYzeu3HZPmor9s+RaXw9qyMl3RD5RgTAoion80uig9bmFT6XVs67UXrgLjhT+a3ilduXj4ZBKj4qRTZKF88ymST5UU8M2GTfzwyY8UphVW7EhX9ptmtuYAc1G5+y/n6H47CRK4Kbgm+QBL+mQT02Ew6qjO2POPYD6xBac53xuGW4k2qhNBHcZKqGxL28qxAztZ+d5O3tuShvRV0JCjJcaThjyntc9ptXy00o1b6bZNLuZ/IVuTi67mC/+hkM2X2BZvf02BbPUkosXT2LgqrslE1P8OtSvZvIG3PIsc7yWelUxdWWoKZBPqnmFDBvLDj1vkurljSlt+27qNnv37Yi4zc+TgYTp17yJdCO09cIiDh0WgJc9RBTL4JVUqrgQ0SBwAQ66B9meAzui9yAn5WSj2fQ5/rIbSUxVzkkAf4IFWVPJ7p/CIoSW0XzjhwyNx91bjVDux7i/Hsd1M+Z8myrJNKDQ148naWpm8t/DnZbehEMov/6ihXjWVULWJRWRJaVk1623/eqnyZO8X/tOu2kBqYOuqt0fU9FDvTar49qqv4TSwWYsyEma2HTu358mVD8ggGS+/+CwXXjqHhfNm8cOmzZw5eRwnT6ZLhZtQ8f33P2+gViiZfM5kLr34XB57/Hlp3qlUuOg/dAjPPLGcS2ZexamsbKnACw4J5qWXnmLDxi2sfucD2eBFEI7l999FTnY2Dz2wwiM4EL6GNWq+/vQt3v/wC4YNHUh0VCSXXnIFyZ07suqZFWzasJmnn3wctGHojQY2fPcRKx9/jq+/XOuFASquvvoKxo4ewbU33uWJFis3Rv1q0FvGFVBNfuX93jdX9Cs/z9fenmguZdDwobz52gsEBRm4fP4N/LxhIwpjcJXgIfXWcwPqp+Uhm+zQXht06c/MMzkWDvQQhNmox2g0Emw0SjtrYbMcER4mHTlu3rYDESHztB1uN2PPGCYHqLzcPNz/C19rjcmsdB7o9JiL1LaFI2WqQnqq8wxGUnWiEs5dmreIayxkk+1AgLYoTiadS2lIR9xi0eOwoss9jrpY+GXzLBYUUkHhUVF4fjx/C/imcFuIcJ4gzHUKFcKEsWEF1iTI5u1R2gQvaGuvqxSF+z1XYD6BGKZH5rI4NotYjc3rTB7KbQKwBfHqJgNZhUIx0goqNlEEJhMP3XMHl192kXT27TMXFVkQIjyDutLjg8Xpxu7W45LqQRHdx4nbafb87/U9IG5p0Gm55u7lraZkU8cmEzf/UTRxHsjmUaz5BT+Q44b/354gB3JxLf1ueipIrVViDNKgNahRaHQSsuV//HgrQTYnCV37MOCMcSQlJmEMMqI3GAg2GGXkQKNaQBQ3VrcSi/C7p0SGKFeqVZTY3WSVmAjRqigoNbP1u485sv1HystNXkf+AW25FSeeojX07XYOg3pPJywkvqIbKVUayk3F9B54nKCO79EpYRgRhs7YnWaCNLHsznqXvTkfkBA0igM/dWHNW1s4npVZZVepYT2yjrPckBCloHtbBWF6YWoeTVHHBVijBuFW6TBmrifsxPtohcJOqZJw1aYKpajLIqzRQ1A4zBizvic0/Ss0jgJO5Co4mOGmVLCfmo7mlrMTera3c8t5heTlKHj521BSC41oEjoQN+Js2owcS3SXZEJC9FIRJvqczanAZHWRn19O4eGTFO3cSsnOdViz9uN2tjCkqjYjdKMxhBHXcTzhcb09zpZlwBPP+1n+7h2vfUo2lVJBt/ZxpCREVotiLTruycxMfvvlK9KP/oHb2TB1cYPbiReyBSUHETFQQDYDLhnFRSwRvDsyclyo9OkoGrSz2IEj047bLDagqj5NtJnyUgvmQjMu4QgtEGg2t01IyBYF/S+BruMrnF5XzH98cyGXgkUph7i9425CDFq0cb3RJw3BZS3DfHQjTlMOujb90CcNw2nKo/z4z1CaQUa+mUc+2suazSf+hWwNbkj1ndjcSm+l8aW+ZDf2+38hW2NLrJ7z/4Vs9RfoPxiy1ZS0ANXQ/xyyiQIWQgrhBF6v9/wuAhvodAjzM/n+EkossV4WG+JifS3+9h61L5N8piPCHi7WEwhB7fXxLcaJ8kIoOgrWshoDXNVoLurfGFxi/qtAH27AHaPApXLjLLDjynHgwhngxL5qRdQMNOqnUL6ooXIt6QfgfMlqSchWUxorhlfvUq8CotUipastEmi1PtVIJZuAbF26deLpx5bx8adf8darr3HW+Rdw03VXcujIUSZPGM2X36zn8OFjLJw3g+WPPMPaL9Zy3/IlOF0OVj6+CrPJjEqtYvjQgax8cKkHsp3KlkmLiopk1VMrWPfDjxKyCTVZ3949efmFx5h71c3s3bvfYyFgLuKqa67hyisvZ8YV18oAHSKIxPwF15OYksyzTyxjx85dPPLgoyLCAkvvXcrUc6ZwwaXzZeRYrDa6du7IK68/x6eff8szT65CIfqA/6SuCqn0Lzlve/EDcLJdVHSMSrNSd3k5Pfv3QaVWs2vHX5KZ+FpbIAauDztUgL4aBsYaIZtsK00xF61/5A3Y2fUCOJ8phYRH9WWnIQ9pxDlWq6dh/FMVbI3ISque2hTI5l24lRviyYyfQEloZ9xqHUprGZrcE6jMRSgFgZcG+562IAYKj3TJhdptJtyZRohbADbfQq5h7aNJkE2m1/Ojb6cjbGgIurY6ufPi/1TxvutpNHNHm3SGh5SgUXjMmLKLlLzwQxCvbAgip7jSF0Gr1Eu5hTkzLmbxgitISoiv4lPA9yL0B2gya96ByX9XyneOcF6ZlpnF0kefZuvvf2IXC+dqfbEZixKnA3VMMjHzBGQT5qK+wAcBkE1Wv0/R5jG3kmo2P99tUvaoBK1OjTEimPJdG8j/5HEcxa2gZBOiGrUGrd6A1iAAmxFjUAjBYZEEh0cQHBJKcHAYIaEhGIxGggw6DFodOq0Oq0rN8bxi0g/u4cifv5KbcRS7pdwrca6hHTejeOtvY26CDFEMGzCH3p2nEGSM9Kh83G5KinPo0jUfY6dXKVVtZkDS1aSEj2Jn5uvsOfUxeq2WMNsENnyiYt3avyksK61ubld/Auo+QwjvPKRHbgpogsNQaT0vVqfFhMNciojmVdEmFQo0IeHyHNGGHRYzzvIyjy8MYZ7gYVs1H80tZ5fYK3IxbYCZcd3K2Z+hEj9ZBQAAFBdJREFUYU+mFptTRZY1jqKwfuja9yW4XSe0sXGg0WMzW7FmZ1N+4jDmo3uwZOzDXprtidh0Gg6hXtMFxaAPjUdnjJY/am0wKpUWpVKLgK0+P2JiEuhy2shL30Fx7oFqe/SeSa0A9RbcIqhDc8uzlvyr9Cp0UTq0EXo0YVrUIWqUOpWMVC2Ds0qA6RVtKsGcbqLor3zshdaa5xFCXSbafF0rqObUhUhUWAJEtYewRM+PMUrWv1DceqK0aTyQrdMeglV2qfDWhLfD0G4UqqAo3E4bCpUWW84+yk/+iqu8SPqizCyw8MiHe/6FbM2pn2rXtlLDbaXbNjnr/0K2Jhddo18g/4S6b/E01Iw/6i7UBiSiAafUV3FNesW3GGSrTF19KKjRSraAjAvBQcURSAAaOM2pBA0eIYzYZMcVsEEmVEhC6VbNR2gtPSFwbPH5xhIb4r6gO2IpVLEcqoU8VdEFBuS11nbiKfWGts5az6tlw60SKNYxCgTUi0yR97Mqt62tzdUGg8QjmwHZPvnsa9585dUKyLbvwCEZJOLimQvRuFw88dTDZGZl89rqNdy75Bbe//BzvvtqLei0cr5RCdmu5pTXhVcgZNPptNy0+Gq6d+3E3HmLPUIeu4Prr7+SeZdfyu33PMjG9Zt47bVV0vJo3vxrvZBtOdt3/MVjD69g2YqHmDxhDNfdtISdf+6Shde9ZzdWv/wMa9dvYvmKp3DahT+2gPW0pFoBBVRTWfpFHa0RkApgLbiDzmciWrWuG9S2vP4Gq1ICz33k9S1uLlrfqPjv9/83S6CpkM3b1GzqYAnZcqOGUG5MlCBNXZqHpugUSlu5hGtyXex2oXRaMDpzCXVmoqfEz0S0YYDN17gbFfjAv1a8PUsVrMTQXk9QHyO6GK2MQCrESnqlizkxOSyKzSBMYSc9X8Xavwx8tsPAtlQtJeWtDNjkwlJEmw3mgVsWM23SOEKCKiPkSIWKF6pVBWrejl/lxehRhDicTp55/W3e+fRLCgqLPSdWK+5mzIqcTtSRbYi5eCmqpO7SmFHAtOpqNu9LygvaPEq2qkER/H23qQ063KlbKFv/As7SPI9qs0FHPXnx/9pn8uUrE+9iXezOiMFfpdag1mjRaLXovCBORCVCpaWgII/CU2k4ys3eMhWL/FracTOKt2FZFmHhQ2jXdjC9upxF2zZ95N/FxdngPsiQMfk44z6iyL5P+roy2wulZ8T2ERPI+rsnb766g72Hj5+GDQmvEtp/VinhSEC5yc0Zv9dgTefUVDAtUc5CnK1ykxzpICHULtWM+WYV6YVqSmzC34URlTEUlT7IE6zB6cBtN+MSpsI2cyVcqy8me4MqtqEnyZlJRah1pUqHWmNALdKqNqDRh6E1RqLVRcq/8zO2UZy9u9JRb+BjfNCqJcqzrizIqlegUCtRapUodUpUOhVqgwpViAZ1iAZtqAZ7gY3ifUXYimqBbHU9I3AR0+Q8+cpYbNypPYBNF+L50YeBIZpFww3cPsxOsMarzBP+14Ki0bcdgjo4Fuup3Vhz9uK2i0A6SoSqMLOg/F/I1tBm3uDzmlzJdT+hlW7b4GwFnvgvZGty0dV8YR0V/E+re99kuFkl0EqZaoHbNgmy1VcWHp/91Y7A5DaQdXmn0lWvbtLrxpeuBj448Bn+0ynZLGop/0BgWN+qy1/d5r/eqNGkVLIRQSX8i7e2kvWdU1tDaQxkEzO0yvvUWYQBBVdfG6uvfGptbgHZahDQqeVmPnNREcVzxfIl7N9/iMdXPsjCRTdw1pnj2bvvAP369ObCy+ZjNOhZ8eBSSktN/PX3XsaPHcHdDzxKZlqmBGUqlYLhQwdLP22XzKwZsr215iPaJrThjZef4ZlVr/DVl99Jy7lFV89l6JABLF/5FEcPHpagdek9tzJh7EgmjD+Xbn168eKzj7D67Q+IjY0mKSmBR55YRdaJNDlf6tK1Ey8+9wiPPPkCG374UW6seyKLVsXUssz9AJpvmPO13drrzDs/q2ZS7b0ioFNUnh1Q8PVRdb/TW8dctL5B7N/v/++VQLMgW+Wb3q4yUhzalYKIftj0kbLrqOzlqG0WNEo3BksOYfk70NrzPWakTTxE52gyZAt4plKvQJegleo2ZayW9hEOrotJJ6bczK+HdHzzl4EDmRosNm9HbfKo28jMulyEhgQz4/ypnHfmRCLDwzxyVz/FWqAvhcAniF2L7LwC1nz+NWs3/UxRiTfkdo0gqAVmRf6DY4OzW0eBViSpsWmr5/yG3q6mmYqkxfKfqoCiPpVuQ5/Z4HKr6UQREUiJWq1DrRJRdIVJswtruYn/r71rj7GqOOO/+9q9sBAoal2qYERey7oqyKagFRDaUtKkxaTVNpA+rH9AEY0ttjSKaWkhKn/Y+mhIrTEqUKO1xBhLXxShPNYiIeoCkhZlCYUtsFAey+7dy+U2M+c1M2fOOXNe956Fe5NNds/OfO9zzszvfvN9t7e2YP68KRg26mOcKe+hANaw3CR0fjQcr77ahrZd7SiQY76SlPxQIlV6clR21ukYr3/ti1tm+Sbjw43xWkTGaRjJwjaVpvFAftLpHM1SK5UUyjdEZc8g6tLkNALAaSAsPVaqHyv3RS7QrseNg4PzyyksnH0DHr5rPAblM8xGh13O8cvtGsjmy5M+BscUuDGR9aEYP7QGsgU2nXyii4OT5ntr6R3CBjEpFQFZLwDESWkbyCLcI45ZKUIdNsu87hBJ6Ew2VhHte2fuY9pB3/yb0giKOs4LER3mKoaxodhxUQTc3IvlMl7lwAyZ9Hwmm/ga175UtCOK9nH+DOB4JJQ5kMHFJvuH47qQBz6dpojfy2qdTbWgGDpsCJY8sABjRo/C079+AQ98/3vYs28/3lj/Np795Qq8+dZf0HHoMJYuuR+/eXEtmsaOxgfte/Hyb19GamAD3TuSPeHtU1qxauVjmHv3d3HUyGS78gqsfvoJbPjzRryy9nXcc89czPniTMz79iJaxmr8jeOx+pnHsXHTNjz/4lqa+HGuuxu3TmrB48sfweIfLMPEW5ppo441v/s9Fi28Fy+teR1vb9iIgQPqaUfRH/1wEVqamzD/3sV6GaQijh07ge5u0hjK4W5ngt0KF+30E1c30Vh7M3HqFQfsqsyMEBpSQuMFl/DhQDbSXbQuS+fHd1zUXyzXRifFAqFBNlYRq+Yavcq9IchtYWStBEeryM0RFchGZSQE9QeZ9YJgjqXpmErF3UVkIkfkjCPXQQXIkGJi+nGq2M7ZBRWuCvPCLACDrvwqrqbwiikWMbhhAObMmoEprZORy2Sxeft2bNyyHafO6kdEFY8RVFwVVYZh/KrKw/e4JArlvmngVEyi+L59IEyIS6dSGYu/PAaP3D0Bg/JZx2wCVhoCsh3uOo+fr/sQr2w+WKvJFta30vkRODwCEtGqpguUOLlCaFl1XTwEqLp8EttGIlMkRCzhIiIXdKkVHGQT+0c6vSftCgbdzdiAAOYCgy/oGymBLwPIifydXBBUTqW72qmAmTHZdnSTAdGMo6gMIztIYnlWw1i0ETaQTzieKtJhvWrnwWuq8dGvCdUoZGCclfigQ7kSx2jkeM6a+ro+4h7NOLJYKuGaa6/BT378IL5w5+fw1oa/4olVz6Gr8xjumHUHlj/6MMgxzzfW/xFtO3dhwX3zsfLJZ9D+fjtSdXWUPjmh09I8Hvcv+A6WLltJu7mSz9AhQ7DkoYVoe/c9/GPHP7H6V0/iT397By+teY02phjfPA4rfroUY0ePoiV+SAmi7W3v4aElyzDvm1/Dg4vuw5HOTix9dAVId/hf/GwpRo74DK27Tfyz8Z2tuFgq0WYH2WyW/vznyFE8tnwV2rbuoPUIzY8YvAbyKMY719VCiyW3Z4YZJ06NE/RY0oBN/WAIrXHs/ECrZbIpPRlqgwiQM3x4I4Y3ftpqBpBgs5CQjxRkS7Cu4UWzPbEcSEa0MgovcPwUwqgadOUXv1beHAhYS4rpXtD7r5Niurm6/p+9Zmgexq/e1gs4IpFCqevSz8WXKhqXThfLmH1LI7762WuRz6WVytmRAsMnz/Vh/Y5D2LrvOEC+EFH5xKWDCu8ox1REj5BMQk6P0lwaLclOPHomladYdTt7CFB1+SQuiUSmSIg4b5IDRlIsSy3F46KsyGwGjZMqQcErG8gjc4UkgV7GT8WLQeX05UIOmWJmSo6SWvgVl9ZmgooMvqX0KqfQlmkvb4t40WeZOvpK5yet188YnMVqjMQrz0UCixjTWntloNBLmwoglUOqPq+Vx6NNEbWyNbn6BsycPQtXfGoo1q19DajL6ft6kgGml2sh+4B8ngJgNPGFXC/00uYVpIHBt+Z9HU8/9zy6z/doJihdRJnyZcq4EP75PMqFPuAiafBFimkP0JIL+8g8Mlb3a0pv3FHW9x6UaBopUpuZ1HtzMjS5rpOguBcDuNkCwhZCkhvHoT6gI0DHgr8sfUMmUpNt1jQcO9aFvXv26cdf42x84OtOrA1OjAVqIFtiXBG9IKogmypnGT3vl5kq9YqM62fiVsQmlwKTRPo1kUKpe7ufi++6eFO3gvrIYgkgx1rNj4IByYItR7qEKwJshLYCWXWhqziyInqEZBJyevTWrYFs0dtU4aZKQhxURQafTH0Od/JlIJDNDaTSXewOUPFQipA7JRU1UuBKcmuzOAsrgP1oofddEamsTuxsmT86VxOkUAkQS1K23prB0vqviKyIOWK8kKqgGp+lpvHQsEONAld7jgGBtP/J38/s4VcTZFN47Lh5VdbNlAJppCttuQTU53XMUUSImMw5MyNMB+Eo4NYD5AdSZTRbs5FjZI3pduHqCVqZXxpZiX/IeLdAlISHcYl8Kan9bhwZ5a1j19JyiA3kZNQidarLpAOJSmiyq7u+PkyfOQ3HT3Rhb3sNZPN+Al2uI2og2yXs+RrIZnOuzwfpJRwcl5ZqifRrIoVS93s/F59TtCq6xMQ0JrLqgRHRyNj1iIBBBCQispZOpgayRWtPxZ1uEuIgCTJ4PVSrLCMHSnGy6ACJ5FCZCL7YVXBSygFR0W3k/l9tkIk3eNmNxzn4zpsCIzdpo793BIqCzXnbihYR0RY3I/A12GQjzUw2ipfwI7w4G1q41WSThr7gF6l9maAUY80MAhenyY6S8s0erOYP9pqDLGEZZOsE48pBMiFqFXLD+PcV+csvyOZoU9v2Vs/KMya4qMZZReVGlQhhHhc9rmey5bIUqKvVZIv9KdPPGJRKaGy8CsOvutIj+pOhF7k59h/oQE8vSV/VP6RldUloWV1tcbPq7bLjE9X2FArJSkbPa3UQkmXU05MsLq3Bl7A4Jp0U3Tq7kuOnIRqZ+Hav0XhCnGiuXtgahL6pRzwhycGmoGpQ8enzuFTBlCuj1qfLSpXEsFPdQXqMgtx7ROYoP0ENSE5TZLQf2Yo0BNkotQtNqyJ6hGQScnpoG9kI8JuW6OlXiWLV7ewhQNXlq+DjlAsBn4r7HO4UbU7JLq7k5ciLxcLjuKi1J1dXwi0px/ed5LRcZ5AZMVFMljDk8hb0LZLyBClT7SIjvv1v8xipnQA7jwNFGKH4686ZbSLe4hVf5niGge1VrBomMuzHBoxqxGwgmUO9NlmGn3Q+AzdqtL2CjPW4X1BOjJYIMtm41EDLkFxMsTeBg0/IZa971XOMYI5aTTblp8NlPrCvgDGTPo8xN0+XFpFMmnUIqr9twws4ffKoJlqxD1ePugnjJs1GNkcKKKo++eLTrK+3G7s3rUP3uVNVBi6dHqhBdZfRq769fWmTVHEvFNF4fQtuuGkG8g1DaGfQan5ISnxv91ns37kBJzoPSIG2VDqDpslfQuN1Eyom6unOT1Aq9iFXP4C/t8gCOp3BkYPt6Dy0FxeKBWdQpWLSJjXYFA0QRPwLRVx9XTOuv3kGGgYPiz2OSZwWus+g+1QnXaBmSJ0P5h1A/99zDof/vRtdnQftcUwK+ebqMKplGkaOa41dXhXLkzg+/K9d+Pj9zSgWztvrJgbxiwrjSo+piB4hmYScHr1JGYESJ1sIbauui4cAVZcvEUtbwcESo0RkJy8QRBppMt5CppGMrhOYw/NwVsxr8658V3gtrxmwxo2nk6SRySlTyGRqV4I71siARhQUkjQ9MI4ZuoWShqsQYuQXa6SX7qyv3dRwg5fMeZ4C6iOd4pJ7lNsHyTrhymW25opz2ML9Ylk8TUe3NC6XiBGL0Ik3kdsN7BWIrClY8TxEldbFE1zgxdq0rwIeKYJsyJLuorVMNuXn3WUzsNCDpqlz0dQ6R9+URvSWjMmABHzY9Ien8L/jhzQOxQJGNE3FxOnf0DbeVW9rn0Lv+TPYsv4pnD19vAayxRQHgckmNbyLBYxsmoobb7sLAysATnjZjyx+zp89hd1/X4ujHXuAjFCgFGWkMznceuc8jBw72YtcZP/vOrQXpWIBufwg25cC6UwWn3z0Ljr270SRFF+tesfUpAabojuCiH+hDyPGtWLCbXMxeFgjypFnh/Gyp1Jp9J49iTP/7aDxkK1vEEC2NHq6T+PAh1vQ2bEPIJmZ7KdcRrauHs1Tv4IxE2cmAmRLpzM48MFmtG97E30952ogm2K4yocFCWKGUsjpoUSXTq6BbNHblN+oe5k9Hv4KVJMci4b4EckYCGRjslUE7IXbO4uW5kW20AIZ0CL7El954+7lYontOFDIBXBQMXtkcjrpIRzTtIAwXTqm/peFi2lK8eCXZXn5de1+tcN59nmGqCJm4mULEecxVfZC8STBZYKMpKaYpGYdaxbvENEEMME0XTEWyOSPklpbYtdjmo6MvWBp8cbXgU9S40z2IZddjS9J+1PoLMr6WTMQc/e6dOLVhuq13nxiB06ZbP8HcIYuvvmDj2wAAAAASUVORK5CYII=">
          <a:extLst>
            <a:ext uri="{FF2B5EF4-FFF2-40B4-BE49-F238E27FC236}">
              <a16:creationId xmlns:a16="http://schemas.microsoft.com/office/drawing/2014/main" id="{1D5588CF-2D80-4207-BCEB-1CCC58A97D49}"/>
            </a:ext>
          </a:extLst>
        </xdr:cNvPr>
        <xdr:cNvSpPr>
          <a:spLocks noChangeAspect="1" noChangeArrowheads="1"/>
        </xdr:cNvSpPr>
      </xdr:nvSpPr>
      <xdr:spPr bwMode="auto">
        <a:xfrm>
          <a:off x="1517650" y="1293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717550</xdr:colOff>
      <xdr:row>65</xdr:row>
      <xdr:rowOff>44450</xdr:rowOff>
    </xdr:from>
    <xdr:ext cx="304800" cy="304800"/>
    <xdr:sp macro="" textlink="">
      <xdr:nvSpPr>
        <xdr:cNvPr id="10" name="Autoforma 1" descr="data:image/png;base64,iVBORw0KGgoAAAANSUhEUgAABNkAAAKuCAYAAACc38qkAAAAAXNSR0IArs4c6QAAIABJREFUeF7svQd4XOdx9/vbvtjFAthF770SBDsJSmJRr5ZsS3GT5d6S2Nd2Pqc9/p57EydxkhvbcW7iz3FsxbFlxZKtanUWkRJ7LwCJ3onege31PnMWS0EU0VhMMjrHhkhiz+6+Z+YtM//5z4ym8Jt3RogA8h/5f1j+GYGuSTYklJFss0dfUy9VAqoEVAmoElAloEpAlYAqAVUCqgRUCagSUCWgSkCVgCoBVQLvQwloNVrGpifY03caipLQGfVoNBpQflD+1BR+484ZdA0igqWFw0QiEfytI3zn0W+ysnI54XD4fSg+9ZFVCagSUCWgSkCVgCoBVQKqBFQJqBJQJaBKQJWAKgFVAqoEVAmAQW/gbEsj/+s//hZDaQo6rRa0WjRaQdgEZENAtjtmmGxRFhvhCGEiBFpH+LvHvsWqqhrCERVkUyeUKgFVAqoEVAmoElAloEpAlYAqAVUCqgRUCagSUCWgSkCVwPtTAgKynWlp4Bs//muMxalohcGm1aDRzbDZBGeLgWxKQmgoQkSYbAKytY2qINv7c96oT61KQJWAKgFVAqoEVAmoElAloEpAlYAqAVUCqgRUCagSUCUwSwIxkO2bP/4OhqJkJVVUAdiEzXY+XfTrdyhZokqu6AzIpjDZ2sb47qdUJps6o1QJqBJQJaBKQJWAKgFVAqoEVAmoElAloEpAlYAqAVUCqgTe3xJ4B2T7a/QFDrSSLqrToJE/FTKbBk3B1yVddKaxQQxkC0cIdIzy3U/9qZou+v6eQ+rTqxJQJaBKQJWAKgFVAqoEVAmoElAloEpAlYAqAVUCqgTe9xI4D7L9HwHZ7FGQTVhssXTRd4Fs0v4gFI7WZBOQrXOU7376T1lVqdZke9/PJFUAqgRUCagSUCWgSkCVgCoBVQKqBFQJqBK4ghKQZnvqdeNJQOmkqF6qBN6nEngXyJZvVxhsArBpdMJki3YY1RT8X7dHd7fzIFtY6SYa6BxXQbb36cRRH1uVgCoBVQKqBFQJqBJQJaBKQJWAKgFVAldLAgKwyU8oFFJ+xP9UQberJe0r87nC2NHpdMqP/F0F266MXNVPubEkMBtk0+UlodVJZ9GZlFEFZJN00RjIFo4QCUl30Vkg22duPCbb7M1ZXfjX74S9mJ5iv1P1purt+pXAjTmyC9eWuk9e/3qcb4+U0av75PWpw7nWlnq+XZ/6io1KtUmub/3MNTpVbzeu3mYDbEajkZSUFGw2mwLeqNf1KQHRmc/nY3x8nImJCWWQer1etUeuT3Wpo7qKEngPyCaAs1YDCtg2G2QTLptEE0JhIgK2KemiY3xXBdmuonre3x+tGkY3pv4v5iiqzuP1r0sVZLv+dXThCFWQ7cbTmYxYBdn+5+hNPduuf12qtuT1r6OLjXA2wGYymcjOzlYANpXFdmPoUxiH/f39DA8PKyCbymi7MfSmjvLKSeA8yPajv0ZhsmlnUkUFZBMmm/xbYbLNAtnC0vwgEiF4g4FsqjF05SbO7/uTVN39viV++d+n6uzyZXgtPkHV27WQ+uV/p6q3y5fhtfgEVW/XQuqX/52q3i5fhtfiE1S9XQupL/07YwCbADWSIupwOBSQTcAa9bpxJOB0Omlvb1d0aDAYot0U1TptN44C1ZFelgTeBbLlJirpolEWmzRAiHUXvQBkk5TRcCRMUGqy3UBMNvVwvay5ck3frOrumor/kr5c1dklie2av0nV2zVXwSUNQNXbJYntmr9J1ds1V8ElDUDV2yWJ7Zq/SdXbNVfBogYQA9kCgYBSgy0zM5OcnBzl7+p140hA9Hf27FnkT0n3lTRfFWS7cfSnjvTyJPAekE2pxzbTXVRYbEpNtq9FGx9IiqjUY7tRQTahqqob9OVNmGv1bpmIKkX8Wkn/0r43dpCqers0+V2rd6l6u1aSv7zvVfV2efK7Vu9W9XatJH9536vq7fLkd63erertWkl+8d87m8UWDAaRHwHYcnNzFUaUet04EhB9nT59WgHZJOVX/HA1bfTG0Z860suTwDsg21+hy016T3dRqcv2PwJkE3BtZGSE1NRUFUW/vDnze3+3FND0eDwkJCQom7N6Xf8SEEPW5XIpBpHFYlGL1F7/KlNGKHqbmppS1llcXJy63m4QvckwJS1D9Kfq7QZS2ozeZMTx8fE31sDfx6MVe1JsEjnfxC5RrxtDAjG9CYij1va6fnU2G2Tz+/3KOhOQLS8vTwXZrl+1XXRkoruTJ08iehTbRO02eoMp8DKGK8zFuRpeCHAuc+JakjDku81mswLizwXeyzPIuSEg8aUwMN83IJsoc+/evWzdunVxjqM0fVC8zovPsIhSo07xSpU/pCnEPLdfxjR9f79VnH0pnCk/VVVVCt14Mddcef+xw3sxn6Hec+kSkIO0ra1N6TBUUFCgRLDU6/qXgOhNqP2yzqT+yULr7VIg79jWef1L48YZoeyTTU1Nytkm6+1KdV6LoEV+NISVH/W6shKQ86i1tVUx3kpKShb94XMFm1Sm/qJFeFk3ilF+7tw5vF6vYpcsVu46tOjmqEd0obMh+2SIcNS+VK8rIgHxA0Rvoq/y8vJLBmxi60+1J6+IWt7zIbMbHogNKetNWGxytqlMtqsj86v1qaKvEydOKL5ALOC+lJRRlXl6tTRz9T43Fqzftm0bb7/9Nm63+zzuImtb9L969WoefPBBJQ18sefnlR6xAGz/9m//poxFfmZf8gwyd5966ikKCwvZsmWLAgou9XrfgGyywLdv38599923IMgW8Efo7w4zNS4pslEsLfZf+ZvYSDmFWpItHuJ6etAGAvhSU/GnpoIwrdSijkudh3PeL4uxp6eH7u5uVq1apaDO8yHfsjBkQQvAIx1tYos3trDz8/OVaJhaPPWKqeiiHyTybWhoUJyQsrKyBfV2dUejfvpiJSB6E4NIwDU5WOYC2ST2MB0M0THlZsTjJ6wEGWYgN9k0lSDFrBTvmWCFbI2ZVgv58WYs+kuB6Bb7JO+v+8Tpq6urU4wXAWuu1P5m9Z0iwbcPt6GSKdNGIlrz+0uwV/lp5VwSUFvOLQFrFrrkPBsfH6ezs5OJiYl33W61WpU1K2x9lfG9kCQv73Vx+js6OhRbQ4zzhRx/ganHgi7eGDvDoelOtLNsRNG9wWImLtF2flACreVrk7hHX0y21kZIhdouT2Ez7xY/QNaO6KumpkYBb5ZyyfskI6atrV2xQ8vKSklLS7umbIyljP9GufdyQbYZzsN5V0zsE4WtEo4o4SKDToNRrz+vt0thqNwosrzW45Q1c/z4cQWgWCrIJvNgYGBAWXPi/y11vV7rZ3+/fr+QKl555RVFdzfffLNyTs6+pAFGX1+fEmD82te+prDCr8UV83d+9rOf8dnPfpaVK1cqw5D9QObab37zGwVL+PKXv0xGRsaC5/zFnuGag2yHDh3ipz/9qQKkzJWnLYs0KSmJxx57jLvvvlvpULLUa7Egm9TU7GoOMdQfIRw6T1BDpwOtLkps0xs1VK+ApI5GDJOTyk0RgwFXURH+lJSokhYcoNwxw36bDcrJZ51/rxTFi/5jUZRK5ebIbDxw7lHIvbGTaMGxXrsbYiCbzA9ZAAuBbHK/dLKRRSsIucwVkZ0smCNHjigpAikpKQrQJgDCouQ6+/GlSOFi9XHtxHbNv1n00NjYeP2AbO8st2sum+t5ALFDRw5JiRrPBbIJG6Nt0k3DuAt3IDSzT83sXTN7mLJSYnRg+avyew1xei2rUxPItJgWdh1n1tvMLnjtt6zrdB5dDZBNjge7+w3S/K8wbVzDkPkDBHXJAp0uaQpHHRjpSD7rbbPOnwtZx5FI+F33ajTS6jx2Ds71WkSpGbu0kS3pMa7KzUsF2cRRkYCTXHK+iexE98LOEaNVnBj5vfxcKtD2jsM5W2cKZH5Z8l2ayXGdLrSZWbAUkE2exKDR0++f5InBg+yYaMCofadDosjbGG/FmpJ4fo4FI2FKtA4+aVyu/Bm8SizSi67NKzHTYwbwdbYgxQ8QcFR8ihUrVizZaR8c6Kb5+G8pS2sDjYleZwVpxR8gL+9yCvLLGn5HYGGpfX2VL9lThUFw9b/p0h7kSoFswXCYaY8PbSRIyO9FZCs2iD+iJaI1kmQ1YouT7JiFPbb3PokGqaek1Cm/4EXpHBgD0iORkNzyziV7NswEJmO/1ihdB8/PgnD4Pa9rpCth6MaD2y8HZJOg0q5duxTf7Tvf+c57wJpLm13qu662BMQO+dd//VfF//vzP/9zpZTJ7Ev8ij179vDkk0/y85//nOnp6as9pHk/XwKdP/rRj/jiF7+ogLmSGvrcc88pAdA/+qM/Ij09felYwcw3XjOQTcAPeYC/+Iu/UAC2hSKBYgxIxOjb3/42mzdvXvD+CyW6WJAtGIBTB4ME/O9gUPZkA9l5ZpKSDeiNWoKBIOHABInHjqEJBqMbYziMq7gYb3a28sZ5t2yhIbon8WpMmIwaPONTiqOqNVhJSrYhEKJWG8Y7Nc20y03QaMORGIde+84mfLEZ43dOEDLFY9Lr3hUpDfp9sjejV4pOynESxjflBasZo3ymJozf7yMQ1hNnMnD+vJ9zWr5jfC8UAZqL6rtYCvBSQTYBCc6cOaM4GBLVjzE6xDmRjVpYVYODgwpYFwPaFr+6I/g9U7gicSTGiZyijoDMB5GvYVGyW/y3Xcs752o0sdgGFJcLsgVCEXyhqOli1GkwzLQ6vjSZhPA5A2jNBvR63SWZU5f2vb//d12u3pYCsrVMumgYc+EJhWYSCqNp82aDnkSzQYkWT3mDTPuDygElTrqsGKNOQLZEsq3zg2xinPrdTlxuL/6QDpPFii3ejF4nAYLfv2whTMATQCIuOsO799iLjSYilrU8sIBECwx3setqro+5HJAtBp2I6R/V0AzAEQ6T5H6D9OArTBtWM2R+cFEgWzgUIODzE9GbMOrCuKa8RHRGrPEmdFoNIpegODxavbIe/a4pJiad+AJBIhojNkcy9gQLekLKfZOTE0y7vIQ1BuJsidgTrJgMerSRAJPjo4xOutHq4kiwJ5EQb4rxKWeJKkLQ5yMU0aAzmdAvpIwrMLUWq09ZF8L4lfsrKysX/GaxYySIJLVt5HwTJ0T2WgEOpAam1HWTmoqJiYlKure8tthAkqzPgN/DtNOFz6/BbLESH29GE/Lh9YflgMNq1C04Rpk/YkPIvIoCqyEC3gCBoAZzfFT+8+EI4YDYIiE0+jhl778a1+Xuk4sF2YRB4wn68AS8DAWmeX7kJPun2zBq3g2ymRNtxGcknxeMuNJF2iQeNVwtkC1CKODF6fUTNlhxmPVXaEuNEAkF8btlvekwJcSxmBmzWB1frt4uB2QLBIJ0tx2m/vjjDI4NkxhvJC+rgFDcfdx++734/L7FPsb5+wTrCnmnGOobw6vRYLbacDhSMGmvHgAWDvsJeJ2EDUnEGXRKIW5hFCz5SI0RAt4VCHuvCOaz9efSZwxkk3UmOhP/cDHpouezjsIRXL4QLq8PXTjA1LSX+vZRXL4I8WYdxdnx2CwGXIEQKcl2HLY4tKKMRV4SCJL143FOQWImibpIdE/TaNHqwrhHu+gZljPLiDU5k5xks5gPEBFbdAy3xoLNGo9eI3tkmKDPyXjfIBOBMGjjsKemkeqwKH6l7KTyXe6hcXQZ2Vh0S9ZU1OcTOYbFfDGiV+yX+R82Fvy6MJVvsb5b7NNng2xybomNudh0UfnuHTt2cODAAf7pn/7pPWDNItX1P+o2kf9CmQoxYsm1enBh1f/Lv/yLQnb5y7/8y4uCbG+99Ra/+tWveOKJJxSb5VpeIq+WlhYldfRTn/oUvb29HDt2jK9//esKKWexNtTFnuGagWyCZO7fv59vfvObi0anZXL92Z/9GZ/4xCeWHIFaCsh2fF+Q0AyLPLfATEGpFedkgIE+Px5PCLNZQ26Bn8SuVoxjY2jCYUKWONxFxfjt9gVANgEM3BzZ8QLDjvWsSXNxYNshOsbdaONyWX37rawud6Af7+Twzn2c7BpkwpTK7fffy8pcB4Y5dkaNLkznW7/ktGETW1YWYDNFwQStXsPo2WM0DPrJXbWOnHgD+nA3L/xgG/aHH2ZdgR1rcJT6+pN0UMatK7KJkyDXfDM+6MMfCqM1mNDNYhlc+BbZXEXuwoqZXSNI9CgOgWwUArbOB9RdSZBNWJPr1q1Tvk8cFQHasrKyFl0vTKsL0PjqE7w8nsYDt99KcUo8Rr2PnpZ2BgYMlK0tIN6ku0YAwJXbomJ6E/lc6KTJpil6m6uYZWwUlwOyjbrDdE2EmPBGDRebSUN+kpZUi1Zx0pd6RUKDHPpFE/bbqynMd7C4qn5L/Zarf38UtIm2fL7YFSskKnqLsVjkXtGngMyik4X0tiSQbcKlMNk8wTAaTQSzTofdYqLIkUiyxayAatO+AL3Tbvqm3Lj80bRSo1bDmjQB2cxz7zMacT5GqXvzZQ409zPtiSc5r5L1W9ZQkZ2k6HDppubl6Eii1lO07GgjmJJK7rJMrBJZnucK+ZyENHp0erN07J7zEr3FOm/F1ttS9XYpIJsCgAgYooBeoNP4MGtH0EYEALMS1DpI8Owh3f8yU4aVDJkfIqSfn8kmfoqzv436w2eIFK2kKsPNzl+9wUl9OQ88vIm1WfFEPE66Tr7NSEI+RVkOGnf+ml9vP824W4NZk0BB9TruevB2VhUlM926j5899TsONQySkJZP9ab7eOTuWvIt0/Q2H+el7fs5XNdNXHwxG++5n3tvqybN9O7qcZGwm+4jRxgMWslft44M4+UxskSRMSNW1pacYbJuFCB5Js1A9BnbJ+ebI5cKskmkOAayie5j7G1JFZbUDGG1SUF+SXFYVH0+Ab5co7TVHWPvqSZGp4zkV6xm45YVOHznqO8ZR59Swbo8KzOxj4s/VkQKBHtx+cLojRZsZh1B9zBtJ1oZ8ZrJWpFPoiUee9xc2QgaprsO0jIwgrn0bqoc74BRl7N6Y+8VeYtuxHkTG/TC9Sb2Skyf85pAi0gXlV3aGwrwcsdBflL/EsFwCH8oqMwR+V8oHEKn1Slpa9aUFOzF+WiFVRNBYa4V6xx8yrKKUn3ylWeyRcI4h5rZ39KBK62WP6hwELwSDCpNhIBzhJ7jrUyEkim9tZKEyCUAOBcIf7beYh0KY46P6FIYE7Ei2/Pp7VJBNtHX6PQ42+t3cnSyjokkO9pwiIRxN+tt1Tyy6UFFl9GyCYu8IgGcI+0cfnMfb23fT59WT2H1Bh766GNUZ+qVUjVX/tLgGW3izIFfMlb+F9yaG8bjnkRjyyfBsERgLyLZPgHCGl0UNLnIYGN6k31SAJbZ11z+QWx/je2xSwXZxO4IhsIMTnjQhvwcr+/nuYNDdLm06OIt6LRaMk0B7qowU7s8E7fXT05GCjbru8c3774dctFV9yq/evxV8h78Fz57fxLhQJhQ0MPg8f1s3/n/8dTuKfxx2VQ/+CW+/eitZJjD+Jxd7Pj1D3m7s4ZPffXTLMvWEPQ76T70Aj/4xD9xqCgVWySZ8ns/yVf++EFWxkMw5GGk8VV+8udPkfGtn/L5rYlRwG5RV0QBUH1jI3T1D+LXGbEnpJGS4cA0T7RJZB+rhSfnSAxok71LbEl5LdbEYKFhqCDbQhJa2uvCCouVBrnwnbE9UXwAyfy6HHBoaaN69903GsgWG70EPL/61a8qtpWAugKwLUQAW0hO1xRkk4J4f/VXf8XatWs5deoUdrtdAT0uNjFizt8nP/lJBWlcam72kkC2vdIyOkJahony5fF0d3jobo3mFMsRKpTjrDwt+VkB4sf70Um0JcmBN9GBVuoMxbKkLiZ9rQFt/2GebYfl5VVkOwdxZ2SSHKdlvPkE+7b5qf1SJT1vn2RIk83GzdVomp7kld5S7qhdhsM6wzSTiImAYaHYwahFG+zk1edaKLujljy7Bb0441oDupHTvN4wQlL+GtbmJhJqf46fvViPduNn+OTaLEyuXhrPNhDKv4nqrHgMCm1Z0k7DymEVvaJpksp/gl68wTC6eUA2OXSHhoZ48cUXKSoqYtOmTecjGFIT4/nnn1cYicuXL583reVKgWxiWAsyLWnHcjgIPVUYbeKUSIRsMak1Gp2fhle20TDVQiD7Ie5eW4DDGqC7qYOBQQPlawtJtBqIBGNUby16nTC8w8qZqNMZMErkUHFExDgxoCV4XsYarZRFlnu16I16lH8JK0QYHu+aS0It10d5JzotWkmHDUXrTSgqks+ZsXjCMXr5O/lW8+4JIgdx0F577TUqKipYs2bN+bbbkv4pzUOkBs2yZcvmjaZcKsg25Q1zZkTAtQgZVo0CTgw4I4pjV+oQoG1ukGmuB4uEBjjw8yaS71pFRVkaphn5h+RDdToMElkTgYUC+IMhwhEBVPToNBE0eh06ha0YmHFCNOiMBoVVKlHJgD+g3K8zGNFLK2Zh3wSC73FYJD1Dq5PXteh0GkQvwaA4H1p0CrtO2VmUuXLeTp8VIY5FdhX9XgRkk9/Jutq5c6eypoTyHEv1lHkvrGH5nRR7ns/pXhLINumiUUC2UBjhQZSlJFGaYscXCjE47cbrD5ASbyE9IZ7+aSdnB8eY8PgVkG21ArLNw2TTQNA1RvPR0/hzyinPMtJY38gI6ayqKCA9aaZLlYBEIQGpgoQ1GnSyd2kEjNVBOEggGDwfYZbDTtL+w6EgwUBIcQ6iUVUNGuXe0Pk19M5c0qATUFmnR6MZ4+xrjfgcaeRVZ2GVuSE610T1eaGDJdFpAdn0C4BswkKSgFNxcTHr169XnHwxag8fPqzUg5C0JmHgzqe3SwXZgv4g4+c8uCe85KU1UWh9A6O/k5AhBadppbLXJ4XrmDKuVZhsiwLZ+tqoO1QHxauoSHNz5sB2nm0ysLJ2Kx/aWIE17KHzxC5GEgooTLfR3XiSQXMFa6sqyDYPc/Sl33JkMJ31t20hVdPK79p9FJWs4oHiBHwS3NEE6Tz+Gq+f6CNj1b3cvSoPjd/N6KgbiyWelJR4QjG9y5kddtF1+AgDASuFG9aTaY7WTZVUH9lDRXfRvTP6O4XHd5EUoNn7i+inublZqV8oZ4gEb0Q/YpdI1F1SOkWXYqzNF0S6UiCbpIvKeSZMNpnTUrdNAiJy9gqjbf7Cwhp0ERfn2lo52+Enp6qSylwNk5NufJokkm3GqC0RCStrRlLblB/5lQDE520QDTr8jA11cLTPT0pmJRvzDYz0DDA+7ichxc/ZvnEmTGU8UJWksL8VmyosDEZJr5J9MMxE+36aB4Yxl97HshQBqWX9ycIVJzZASNHN0oMt8l2iH9kL5Udq4IkjIvoR+1DqBskZJ3aJ6G0+B2UxTDYFZAv6ea5tLz858zIF9kzy7BkMTo/iDngpsmczMD1K+0gv4ekAZksCcdXZStpzMBKiLC6DL2dtpsKSofz7opdSClOL3mDEqNcpspSsBIW1Kb8z6tGIDeEPEAxp0Oiie6BCXpI1IhzkUICgHIV6I0aDEa1GzjUf/mBEsTMMJiM6OZsCfvyB9wJmmpl75AwQe8XvDyEHt5xpYeUzoutNmELCTg4p596MVXn+LLsgnfyChxV7SXQmzqXYJGJ/yCXgmpxv0vTlrrvuUjpQzjfXLwVkk/nh9nnY3XmC3/Z24fFkkDbkA02Q7hQ9ecZhHs4pZVPJWjSGRfL2tOAb6uLIk6+z37iCx75cSyZhnOPjuL1e7Hl5mDV6jMLY1ci89+Pzz9gLOrFXQCPnWSSA3+dX9KfVS2aMMHwlaOLDJzrVaggrZ+OMnREB11A9p/c9zkTF/01tfDNnTu8kbuPfcVPqNN6wXrGHxI4JBQLK2n7PpehSOXiVOaEEkuYA2URv4tudPn2aO++8UylBIfqRQIAEvSWL6d5771WylGbr7VKZbDJW+Zwptx+Xx0trxwg/eLaVgYgZc1KQ8dFD2LI3YIwrImWsh8fWWKgsTcVgiSc3zaHYDwtewmLzDFB39Bl+9ZKOjVYza//mjygOOxlp284TP9iG/p4/5JN3FmKMuJie6mc0XM2yTB+T/Yf4zc6T9L86Su1XH+WmWyox+cc5d+ggb/zDOLc9ex/WwWaee/I42tLNfOFjy9BNDtK+73F+0uLAMWDjsb/6KNmaxQKiYcK+CdrbxtHbsyjIsYDfSzAiXR/n3kNlfxNbX1hkAjqIjyRgg5wp4rvJWSPlm6T+50IghAqyLTijFn2D7EVdXV18//vfn7cpmehFGGQL6WbRX7zEG280kE3kKnvVr3/9a+rr6xXZ3nrrrcqZslSs6UJRXVOQTRawOPNSdE5oeXJ4fuhDH1ImxoUGjtTS+pu/+RslDeIzn/nMkifPUkC2Y3uDyuEkAJvkngz0+BSjZGxEIqARsvPNuCZDGC1BcopMCiA3eC5AQiI40uXwmXvz0hkjdG3fx2BCOiU1JSQKKKf4+iHGexo4sNvHhrvjOdY0gDlzFTcVJqGPtPPyf3VQ/uA68hwWxZn3TkwwOeUjITuNuBlERaMN07njWdpytnJTUTJmpbC4FmOkn50729AkF1O7NpO+bU/Sa3Nw8kwKj3xiOabRbpoOD5Bz/xYyg/10dfUw4dWiT8yhJC8ZoxaCvml8IT2RQBi9KZoqpTPOzWQTp0+ArP/+7/9WnMWPf/zjyqSVQohCyZQJ/fnPf15xHn8fTDY5eEdHR5XDQeaXjE9AQDHKxElaTLRfAdle3sZ4bhZTLW2krLmT1QUW+lva6R80UrXawdiQG5MtiaSkOLT+Edp7QmTkpmI3RxjqPMORhh7chgxWrirHOtGKOz6fDIcDkyaAc7SHEX0aSd4hWuubGfT4sRXVsLwkl6S4WKRQQ8g3xeREN9M+MxPtPUxa0igqKSDTbkWvC+Mc7GZk0gcmC47UDGwmLQGfB18gpACj4sTHwIELNwSRy9jYmLLZCKr/8MMPc8sttygbu+TOy+sf/ehHFQBuPmCLn+N+AAAgAElEQVTyUkA2cXgbRkKMeqKAWnJc1JEb90VoGA6TZJbf65Q0xKVcArId+nkztrVWBsZHCWoSKK1eQX6qBd9gCw3N7QxN+tFkVbG2LI9kY5Dp8U5lDYy0nmNIn0hRRTlFKTbM+inaTpyhtXecsCmbqrWVZFn99DadoLFnFJchm+XVZeSlJZxPSxOD1TU9wfiYC/dUH+eGAiTnlVBckIE1PE5Hdz9T7hBmq4OM7DRscSb0BPC43Xh8QbQGM2azaQb8num8coEAZA3J2hK9ieH6yCOPKE6+OCbyO9k3P/zhDytAznx6WzzIBq2xmmyhMEaNhrykBDJsFgVQVgBgYdGFI0p6p9MfpHNsigm3V3mOKJNtYZCt5dgZIoXVlGVG6D5Tz5g2l9KSXLRjrTS2dDLkjmDOrmJlWTY2v5upoUkmfMN0DQwTl1JIeWkRDosRjbef03VNdA97ScgqprqyiITgMK0NZ+kanCKYXMbKyiKyE2fxHMUxCTrp7WyisX0AXaodXSfYC3PJX56F2TtGd98QzoAee0o6qQ4bRjFcZzzIxYJsQk1/9tlnlbpaH/zgB6mtrVUck2eeeUYJPMmZKGDJfPvkUkC2KIgbIegPMdA4SX+Tk9RcDWWVA9gMvWgCTuLoJi7USdjnUpzjScttjFiFyZYyb002hcl2HmRbTUXqFKeaOxjtm2Y8kkLp+vXUZhs5d3I3I7Z8BWTraTzJgKmCtcvKybRqCPv62Pf6CfwJ6aRmhdjfH6aicj0fKrbh8gXwjZxh1+F2XJYytq7Lx2qIJiJr8TMxMsrwRJjE1GRSEk3REqVhN12HDzMYjCdvzXISA/24nH6coz6mMWDPzSMryQLeKVxON0GtSaltJoaWcrReBNSW80RAbanbIYCWrC0BsQ8ePKgEluRcEV3Kn1cbZBNtin0j55mMRWynmEMktdnkfFsQZMNDb8dZjjRNkF68mg1VmejDPgWkDrjGGHX50ZiSsEWGGZtyMto3ybAnQkpZFcuy7IqNIPzAwFQfp04cZE/DJKm5y9m0MguTQYJAOvzDjew63opLl8umNRVkpQggocOanIfFP8T45DghaxaGkdN0DA5jLr+PqvhpupubaGrtB3sahRXLKEi3Y7hEdpTIQQCZF154QWFk/MEf/IESeJD6MFKoWfT1kY98RKlpN991KSDbLQUr+PLGh5XuokPOcdJtyTx++AV2txwjMhXEFJeApSYnyiyNhCm3pPOlzE1UWjIJzAWyaTUEpwdoObaHQw39mDPK2bD5NgqtLjpOHeLtAx1o0iqpvWU9xRkuxs410j/oZ2g4THJpIcnmIJGkUooSA/S1HmT/gWMMa/JZsXELa4rtuDvOcGTnQVojiRQvX8P6DaUkznbwtSFc/R2cfO1t6r1GsstXUbuhCG3/OH6NCVu2gakRFyHfOINjU5hsqeQXFWPTBfH5/YrtrNGEQGvCbDLOqk32bunLfBa9yT4pspdguwChAgSILkWHYpcI8+BKg2wS9Woa6uTx+gO0BIvJ7x3jo6/9J0aLjX+77SNMZ1moCfbw6LINlBdWKAHP+S8N2oibnsYTPL8txIe+uFHJMBFwVbkEyI74GW3bw5v7T9HnTSanZhMf2JAP7jEGhzrpmwwwdvYEvQmr2XrzakqTQgy0Hub1t8/iNCVTsG4zm5MCDI95sJeXY/NPMtR9joCS2jhI077/oD/zcyR3PcELe7tJWP15HthUSWawg7oz3bjNqaRXrWJtruOC9PoQAfc0TpcX9FasUjZF7Mk5QDbRmwCjTz/9NOJ4f+5zn1N09Oabb/Lyyy8rPp+swdlsKeV0klTUmVrKS2GyxUC2gXEXXreXX77SxKv108SlO3D52+k68yPyqh8jp+B+wt0dVCX6ePSeYqX0QGlxASbTwnkO0jrB3d9O3csvMbR2La6WnfjW/DWfzRrj9Bu/YJ9lMx++dT0ZxliAL1pbW87Svv27qJ8KYzQ3sDtYy5e3bCHHPE3XwcPs/J6b+199EMtgI8/812EieTfxmY+V4e1vZ++Tr2Lcsg7nrt/h+uD/w6MFWvyLIk1GiAjI1nmOQFw2ZQVp6GTvnMmKmGueyhqS8jr/+I//qABp4ns7HA5Fj+IHPPTQQ4r/JkGdhTpDLhZkkzkkDKzYeRlj8wtGsG/fPqXG1+zaXbPZdkvxB/4n3LuYdNFrBbCJfG8kkE1sZ7EF/vM//1Oxn6TJgfhSUi9OfF9plilz/FJZgdcUZJNun7KAfvKTnyhpo7LhSkvXiz2QgGzf/e53FSbS1QbZju4JYLHqqVppo7fTozBLiiqs1B+bJM6iZ+WGRMZH/Jw6PEVZtRWvN8zZE06KKrTkFEm0bi4QQItBN8z+l86izSpi2YpszMJ60+jRREap2/U7eh33sSVzmGPNA1gKaqnJjsNgHOTNfzxJ+idqKcmwY7XqGW9ppa1tnILb15EsNU+k7pG4Ge2v8fPuMj5em0uCOZpqoTOFaH3jDdrDGay6KYu611rJvTmbcy/Wkf7IJiwjLZzsTmXrWiOdHU1MBeJJsljRhAOEUwopS7ESGOtiwGPBYY8nziSRLmZAtrmZRTJ5JS1UNmbZJG+//XYFcJONVDZocfgXuq4Uk00WyGxwQYCmGOVWjLXFg2xvMFm+lix/HadOWFj1wEoiw70MDppYvkrDwb09JOWXUl6Uhs5Zx8tv+ti4tQy9t58T3U5MwQBh9zih1GJyPPXsC1Vyz8oyUvVOWvbuZrxsMxUmNwNt55jUTDLUZqS0tobiIgcm8fg0OoKTXRx787e0eCspzE4k4BnGkFZMRWkxhulRnEp0UYsmHMGgT8KWoCcU8hPRGjAaBWST6Oj8epucnFQ6qwhTQ5imUudODCExZEtLS+d1HJU5dwmNDwSYOd4fUlhgFSk6LIboGKU229khSa2B8mQdcYpTvfgrEh5g70/foEMBQnQEx6bRxxVTs7GchMgw57p6FfBnYCRA4YqVlKbp6Nz/LCf7HaSkWZkcchGfXcW6jXkE609xtm+SgMmI1ZZLSVkSU/0naOhxYjIkoPO7GE/IZ3VVOUXJFgQP1Gr8DLYcZe/+DkjOICEyzZgpjarlyylPDDEwNIbHGyASDhFOyiIvNR69x8mUy4fGaMBoisMsKdczdenmctrl99JRV9abMKAECJU6A5IyJiCARJHnc/hFoksB2VomPTSOTSvposJsSYuPIz8pYQbEjhZk9wWDWIx6Bqc9dE84Faag1FlaTLpo0DNK/e43ONXnxIuR5Jx81qxbT0GyDVd/K53nBhh3exmf0lK0ooK04AgndtUxYrOTYp1iwBtPcfVa1uTqOHewjqZJFxqbjdTMAvLtIQY7Gjg3GkJvsuD1jBCXWUVNRSXpNtk3hd3joefsGY429BCMiyPdDsNtYTKrl1FRYmZ43IXfHyFOnESDGZs9Bbs17nxq6GJBNtFJf3+/EiEW4EbY3BIMkOi+GLOyPy10LQVkk0CRGP3D7dN0HR3HYNFRtD6JpHQToUi0NpMhNEai520S3duUv09Y72E0XmqyLR1kO9HQjSYxH3//YfoMmdTW1GLq3M/wu0C2ctZWRUG2UMRF42uv02dIxpai4c1tO2k85yanoJCKm+7ilqROuvoG0Bfcy7qCFAzaKAtNj5PmulOcaA5QumoFNWUOCIbfAdlCNvJqivC2vEVzd4j45HxM+hDG+Ezy8+0Egy48/gg2cxymOAtGQ4w1PjeoL8EHcfJj+hI9yjoTvQmDbCHD7Eow2WJzY7ZzIkajMCRlXsh+vZAjJOnefucY3WfrONvaSSS1mOq1GyhKMuLqPc2ZASc6RwnJQ/s42jSOwZELXichYw7rbllOTnKcwtAOOgeoO3WEvY1TpOXVcHOpiYmpESZ1aaSGBzh4ug2XIZ9bqnMwBzuZCFnIXnYHaZMnaGxvwp9RS26om3NDA+jzarH2NdLUMQ5JJpD6SsYsylZWkZthRbeU1LwZIYmMRObCQhS9SS0YWWfCPBR7RIJKiylyvBSQ7fn2vfzrqRdwxCXwkRV38Mc3f0Spw/SzQy/yxLFXcPk8aJ0RzNZELDW574BscWl8MUNAtow5QDYNupCLlpbjvHakAUNAR1ZuMctWLIORThrPDkLIxbBPT7iwmrU5LoaOPMfeviyWl1SSm65jYmwAX+7tbLLVc6a1hQFXIv4JLyZbDpU1aThbj3O4PkhSRjI5ZTWsWl2ATepIKWCQlrCzm5aTe9l1xIMtJZGM4iqqy+2Mvt2KU+sg96YQZ3edJeDIJCXJiDagwZJYSmGJEffICNM+PQnJCQq72SD1EvWGi3IUFbbwDHtUgDbRm+hLWAfC3BagRgISC83zpTLZ5Hud7mm2NR/nheFxpgIFrDt9mO/s/CUTCQ7+T+1D7Fq9kSzfWT5bWcSWkvX4pLDzfJdEItzDNJ/aycvelXzp5jJshvNt0CDkoa9tFy8fOYLLk4lDp2NSqyNh3Z08kjjGmy89za7hfGpL/fT0TFBcexc3l2TQ+OQOzjg0xCenkl21ktLpFk6fHaXy0Y+TN9XO8W1vMV28npoCDV37fkxf1hdIP/cUL+1vJ2H1l7nvplLSQ310dA0wHdIR1CZSs3YlmfFR4EnmrN8zyuj4GCFtIokWCwaDFr1J6qRGfYILrxhQIgHbp556Sgmui10iAM7GjRsVu+RiQM2lgmwyMz3+EGOTLoaHJ/jekw00TGqwpCQQcTUw1vUK+TWfxZRQgnNykqTAJF+5I53sNBvZmWkkJsYvdNQS8U/RfPoAPzsSx/9+rJC9zxykw7OMzz5sZc/3t8EDd7D1tlLMgXfAVmHoOkc7eH7HGTTZFdxRMMZPfjDIB755ByvzoHvP7/jRY4/TeXeJEoAt2HIvj1SXU2Hz0ln3Er85VsQnH8yh78SLvDRwJ//7c+Ug9dvO72tRVr5WK+Ck+IMxtqhEmYJ4RgcZGZkgaLKSkpmLTfENZ+pFzPHEspZOnjyppM3JOSJsbQlEyB4pnRglI2ih9SYfvRiQTfQtAWHBA8T3iPlq8ns5U8WuFXxgNqtI/Mg77rhDGZd6XV8SkCClkKdEX9/61rcu2l001vhAwNMLGyP8Pp9Gxvjv//7vylgFWxIwOTYfxZeSoHcMaLuUcV0XIJs84J/8yZ8oaWhinF4MgZWN+O///u9/byBbvE1P5QobXS0eRod9rLnFznC/n7RMI15PCEeqkabTTjKyTYyNBmg546KoUktO4fwgmzHcx67drcRlllBdkY5Rq0PjbmXX802YludRWl5D8uQZDjTNBtmG2PWPJ0h/tJYcXQ9v/W4/bdIswRPEaDORu3ILm9etIs2qJXLuTb53JpMvbioiaabuidD53c07eKvfQnWOluM9NjYsz8FX/zpNCWvJD5yl3baR9fp+eiaCZFZWkWE1Evb20VDnJasyHZ2rn/FIGplpVnQhH35/AI3OjEHSH+eoESUTMoYSi47feOMNxYGUZheLcRxjYI0wcxbbXXSuxgcXLg65Tww0AYOEJbI0kG0dy7PiOHfkEPX2CmoMLqbH4qhapeXwvnMk5pVQXpSKzlXPq7v91N6Uy8iZ7Tx7dBSH1YzeNUBP4ho+ckc+nbunqLyrigzLCIeOuamprSbLMMnpw29zqKWH/iaofuhetqwpJFHoAgrI1snpfa8ykfkAtSsLiXc3cKLRRVJ2KoG2Zvr9YLJaMOp0mEzJpGXZ0AT86C1JWK1mBfiJ9lia23kUvcnGJ51/pbuP6OsP//APzzMPF3IeLw1kg8bRkJIeWpGiJSVO0kU1jHnCNI2GsZuhyH5pTLZ9jx/Cv3YNtavzMA63cKKuG03BSlZlhak7doiTTd2M9o+Rt/XDbK5KZfz0K/QYVrFq3QoM7Xs4MxwhOy+BEw1usotKWFGSqoB97sEeztY1oy1aRkV+DvGhLt56pQ1jXgEVVVnEG7Ro8THYfopjZ70UrFxNZdo0R0/3Y7RnU1qYjLfnLG3nRnAGNApYuiwvSfJgCOrjSZQC8EL4kMiuEn2UdMi59SavCWNTDjiJ8kuqoRhEMUB7Ib0tHmTToDQ+GHdGQTZpTBNvptCeoICkggcLA8oXDGEVkM3loXt8Wvm3ND5Ys1DjA0kX9YzRsG8vPaE4ktKTiYz4MManU1SdT7phmH37D3O6qQfXlI+SW++mKlFHz4k+rNXLWVlt5Oz2BpzWNIrSR2jo0JJZVklFfgJ6rZ+B1mbae9ykl5SRm50MI0fZc9JJSkEF5QUO9LIvu/pobmplRJ9LeVkhqfp+jm1rhcwcshzj1DX14YuYcFh0hE3xJGcVkp9uJ04fBYEXC7LF9klJ05ZCsGJ8CLD96KOPKiyk2anCcx3ySwHZlDo5vhCtB4YY63FRuCaZzIokZa+OOs8y3zTowlM4nM+THHibCdMtDFseJLRAd9GLMdlOnu0klL6G1akDnHyxG11WGckpHQqLt+A8ky0GskEo4qbljUNMWG2YUn28ebAJv8bO6sIMkvMryAvWU985gCb3VjYWp86AbDLsIK6pKSZdYawJiSTERz3X80y2UAJ5NYUEOg/Q700mr6oWR6CL0VEnhqQUwl43PqykpUfXtrLeFHnMv08KoC1RTwkgSVkEqRkr6TWLcUCuJMg2G2wTMEEAW9mHFwOyRR9TWNJORgfaaGloZSokzMN1pPvbaOgXkK2IlPEjtE7GUbj2NtKnz9DY3I2utJaqrGQMmgjaiI+RwTaO9vpJzVrG+sQh6lrbGDWVsiI9QH1nP+Omcu4t1tLXcpDegFUB2dIVkK0Zf8YGcoLdnBvsg7QKIuNjBBPKWV+dRmiwg8amDpyJhVSV5JJguLTaerH9U5w6WW8SQJIAoASQFgOwiayWBrLt40enX8CsN7K1eC1/edtnlHID//Dmf7Gt5XA0c2PUizaowViWpqTFSnpoZWIuX6t8gGVJeXOAbFr04UkaDm/jmd09VN7xMR6+uZDQ4CleePppntjRQVamCbcnhLH0Nj68JQfL+D56bfdxz4YV6AePcLChA0/qOnLPPcevf7eXfl0ecd5hdLYc7vrg/Wh6D7F/Io8vf+7TVNr9eL2S2juzHmSxT7RzeNfzPNVo5XNf+iobckNM9PfSvLsdl9ZO7kYtbccGcZTXUFmQiHdE0ppHsOSWY/JM4IlYSUm1KbWzorW9pEbvxXe5GEAqKb2PP/64EkCS7AhhRwlTezHrbakgm5xhI+5RftN0iJ2DevyaPBzD/ZTU7WPa62Zkze0MZGWRqevic+U5bM2uwRdegMkmZ7hnlOb6t/j1VAXfuKWcRONM4FBqOjpHaTywlxZNCrW3biVfN0HLkX28sU3P7Z9Ko33fTtpSPsznb7UzcPQVDk7YKc/NpPU3T9G07EN849FbSPKN0XL8CGeaxqj46EfJnW7n5I49TBetozofuvb9O6Nl/5v1cfXUndpO3MbvsTljmoneZrbt2kNzzxgJ8cms/cDHWJETrzDTJRXZPTHGtD9CQnoGVo00pvET1s2UU5jjcIoBpLLOpIOfBCTuvvtuxS4RoORiertkkC0SwekNMjw+ydjIJD/4dSMdvW5sCUZ84X5ckUlSy+5VaiV6pwKk+kb4wu1pZCWbSU9LJicna8FApG+8jSM7/p4j5T/lW8s8dO99kaNtIxTd/wlGH/8tri13cOvmCqyhWJkXKUXiYbDxBV5rHqRw07fYpOvg6BPfo3/TN7i7JoPhg2/w5P96C/PXShg+MEHaikf4+h8vIzjcyeHfPMm5mz7HIzV2RhsP8fqzTWz40y9TqfMjSeRKpsTAaV79xYvUTRrIKr2HRz6zhmRlHcWANGnaNI3L4yLs1xHnSCFO/IkF0u5FDwK0feMb31DsSinVJKCJkBQWy5RaLMgm80LYqpICHtujZW6InyZBEWGvymuxS2xVOdvkrFWv60sCMRLLtm3bFN9dfMnZwKm8LsFIAU4FKJWg4LW4BCj+wQ9+oMxlsdtiTGiZf/ITsxEEZJOzRs6PpV4qyHaBxCQIdWxPAHOcjqqVCYwM+WltcFJaZSWvSCLceg7tHiO/2IJ0HZVN6PSRKUaGA++AbOG5mWzGSC+7d7dhzihleUUGRn8bO3YPk1OUR3ZhJvFGPcbpVl451YMhvYbNxXaMwWaef3qAFfeuItMaYmxoVKF+9w04Sa0pJt2eTnJSgpIeGu7dzffPZvLFWwrPg2xIXSBvKzsPjsL4Aaby72JTZTG63p38rCGODZEJ7FvuImXwHFNBHZkV+ViUrqPTdO4dwrYiE6N3iGl9JumJRrRBH76An4jOhGmBxgWyEYqxLwCpTFDZSCU1eOvWrQt2SLmuQbb8dBhv4tDRI3itVdh1qaxeDYf295KUV0xZoYBsZxSQbf2GDCbbD9MQKKQiy4aUBAqbk8hIS2Bo1y/pyd5KyvjbDKY8wMZMaGw6TVcghaosC0PHT+ErWsnKqgKSjJKmqyMw0UHjqV0ESh+mOsOOhV5OnhzBkm7F1zyBISeZBIdVATP0hmidDunwFvT5CaPDaJKGBqLfubcL2RBbW1v553/+Z4WiLZugoPyiNyk8vBBYcykgm4xm2h/mzFAEfzBMmjWaLjrg1hAIaylNipCdEAXelnJJuuhBqcl2Zw2FhakYJzo53dxBwJTI5JSToD6OrOQk/G3bGUm7mercdFxt2xlPuZnKogr0XW9wejRMoi5IizeNiuISilKkSxJM9/fT1TJAYlUJGSlJmPQTnH6qDl9OFsUrcrEptfU89Hc10ditp3x5GTn2KU4ePYcuKYV4fxdTmiQSEh3ogtNM++JJtwubyI82LhlbnPl8fT1hui0EsolchKH5H//xH4yMjCAMYAFrbrrpJiX9bSG9LR1kk8YHIQVkS7daKLDblALf4pxIgWFhsgnINuB00zXhxBcMKwV316QsIl3UPUbL0Tr8WWVUlGfjqj9Jy0iQzDwLHX1j+DVWsu0mXF2H8GSuJENnY7p1nORVZRSUGWh9oY7JOAeJ5lMMGAsoKF5JbrwOrd5Hb1sPQ8MackqzcNgtaLxd7Nvfjy0rn/LSNIw6A4GRZlo7mgimrqI4OwebaZymba0Ek1NwJI3SO6XHlpRGslUPOgMmsxmz1MSZWVjvgGxRFuJ8Bq3oRWpCSWqvFLEXw1Gi/DfffLNi0C6kt6WAbDIS56iXjkPj+L1+CmuTcWTHK4W2Z/C18621zf5mMn3P4tNlMmR6iOBiGh9ckC6qgGypq6gtT8d1fAdPt7mJNwaoWbacvLT4mXRRAdkqyLJpCA6f4YntHcTnFrIic5odHQGKS1bzgRIbXsksGznLb/c0MhpfziObyrAbJbA140wo4G4s3Si6S8wG2XKXF0L/ESZ1mWQVrCPe08zw5CQ6WwGJZiMhnwtvIIjeFI/ValmwA1usBpuwa4TVJqCopBuK8biYOp9XA2STZ5b9eqkgWwxQlLp0oZEWDjaeY8pWTm3SMC1DLnRJhWR4TtEbdpBXuZnksSM0dLQRzL6FZVkpGLVhtGEfwwOtUZAtu5oNScMzIFsJK1L91HXFQDYd/a2H6A3Ek111O2lTJ2juaMGXvn4GZOuF1HK0wQBaRxWrsoyEJvto6WxlUJvDsqJ8HNKwbymU5plDI1aDTYJHwmaTNFvRm5S0kKDEQmzfpYNse/m30y9QaM/is+sf5N7ym5SmB/u7TvPDPU/RNzFEZNhNxO1HXxztMCrdVascBXxz1cMsTy4kMCdwE8bvmmSks5HDh3ZzZiqRrVs2MdhXz0lXBh+tdBBAj9WeSWKkg+7m3biyHmFDWSHBviMcaWrH6VhP8egR6vp8pK1YRbLGj8GSQHp6GhrvGK31b3PyZAOBrA/yBx+pJV0beqfueiiAc3KE1sZD1B/dx4DlHh7+8HJ8+1qZ1tjJvsVEz1kPOeXFZKfF4ZvsZWxYcu5XYQk7CWhspNhNhIMCssmZMT/IJjak6E32SWFFCQtRgn+SLrrQHil6WyrIJo29BqaHefrkTnonIpRmrECv1TPc283k0ADla2px+p0MedvYWlDAHYXr8YUWYLJJeDPspOfUQZ75XYgHvnkrpUnG6P6rBf/UGC37GnAnZ7DslgriA04G6+vZ/7N+ir5ZwOSZIwwVPsrHS/101L/NnkEry2vWkRNq4/SpU7y1pwPL/R/jI3EDnGocpfJjArJ1cGLH20wXrmN5foROBWT7NutMdZw+/SbxG/6G5Zp63jjRTcSWRaXdx0T/aYylD7M8JxGdJkw46MM5OIUvaMZelIRe6tcG/YSkS/Qc6aIx8F5qeUnm0i9+8QslI0LYIgLc5OfnXxSsuVSQTb5P6sgNjjvxujz8/L9PsfvYCKTaCcRrCBu1WBPTCfm8BCa8FBrH+cOHikiOF6c/j/h4ywLAk4+Rxh386OEv8ZSpAIcpiNfvIrL6Af70m19nReM/8DL385n77ifLInV8o3U+pYbb8V/+M//wnV/QkFVMIl5cYQ+pn/8Rz3x2La7jB3n9/53kzqfuRHd0J6+1+ll+/8NUuHfxvc98m5dGgpjjjYT9XizpVXz5n5/g05VapPyhTJyQb5KBrgEmlQ7O6WTn2TFd1EwOE3BO4tJaSLQIa3T+GnSyXn7729/yne98R2Fmy3oTn0D0JutvMddiQLbY58w+M2PgrAA1Uuf0e9/73nsYT4sB1hczRvWeKy8BsY3kbBVw9kJAVnQrWYmSZSP+5LW6Yk2jZCzChL7wDJF/SzkXYeYtVIpgrmdQQbaLgmzRSFRpZTwJdgOnj04ozseK9Uk4p4M01U9jSzCwfE0ifT0e2pucyH5TKOmiwmSbE2TToDdNc/yp4/iz8llWW8DUgRdpcaxieW4qZqUwug6zxc/ZN/bT6U9mxZYVcOYX7HGt4471Fdgt0skMxtrb6eycJPeWGoVOruS0arQ4Tz/Hy+61PLAyM9rpMmo5ozdNceLpfRxt7qfiI/ewKj8TnbeF3z15gLA/l01fuhrp4x0AACAASURBVI2kkdMcbB0mtWgNZWk2QmPNnB5PpLrAIWgCkwYB2UxRkC0UUgrlSoHxuYxSAVpiQI1szoIUS/qhOCQSEbntttvmLd4oI79S6aIXLoBLZbKdfel1JsvFUMkkXie0/n28vmeUzPzVbL09lebnDjKSWsCyFfnoO3fyVIOdD95RhqfpKPu6HWy9ZzmZSvMKidrqCU8c45Xjg2iHzKy+72ZSgp0cPXoIf/bd3FQa5Mhv9zJdsor1KwuxK7XwoumiB/e+zEDa3dy1vAAG9tMwaiaroAh6Gxg355GfnY7VFC0CH/X5o0woKQguzMb5WmjLxiP0/h//+MfKwfqBD3xAAQCkUYnUGdqyZct7OkVdKN9LBdlkHktX0e6pMCNuaSABiSZJIVOqfFFkhxSLRqlrs9grEupn789ewrv6DtbWZBJob+Bsk4/0Qh2No26S0opZXRxH+0vPM5B5Eysr03G3bmM05WaqiivQCcg2HCIlM5WeA52E8suprszFLp3gnL0cO36AEesy1i8rxzFVz8v1TvKKK1he4FCATi1e+jsbaRCQraaU3KRpThw9h95hI9zRTzgzn7yCFMJj3ZxzW8jNTCTiduKNxJHoSMAsbFFFhfODbHIgSC0vqZkhTqOwM6SgvkSQJQ1fgLaFDrTLAdkKHAlUpNoVloZk8ImKAuEIJr2OtpFxGocnlH1j0Uw29xjNh0/iTi+ktMjByNEz9LptFOS4OdrvIzWzhBWZEZp37GQyewW5STammsZIXv0OyDYV5yA3d4x9h8ewVyxjdWUGFoMW57k6Tp49hzlrOZUluQQ7t3FsyEpB+WpK0q0KQKLzDXOqvp4un53q8hLSQx3s3dWDpaSS8iwvrW0e7AUFFGQmoFe23+icjO2H74Bsxuh8nWPOxoxQMWalJpQA2VLbS/ZOiaDFANL55vtSQbbpEQ+dh8aVhhGFG5KxZ1miTt6sBimKoxPykeTbhS7iZSpuE0F92iJrsp0mUryaypQpTgjIlraa2vIcLOFBDr20jUMN3eTf80E2F8fTUX+Mc7oiVlVWkB1o5amn93IusYKHH1hF/EQDL7a4yClYzr2FCQQQdm6IjgPP8/TJAXLXfYAPLUvH6x5noG8C5+gU7kgcOaWllOYnCC0uCrIdOsSAwmQrgv7DTGgzySoUkK2F4YlJ9AmF2OPjldo8waCPQESHwWhWUpvnugTIEuNfUmhkvW3YsAFpSy/pLbJPCtC2mNopsteK3CsrKxfc0sTpERB2dnfRi71paSCbBk3QycREP4M+C4lJGdg9bRxs6mHKWs4tyaO0DLnR2QvJcJ+cAdm24Bg7TGOngGyb3guydXuwZ1axIXmMhrYORs0l1KT5qW/vZURfzH3lVga66zk1ECSrZAW5zjOcqDtH/PItlBg66Rnsh/TlhNtaGNVms2ZzKXS10tw0gqW0gvKyDOIiiy3+/Y6ERM7i8O/evVsp6i2phtL8QAAAqcMiQJvU1lsIIF0Kk+3Ztj38V+M2Prz8Vh6q3sKe9pNK3a57Kjbym1Pbee7ULnwDk0TcAfTFDgVkEyabArKtfJjq+UA26fAYlkZKPlx9Z3mzoZNuQyZrxzs5O5zG3Z+7lRx9GI3BjG/wGGfq3sSV9TC15YWE+o9wuLETb/pGCtw72d7lpXr9x7gtN45ARKsURpemID7nKOeajihs7sxV97M5V3c+U01SCOUev2eKofbj1HUPosnfTGnXOSY0dnLXa2jd00tiTQ1l+Racvf0Mj+rIrkknMu0ioI0n2WEmEpgB2YTJdpEJLXqTYvmit1dffVVZa6InSS+T9faFL3xh0etH0qhlzxVAdaGi1hIsGpwe4XfHd6D1R7izcgO2iAvXQKOSklhQvQlS0nm7+zgGv5YHlm3FJ62aF7o04Blu4s0Xfso+4wN87eH12MI+RgfGcE46CQaP81pHhM23fIS18eMcPbKD15yr+WatgTOnDikg2yfKAnTU71ZAtpWrN1OR4Gd6epDmQ/U0HDCx/FMR2o8cIX7d11irPctrvz5O3M33sGlFmPY9UZBtvVnKnmzHsPLblPoP8VLLJKXVt7De0k/d9oMYbnqEmgIB2eQsCOCeGlKaClhT8rHpQ8q8Q2+eaZZw8YeWkjGyvmSflCYHki4qtSwlePuVr3xFYdlfCJZcDsgmjVH6pSaba5qDh1t58vVmLAkmbPF60EiHCC1OTxjnpId1pYk8tLVCSXWvrq5YsCZbxDtOw+Fn+MsTefzwA6VKze6Aa4CTzxxgMrGaTfd6ef5vn8D+yF/z0duK0HuHGOquozFSzGjbWzRo1/L1jal4gn6m+8+w4/unqfq7L1I5Vs+2f5rkrlc+SlZ/I7t/+jrdphKWr+phR0cmd65dRmq8fNcozW8f5HhjBV/58X1k+APRbs/KoonWfnsXUCB7pHeScXcArSWVRGOIgGcKl8ZCksU0b0BB1puUjBE/QIgR1dXVCutH1szf/u3fKnpbDJttKSDb7BkUA9lk7sg5K2mr1zKtcKElrb7+bgnIPIwxwuaSzWICI1dbrjGbd66xxBjUlzqOaw6yvf7660pNNolqzJcuKowMYUNJFERoxotZ3LOFspTGB8dnuosmJBlYtjIBlzNIe5OLQEAKCkuNl+gnayUtKCRGToRgcDEgmzT7jNDz9ls0G9JZsbKEkV3/xaunhvEExKAJYsssYusHP8Eq0zne2L6dw2d7CRZu4rG715PviDvPkhDAJCyd1qQz4YxjpNV5OP7Ma/jX3cbKzMR3OQgavZGpU8/ym/Y4NtfeREmqhYh/mP2/e4a2tHv42E0FxBnDjLSd4PTZDqaDBoypZayqKSbFosc32c+0Po2UeCMaKYgciqAVkG2O2l4Csojx88Mf/lABZD796U8r7AyJfshhK8Whv/jFLyp1GRYqoH/9pIsGaNmxi8nilVRmpWIx6giOt7P37TeZSL6Z22sries7yvPb99M6MEVGaSlx2kJuu6uGFCY4ufcN3qzrxfP/s/ceUJJdV93vr2JXdXd1d3XOOecw05NH2cK2kiM2OIDhmWg+DHzm8/fgA73Fg2UeCz7DA4NtMA+D5SSMZUlWsCxpRhM755xzrOpQXbnqrX2razQeTeie6Z4ZSfeu1WpN9a17z/3vc/Y953/+e2+nm5zD7+PBI/WkRbvofuk7jMfeyz21ecSbthhrfZ2XXu5gPiadTLORvENHqCnMJkZCD0XJtjbJ0IWnaV9Nwra0CqklHDlYT0WmFQN2JtsGmd/yQGQ08WmS1NugJKv1BvWYoiyYzRIyevWcbGI3UWSIrF+Ye0mgn52drSxMZNdfKkLJZ2K36ylsbppk2056K+SaTB7E8UmhD6cPhm1BHF4ojIMkReW2M6ItGFii5VtdzBu6GJxZQxOVw5EHHqO2MJKF869z6mw7M84MsnJsJNc/RE1aElvjp7BbD1KUI4rP1+lb8WLNqiXNO8FzPzlD/4SdqNhKHvzgUdJ1czT/9BU6x1bZjMznyD0nOFwmyqcQOSbhoovTIwzNaMkvzSc9dpOezjl0MckkaRfoHppA6lTEp6RjjU0jKzMRs9aN3baq5IgSVUGMJVpJqh8iTd/63DKGRGovCjbZZZRk+UKQ2u12JUebqFrkM/Gx11v43yzJJjbKjIlSiC4h1ZQXVtgvabTMrW0wvrqBw+fbGckm2ku3jd5Tz/FG5xhLDhMp+TUcvfcwZVk6Rn/6U95o7mfZl0pmnofsA0fIIJqNUTvWynwy8/WMv9TPRkQs2VVp+Keaeel0M8MrkFZ+hIfvKcU41cPpV5sYta3jyarhwRNHachNwKDkPgxV6XUt9tN05ic0y+I+v5TMQBr5FYVkF1lxzw3RNzqjhPnGJaeTnVdAUozk4QvJa0QVpVReU/zktcMOw8UpZLxJbiGxm6gQZYIrIaSSQkEWlHtZXdTl8DJ0ZgH77BaFh5NJKY79WQ5QclfJAqq/A71uE21uDn5TGgFt5HUDTESJ4ZifoL+tD3KqKEzYoHtoGn9CBfX56ViMPlYHzvPUM71E1d3LE4fj6H35Kb757DlmVl3oKObE4x/kAx+sIydaw+rwef7lP57mtbYxDJpUyhof4WOfvp+KTBMLHf/J0z/4T051QnTCYZ74xYcpz3QzMeolu7SE4txYUN7XTqbb2lkORJNemgWLHaxrk0nJqiHSNcbq+gY6UwK+rU3smx6ioq3ExluJipTqz1c/ZFEoG0biEyUFgvhECTWUXU8ZbzLuxJZSwfJ6yqi7RckmQ9Vlm6Tz3Otc6BrDpk+jpP4Y9zcWEbkxwtDCFtrYbJJcPSwErKQXNRJn72BkagJ/6kGKU+KVsF3J7eayT9MqPnLBQOnRYuJMHrYMWZRmRbLYfo7Tp8axHjpKfXksU6de5Xz7MhprNBkliRTW3UO2Z4rZ5SUico+T4hzk9dNnaR1cJCYpg+oj93OwooBYw+4JNrGkzD/kHSbkjBCj4hNlB1v84zPPPKOMN1FsCxFwvQXAbkk2CReNNJoxGSIUpa8EukbojHj8UjXSi39hg+CGB0N+vBLh5Qv4KE/I5XfrP0xl4jWUbBotet86/U2v8NVv/ZDBSRPVxz7EJ3/9KGn2IX749Pf49qtdxCSmc/D9n+CxBitb06dZT3of9QVZ+BfaaR+ewpv9EMcT5jj7/FM8/fxZxtfSKWt4jI99NJfFpqf5xnN96NKqeeiDH+cX7yvGHM6IqtHiWx3m4svf5f/9z2Zc0XkcffwX+PSxFJbOTeDQxJB6UMfA2QE2HfNseM3Ep1VS21hGgtEbKjKiicIaF0FQUbKFNh6vfLvJ+BHSOFxURMgxsZsk15ZcerJpK2qJz372s0rqj+utDXarZJM5hs2xzpn+U0S4B3kiNYF4o5GA343PF0BnMNG/bON7c+vkljzEz5Uc2RnJtp3jzLU6xvkX/p2v/Fc3WkMK1cc/yKc/+xAprlHOPPMNvvN8K3OkkX/yo/zOLxwnyTlJd08rK5kf5PF8L1MD57m4GkFOfCSj//w1nh5dIKawkp//P77IoZQ5LvzgW/x/P+jEWVDJwZxsDj10P2Wpfiabvom96Pc4HDPPT3/0FP/aZeCDj99P7vQFXjk/iy6rioaGIBmVj1Ei4bzb77SAd4uNxXns614McVbi4qKVPL9XK3wQVozK5qzkG5XqokKyybxRQuxlU0nGoxBt4kMvt9utkGwyzje33Jxv6aT13Ck8ri3sdhu2lVWysrNwu9xKxVyXRHYEtWRn5fDEow+TlSc5a6+n7NLgXhun46UnGS37Wz5WaQmRWl47o+e+yUsTWg49/Fly7af499/5C/59dgl/VilHfuOP+ZOiSc53nifh5J9xMs2PN6DBszbGhR/8Kc0Z/13JtXf6n9Y5+c0nyNlaZ7L1Bf73j/owe4wc/4UPc7y6kCiNj4Bvi5mOH/PaK00UfeavOZ7kuTw121VeVpKjzcv63DBT06sEIq1Yk9JJSYxV5jnXejeJfxN/KFUshWATVb3YWOYqf/mXf6nk0XvyySeVd96N1uI3S7LJw8h7VjZDVJLtZike9Xt3GoE7SrJJhRlxvsKU/9Ef/ZGy8yuD+WrSQnG6UuFEFiBSOvhGA/tKYHdLsvllBxyITzAqoaJanQb7ihe3K4DeoGVlwYPd5lEEZHKESDbNDZRsocpBxo0BvnV+gpyCGqoz40K7ROHCQlIeW6dXciBISIEQePIdnajclLXfZVOQN7+kLApds2d5/qKeI/dWkxIT8RYSQsLNhLiQBblMHmQXUiHr0ClEhlxD+fdl1/0ZImP7/j87+Qy168pDnLfsVMkuvVTqEruFHboQNhLnL+SNvFyvtwi5m5RsITXYdjYzRZgSwlBsFFRCHRQAkZ00OS/E4msVvJVy9qIk287zoxEbKCG5IlDyK98PFSMI2UAhc+XfIuhWztte+IuSTQkX/Snu/A9QnmLBqCxuQuco9xH7hUkO5TM5rkhyeunzn7WcXEMWiJLvJCwPD6ve5HOZHMmLVWS+11v03wrJFm5RuApiuH9tuGFyzU+8SUty9M7DRpUJ23Z1GAUbGWNanVIxWOnvyt+2x9dlYyMcmqlRxkiIJAnbUUkejxatPmRbZWwpJ2nRinpN0uddGqvhfhPqM0qlKWVch64X6lNhFVFo4vOWHcnLzHSt8SJVYcOhhlIRKtxvJERbFo9iM/n8enbbFclmd9AvOdn8AaKNBipTE0hRwi2uODTg8PjoW1hlbmMTvWYH1UXDFca2faCSQVDxjdu+yy94b+MmWMsYERDlRxsiYIPKGNrGVSouKnYOnRsaq+HPQipgCW8NY/9mH9z2kWIvZRy/aR8lT578bNsuZJc3/eGbfvLqPjJ8DyHUpLKoqH3FH4a6WqgYgsjtZbyF7XmtCcNulGwh9xBkfmiNhV4HJquRjForlkRTCD95Jq8bzWgvptbX8ccm4DlwP5qElEttu97EJTzeQuNH+vf22FH6dai/K35w22cqY0dsFbo6Gp1OsU/InYYqZfqDATRBbch2MuaUQSR9QN6RoSTsl0LglaH15gJCsYNip7Ad5N+h7yjj7zLfGN593X7QaxKK4jMkGXO44IG848LfFVuKTcV/JiQkvC1IttArQt5RoTmH4t22fWQog+e2bRT12DbZT6jilry7QuNi+z0TDC2OFP8tC7nwd5VY5ND7UsaSMkYvzXG2x9X2uzKszJd7y7VCxTpCbbpyjF6vL175N+lLYjMhZcQfytgKF9oSJZuMOdmkELtd79gJySbf9/p9nJrt5Onh07h9bpZXV1jbXFfC6S8dMtcUpeCGD2NabEjJ5vdRmpbPbz/wcSoyCpTrXPXYfrf5/KEQTsFHGQeCmz+AfB7CTZKiyxXkrPDG7PZcT+aXyvnb4ykYwlnmnKKe9smkUYzrd7G2sMD88jo+eXfqTETHp5CRZMGwvYmg1enQS5ECMXHQjX1pir4RF5nFeaQnmiEg1758wigOens8hhzfVcec2E3sI2NO5o1iH+l7YXuK3YQ0lbCf65GjuyXZpEk+r4/26R5+PPAyJfpkHq27B+36JP3ji1jzSvhxy4ss4edjJz9GaUq+QpDu9Aj5SsFYcWKKf9PLxvn2WFTy9SmfS0imMoBC8wWxz7Yv3Z5KKPNI/7Z6RMhKIcbEpor9tsebqK1Dc39po17xx9JP5HsSlaKV+et2VIzSX35mbG97grD7vOwhrzUnkfbLxoP4QwnpFWJUwdTnu5TQvri4WElrcbndbpZkC19D8OwfmeDHz/yQlcUljFI4SqcjJjZOUUS63S6lb9tX7VRUVPLxT3wMq/XGef1C7fIS1Bgui6bYjhJRYBbbBfB7RWEmdpL5oF7ZgJC1AprtYjqX/K2PgCa03hPBhlaJWghdT7GbEs0Teu+F5/HhOatGd9m1rtPhFO992TtQ2UDcnsdc62viE2WuLyS25BmVVCOK99guPiL2lI0/IdtupEZSSbadegP1vHciAneMZBOHJ7uHkjBYQmRkt0OSq4vS4krpsJwriw0Z8BL2VF1dvaMkp5cbbKckm8xlui76cDrkBRNyckaTlpQ0E/FJUulPi9cdYGbCxcpiiGRTzpIKpOUaUjOvV/gg1CKtHmZbXmTKVEJpXg4W484UOdfrgBqdn8nzzzGfeJjKcOjprV92T/r8zyxcthfPYQnm9Qi20AtGpyRO3E3hA0mUGa6qdq08VHLdzs5O5bydFj7YEzBu9SJCstlG6Wl9CW/xz1OdHkeE9uZ29a/VlCvtdTNN3guS7a33vYyM3p6Q30zb3o3f2alNd0OyDdpDhQ9c2znZQrhew+mE1gfKcl12UKW6aGaUaVdVYt+pdruRbcKT2Ov5yt2RbKH3ms8bwLW8iX9pAbPBizHaqBAmQY8L7dwE+tHuEOFfewJK6sBkDll4hwrSd6q9lNf99mL2ej40/Lf9UrKFi2Jc2Qa5nySIFsJ9p9VF38m2uvzZLl8Q3ko/3inJFnZwkrNqZnmBrz7z7/z4/KtKtejLD22EHn1cJDpJQRAUcs5LaXqYZCu8Nsl2mwyn0YivGOfiiy/w0hu9rElhEHMKRUce5kMP1JFpuTJvpAZt0MXK3Bi9I26yy4rJSo68uSR6lz3jlb7w8n/faEzKZW6GZFPUbJvr/KjjFfqmhvhI9fsoK6ump7cHu2eVl3pP8eDBkzxUeFTZ1FGPW0fgVkk2GdtCprW0dDA7t4TVEkVEpFlJlyJvP4fDiV3SBOg0HDxQR35h3pub2bfe/HfUFXYyrq73wLdKsknKE1GN/+Ef/uFbqlS+o4BWH+YdicAdI9kETZkACtEmORZEhSFHmGC7fAIknwljLjmGJIfGzUyOdkqyya740myA6fEArq3t+PZtlVmYULsU+bMdBy8p0WSTPytfizkqpGa40aE8g7Irsn3mjb9yg0uG1BjKLshVdppu1J679e+7JdnkfCFjZcdTCLbrhaJKfL8oEOTnRjlY7h58JInqKgszA/gTa0mPDVULvduO/SHZ7ranfOe1Z6ckm4gRphxuulc2sLu9IdLhhn4v5OysZhN1iRaSTIZ3HoB36IluhmRT3kFuJ5rRHoL9bQTmZ5QKm7LjboyMQpOWg7+0AXKKIcL8Zi42lWTbMyvLuNlNTjYJr5INp7W1NSUv27VUBIr6z+9X1JFhld2eNVq90I6qi14Ok1QrnrUv8bXXv89znacw6q/wfds7teHpoCg0qzKL+Px7PkVFxp0n2ULPElYbKuXJL6lAFWXiVQ5N0IdjY4WFZT/WlCTitqv93snuczMkm9LeIKxs2nij7TxzUzZOPPIRIvwuXnr5GSpKc6kvriE2MoZAOJfMnXzId8C9b5Zku/LRpWc6t5w4NtaVZZnDbgN9hOIbo6ItxFnjMEuF02273cza8h0A974+wq2QbNIPbDabEhV1o1DwfX0I9eIqAjeJwB0l2aTN4ZCmnTi3UNjAdkK0XT7wTkk2Iahk0rBuCyok26XQye0X7aXbXkZsGPQQE6fFdKkwzV3IeuwSr7vl9N2SbNJuWYhIOMj6+vp1w4pFoi55kCQZ/E76392CSSg8TcLjRMF2RRjoXdJIlWS7Swyxy2bslGSTy3oCQZadXjZld/jS4uI6vk8h4iDGZCQ+woBxl1Vid/ko76rTd0OyXQ6MQtJ43LCyAMtzBETCLXmRYq1okjPAYt0Ok31XwXnbHna3JJucLwoNWXhIQvFrzYfE/8bGxipV/CQHknrsLQI7VrJt31Y2IBweJz0zI4wvzVxjvvEmWSX/l2SxUptdSnxU7NuTvNmemmzvJ++tAW7yajdNsoUoRuU9Z3e68GgNJEZGsGazk2SNU8LWr0413mRD3+Vf2yuSTYFxuwO6XS68HrdS+Mtg0GMymW96PfkuN8+uHv9WSLaQ+bYDZS8pUnZ1e/VkFYE7isAdJ9lu19PLy/XFF1/kkUceuaFqKZS2SXKAXJohXb+Z2yHvO1Gw3a7nfafcJ6xME3WahBKbTKYb5gC43DHfCIcb5RO40ffv/N/vTpJNyBpRaEj+Pcm5IcUv3v5Y33lr73cLwiSbqEAlfD+ci+Na990W827HzN9AxHvZKuRuJYf3G9/9ur6QbBL+Lv6yqKjohlUtw+24ZBIl5+NleaKUCW3oxaZuGe2X1UJKeUkmLQsJKZJwoyMcurPTTSHV594I0Zv7+25JtvBdJBdbKB/bjSkZGYKSi3An597cU7z7vhWuzivk9E6qi14NoZBi+81cnOoY2/t+tKck22XN285asfcNVq94TQRulWRToVUReDsj8K4h2WRSJLm6JJ/b2yc08O3ctfam7bKYkF17UaZJQuLrVUbcmzuqV9kLBGSMSTJiqQomCaZVNcVeoLr/1xC7CaEt40xUnup423/M9+IO4icl4b7YT0IEr1fcYi/up15jbxCQxaQUJZFDCiWox9sDAVk4SvJveb9JIn6VaHl72E2iHMRuYi/JBX2zkTFvj6d9+7Zyv0i2ty8ib9+WqyTb29d2astvHYF3DckmTltesLLY3+ku8K3Dq15hLxAIhwmHq1zuxTXVa+w/AuEKwJeqo+7/LdU77AECqt32AMQ7cAnZSApVEtyuvnkH2qDecvcIhMebSozuHrs79Q2ZT4arkqobEXfKCru/b9hu8k11vO0ev9v1jWuRbKKul/ecerx9EFBJtrePrdSW7j0C7xqSbe+hU694uxC41eo2t6ud6n2ujoBqv7dnz1Dt9va0m9pqFQEVARUBFYG3IqC+094evSJMhgpBIyG+8lsiWUQ1Gt6UeHs8idpKsVd7e7uSOkaK9cimhGwEqhFlat94NyCgkmzvBiurz6gioCKgIqAioCKgIqAioCKgIqAioCJwlyIQVrHJb1GtCTkjhIxUl5RKySrJdpca7hrNEntJfmZJ+SMkm+T5DUclqVFlby9bqq3dPQK3TLI9+Ynfpbq4kkDAv/u738ZvqDtYtxHsPb6Vars9BvQ2XU61220Ceg9vo9psD8G8jZdS7XYbwVZvpSIgqe+lKMil6lgqJG8XBFS73d2WCuc3FHJGfmSMJSQkKCq2iIiIu7vxauvegoDYU/Jqj46OKqrEK5Vsqg9VO807GQEh2fpHh/jCV/8MXVYcGknnotOg0WmVyscarQZN7uceUEohBQNBCAQI+oNKSXHv2Cp//et/zIGqOsUZqklE38ldRX02FQEVARUBFQEVARUBFQEVARUBFQEVgf1DQMgZUbCJ+slqtaoE2/5Bve9XFm5gY2OD1dXVS0pElVzbd9jVG9xhBKSPRxiNdA308ut/9T/QZ++SZHOPLPPtJ7/C8cYjyqOoFZbusEXV218XgXD/VPup2lFUBFQEVARUBFQEVARUBFQEVATubgTUOfvdbZ+dtO5WSTX5/q1eYyftVM9REdhLBES52dzRyqOf/yTG3PjdKdmEZHvqyX/gRONRVcW2l1ZRr7WnCFxJrqlk257Cq15MRUBFaGxULgAAIABJREFUQEVARUBFQEVARUBFQEVARUBFYM8QCBNrl5NsKtm2Z/CqF9pnBIwGIxfbm3ns9z51cyTbt578e042HlNJtn02lHr5m0fg8kSqIlu+/N83f1X1myoCKgIqAioCKgIqAioCKgIqAioCKgIqAnuJwOUEW7giqapo20uE1WvtNwIqybbfCKvXv6MIXEmwiaM2GAxKrgd1N+SOmka9uYqAioCKgIqAioCKgIqAioCKgIqAisBbEJA1nNfrvZTLLbx2U9dvamd5OyCgkmxvByupbbxpBMRBi3pNfqRstFQnEietHioCKgIqAioCKgIqAioCKgIqAioCKgIqAncvAkK0eTwepYGyllNJtrvXVmrL3kQgTLI9+nufJCI3Yfc52dRwUbU73a0IXKliM5lMSvlo1TnfrRZT26UioCKgIqAioCKgIqAioCKgIqAioCIQKqooPy6XS1G0hUk2dS139/YOsZdGmqdR/vuuPYRka+ls48Nf+BV8aWa0QhDrNGh0WgUbjVaDJvdzDwQFoWAgCJLTyh8kEAwghQ9Uku1d23fu+gcPO+awki0qKkoNE73rraY2UEVARUBFQEVARUBFQEVARUBFQEVARUCoh4BCsvl8vktiCZVku3t6htjH7/PhD/iV8F75t9jHYNCj0xnQ63QKwfRuOwx6PQODg3z2yd9j2LCKwWBUSbZ3Wyd4pz5vmGSTnQ/5fyHZZAdEPVQEVARUBFQEVARUBFQEVARUBFQEVARUBO5uBMIkmxA4EpGk5tW+O+wldvF43HhcTuX3ltOpkGyINEuDQq6ZzWYiIiKJMJuIMEYoIZPvlkNywDe3t/DY738afXbc3alkkwEl7LV67BwBcUBXC40UHIV0kkOMrwyGO3gI6SU/Cgu+TYbtVXMuz8cm14+OjlZJtr0CV72OioCKgIqAioCKgIqAioCKgIqAioCKwD4icLtINqPRqKxH7ybOQRRh4bWyQBxe297pNnq9HrYcmzi3hFhzK9aXdfzlCkNpq1YrIaNajBEGzOYoIiOjMRiN+9hb7p5LS7johbYmHvu9TxGRd5flZBOiyO12MzExQWFh4d2D2hUtkY4uHUkGp/y+04e0Y2VlhVdffZX29nZmZ2eRfGSlpaU8/PDDCpbS5q9+9at8/OMfJyYm5rY3Oew0zp07xw9/+EOOHz/OAw88oBQmEAe3F8ftINkcDgcdHR2Mj48rJN6BAwdISUlRyby9MKB6DRUBFQEVARUBFQEVARUBFQEVARWBHSMga7z5+XmmpqYoLy8nNjZ2x9+9lRNl/baxscHCwoKyFtqr+94Okk3CUc+fP09SUhK1tbV3VIQia+SwUEbEMH19fTQ1NdHT06OY54Mf/CBHjx69Y2SgEGyOjXXW19fwb4eKSns9bg82u00pUiFCnri4OGVdr+TS0+vQanVER1uIiY1TQiff6cddW11UCLbl5WW+9KUvUVBQwGc/+9m71hYyMFdXVxWySoiWO3lIp/7ud7/LCy+8oHTukpISxcmtra0pZJs43IqKCj75yU/y0Y9+lG9+85ukpqbe1iaL85ABJ2187rnnFIc2MzPDgw8+yHvf+16lvXtBVu43yba1tcWpU6dYWlpSMLTb7QqOx44dU4m229qj1JupCKgIqAioCKgIqAioCKgIqAioCAgpJWvolpYWRAwghEx6evq+AiNrLiFXWltbFUKosbFRER4I+XKrx36TbEJkXbhwgT/5kz+hurqaP/7jPyYxMXHPRB+7ef6wwOj1119HfkTEER8fT3JyMtnZ2UxPTys/v/Vbv0VNTc1tJQPDaZjW7KsKyebxei8Vo5A18ODgIOvr60oOf1nrCyciwp6ExARlXS+fiRAoMspCfEICGs07O3T0riXZxFhf/OIXFWP8wR/8gdKx9oJ42U1H3+m5MviFxJKOlZCQcMeINnFkf/Znf6YQVh/60IcUzGRQSjy0OD5p39zcHP/wD/+gKK1eeeUVZQCnpaXt9FFv+TwZYLLD8r3vfU9RsH36059WHPHY2JjSLiEAf/EXf1EhqW712G+SbXFxke9///vce++95Obmsrm5yY9+9CMaGhqUnSPpu+qhIqAioCKgIqAioCKgIqAioCKgIqAisB8IOJ1OhoaGFEKrrKxMiQIT8YeQRxINJqTM/fffv6+iChFPyBpT1GDhCCkhrPZCyLHfJJvNZuNP//RPlTW8rB1FoPKpT31KWTvfzkMIttHRUf72b/8WEXJIlJesL4VkE+GMtE/4BlkvCwn4+7//+4qtb9sRDCrqtY11u4KN2EXwEvVie1u7sg7WoCGIVBfVKH+Pio6ivr6emNhQ1JzwABJdFxVtIc4awvudetx1JJt0sN7eXv76r/9aIYl+5Vd+5baSQDdraOlI0rmk88tAEPb2dlY+EQXbf/zHfyhS0p//+Z+nqKjoLRVYxAnLYBRC68tf/jKvvfYaZ86c2ffdjTCmYltpw7e+9S2F4PulX/olxYHIYBP8uru7+ad/+icyMzMVpV1GRsYtYbifJJsQhaIKFFLtwx/+sOIA5eX2b//2bxQXFytS48jISKX9N98PvEy88WP69KXUV+aRGGVACW0PH0E/Pr/sDIgEV+4DAcm5hxadToN2z0on+1ib7qF5SEdZdT6pCZHI3sNK92v0uJIoKCogNcaE7t1dqflmXceefm+u+UVGDIUUFeaRErX7HSL/yiDn2qbQpxdRXpBOTMSt70C+2V8DzLa/wpnOMTYi88k0uTAk5FBSVkK69a2EdMC9xWjHWUadCZRWlJGdaLoKVkFcm1N0nhtGm1FEcUkWMTeqbRJ0MNndw5hNR3ZZEVlJMezhU96aPYMuFkb76J90EF9QQlFWEqZ9GVdB3PPdnO9bx5JVQnVh4i4wcDE71E3z+Q6mVjfwxRZw+NAhGoqT0Gn8+AMaJSmxlk3GursYtxnIKislN9myi3vcJIwBB9MDrbSPbhFfWE9tYRKROvB5lhho7cVGEqUN5SQa5Pp+Vke6GJjZJDo9Hf/8AG1do2x6fVJEXTKfoItJprDmMAfL89DNd9HSdIHBRSe+oI6I2BxqDx2gpiSFCKVYvYPp/m6azncxu+4EnZWixoMcPFiClQCOpUl6my7QOTyNMy6P6gNHOFCUSqRhXwx8kwDu8GuBDSYHOjh3tpuFTQ8anQ5DdAYV9Y00Vqej31phoreZ852DLG6CDjPpxZUcPFlLRqQJjdvBdO8Fzje3MeM0ogtoiEkroO7YEcoy4tDaRmi5eJZzAzblXRb0Q6Q1nfLGQ1QVZWLZHuMB7zpT3S1cvNDBnMZCWlE9jXVV5Fhvw4j2uVieHqR3co2Y7Hpqc6OuDp7PydLUEH1Ta8Tl1FOdc43zdgJ90IdjcYiW8+doGt0kQh+EyHhyKo9wojqfOPPuff5Obru7c4K4N5YZbTtPU8cga6YkcquPc09tHjER+9/XvetLjPZ1MeaK50BDJYnR+9UXgqHcSP4AQZlz6bWKF9jN4VydZaDtHCsZD/BAadxuvqqeqyLwMwiIak3ECyKqEHJI1lqSLkhIr8OHDysEnJAisuaSInB7fYRVbJI+R8JUT548iaQDkrXRoUOHbvl2e02yhddm8luISGmrrIu/8pWvcPbsWb797W/zr//6r8o67vIURuGc5rf8QNe4gLRH7i1EmwhOhFQTmypzKq2s7XSKUOWpp55SVGNPPvmk8rm0a69SLV3v2QSrjTUbGxvrSjvknnJ/Wb+PjY4pIaKiYguTbBptCN+c3BxFdReuOirfscTEEmtNQCpwvlOPu4ZkC+foEmmryDUlbPAjH/kIVqv1FkiK22s2cTLCPIuzk5BHYfKlI+33IfeQkEVR/IkyTGTBV6qo5N/iPCSUVMJbhQy0WCw8/fTTitrtdhxCQv7VX/2VsqPyu7/7uwoZdXk7xUkIdsLgi+ruc5/7nCIzvVkM94tkGx4e5vTp00rOAZFhywsrXOlGnlGcjHwmzP3BgwcVJ31zh5ehF5+iTV/L8YOlpFqMP0uyrQ7y05YxzJl1VOYlYDHpmD33NBf9ZRyuLiI1RllJ3vIRcG/S8+qPGItp4HB1PknRejSeGd54sQVnWgl15XnEm69o2y3fVb3ArhHYHOLlH/dhqqilRiGbdjvlh6Dfg8vtQ6M3YDTo95CoBRbbef78ApZsIfBSMWuDoNUrPkB/lbYGgwG8bpdCaBiMBgy6q/nSAM71Ec6/3IMur4rqmgLibkiyrTPc3MrAko7C2koK0q37T/7s1JhBSbjrxesNoDUYMUgOi92bcQd3C+CaauGVtlVi82s4VJnKjr3Flo3FVTvrmLBE+ploOs+EN52agzXE2tvpmDeQVVhJWboJr8eNN6BBrzzL7hehO3iQnznFuTTJSPtpLkwFiSs8xL11uSRYDPjcc3ScbmVZk0bNiXpSFU7Xz1LvBdrH14gpPkB5WiRBr5P16V5aBu2Y08tpKE/BZNSyPtFLc9MopBVSU51HjC6AfaKbzqFZDPkNHKxKY32gg75JN8mFJeSlWtCtLWMjAnNKFomeRYZ62pn2WMguyMM70cfsuoG8+jpy4vRKJS6dMQL9/k8Xdgvp1c/32xlsa6d30kNOfSW5cZFoZSxHmNB57Aw1n6d3dpO0moOUZCZgcMwz1NNC71YiVQfvoybeyVjXRXqXfKSXHSLfOM9AexfTgRTq7zlMlmeMC80DLEYUcqI+E6N3g4WxLppH7ETnNHJPXT5xJlgeaqFjdJ6I3EZyDYuMDs2iSy6gsiqHSCmkpN/HfufdYn6si9bhVeIKj3G0+Bq5bb0O5ka7aB2xkVB0jMNFt5ADN+Bhfbaf5o5RNmPKOF4Zw9J4Dx2DNhIq7+FYaTKmG/m/vekB17yK37nOzFCnYv+U0gZiHeMM9i2SfPA4lRlRBD1etCYzhn3q68GAP+R3gjpMEUZ0++NAAR8O2xwDncNsRGRx8HAhu53pbS2O03HmJ8znf4AP1CTss2XUy79TEZA1neTsEpGFzKdkk1/WTrLOE/JDIsMqKyuVcEhZk0gKpls9wusrubeQLSLgkFzg/f391NXVKSIJIYGkXXJvSQskQgRZH4mwYrfrur0i2cLtlrWarNel/bJ+FmJLyEBJoyTt/sd//Eclj/n73ve+S0oxIbiysrL2JPz1evj/zd/8jUKISjRfmDiT9bGo7cJpiWTtKbiHc96JsEeUbXsRmnu9tjk2N9lYtymYhAsnSjtEvbhmX3tLPvIwiWmJsSiplMLtk99CHkZFxyhk2ztVzXbXkGxiJGHAv/a1rymGkHBHUYTtRAV0u6SSO2mLdE7ZQRCySDp9uKLlTr97M45PnKoowCRuW3LXSdz91e4ng1LaFj7EYcig3G9mXu4njvV//a//pai/Pv/5zysEm9z/aodgJ05GiLY/+qM/UqTGNzMA94tk++d//meqqqrIy8u7pkOTl9tLL73E448/rpCYN2d/L0MvPEWHqZLy9ETMeh9aYxQJKQmYNQHWhs7xQvMYEcllVFcVkmDwMfbGf9HizaGuooyi3GSMQS9ef5CA18HahhO/zkJyopUosx4tQVxrCyzZt3AHDETFJmA1B3A4vURERhMZYUA4YtfaAK88P0HOkQaKshOI0GpwjV/g1Jib9Px8orZMxKXFECOknmeD9ekltCmpikTYtzbBuldPwLGBzpJMrCS71PpYX5tgWZNMWnQMkYENJtadeNdWsFiSsMZbMeg0ONZGmQsmkW6JISq4xbR9k6AxhuRoExHbhIvfuUxX7wi29S0iYuLJKSok2RKFIg7ZGKFvZI6lNR8aQxYllZnER3hYHO1lbMmBOxBPZk4u2RkxmIxe7GOrBHRuxlZtBOIyKI7XszEzwsTSBp5gMrkFOWSkRmPU/yzr4bWvMjM8zMzGJm5NIvkFuWSkRaPXelgbX8WjcTK2tokxIYPC1Hj0S7OMT0yw5NSTVphNhFuPJdmCJdb0JtkTdDMzNcHE1AJub4DEvBLy0pOJ0olidpnFLTe++SW8xgTSc9KJi4pgs/cnnFqKpaS8nPxEMwGXncXlNZxePdFRJvRGmdxEYjYE2FhzoYuMJNJkRBf0KmSxhwiiIsC15SFoMBFlNqLzb7K4ZGPT6UVjMBNjTSAmKgLjNRZIAZ+b9eUV1hxOvOiJjonDGheN1rPBbM/rvDLgJjO/jKqyHKL0QQKEXrQRBi3ezTVsdjubHrFXDAkJFoxBN1s+HZHmSPR+B2s2G+tOL0GtmbgEK7GWCDwbNybZggEvG8vL2DacaA1eFkYmmd0yU1pXQX66Ff/aCqtr62z5wBCdQGJcNJFXfUgvDvsmfr0Oz+Ymmw4XWnM01vg4okwGfI4NnF4vTqcbt1dHbEKcQn677HL9Ddw6M5bYeKwWM0Zxf/4tVldt2NddoDMQbU0g2qjB5/aiM5kxm4z4N+0hXNx+0JmU546xRKIngHtrA9uqnS23D320lXhrLFFGXUhREfDhEvWy10/A68SxtYVbK221EhepxzPdwiutK0Rm5FCYZsbjMyhti4s2YcTFusOLBrmGg/UtH0ZzHPHWGKKM4JedStlZ1bgZO/9TOmwmcvNz0M210TanI6ekhtrSdIz48XuDGES95JExpyXgcSu5PLy6CGLi44mJigyNV98Wa3YbtnU3/qAGU2wCcbExRO2Y/XMxNzrMyPgiW04HXq2FrIoaSrOsaD1zdJzaJtlOXkGyja0RU3qI2rx4IjRe1ic6ONu9QlROLUeqUggsD9HS0suyLou6+jLSrCYU07nsTPS30btoIKcoE5ZGGFk1U9FQQ2FyNPh9+CUKQquHzQVGejqYCSZTWJ6Pf7Sd8RU9ObWl6Kb7mXeayKytJlHjYsvpxe/ewun2oo+KJz5ag1P6gMOPMcqKNS5GUb/5PS427avYN534MGKJi8MaG4Uu4MHhcOF0uvAH3GCOJz42kqB7U+krTrcPnVnCNKxEaZzYbausbfnRGc1YrFZio8xc4eLe+pr22xhs7WRgDkqON1AYH62omxHV1kgHLT2zGHPqOFSdTaRBhybgw20boql1BJupiBMNqSx3NzFo15Fbd5KyBBfjbW30jm+RdfgIJcZpmlqGscdW8dCRXCKEfPbaGOnqZmguQF5DPSWpFtaHmukcWyGq9ARFhhkGeibQpRSSbvGxMDmPqbCK/KQI3E4PHrcPv2sdlzaa+Lho9EEHK6sbePVRWK3xxJhFKR4k4HMq/XB1zQlaIyaLlYQ4CybZbA+42Vy3sbzqRDYBtlYnGVtxk5B/lCPFFrzOLewrK2zI+DXHEJeQQKzW+bMkW2Ekzq01VlbWFd+ujYgixppIQtQOdvMVkm2A1q5JPMl13F+fimd+gI6Oblbj6zhZW0gUMo6WWd3wotUbiYqzEmeJRONx4XK68AZ8ODYc+JDxbsVqjQr1Z4+LjdVQf9KZI5XNQa1GR2RMFEbxNZvr2FZWcGDEvI1JBNLPtthwBtC6HXgjLFgtelaHOuhb9JJRe4TEzX66OuZJamgk1T/PSO8s8UfuIVO7hSdoJCZWlPEBPC4nm5teTLHRGHxu1pYXWPNq0JssxMXHE2sM4Ha72HR4CHg2cAUNRFkTMfnXWVlaw6vRY5b3TWwkGvcWDp8Oi/gWHbi3NrEtLuMIgE5vJtZqJS7GiM/twulw4df42VzbxBeUd5aV+IRoBZNrHzKn2mRpvI8LzUM4IrM4cKyGLIsFA242VpdZ3fIoYz/SEkdCYmxoEyPgxb21xqptHYdXR9DpYH7wLMv5H+CJqjg8WxusLq/g8EslvmjiE61Em/QEvC4ctgWWNmQDzIQlNoGEONOulXM3s75Qv3P3IyDEi6T+kegvIWUkZdBjjz2m/L/87Y033lAiwmSdLWtAWWNLMvpbOYQEkqgzCUUVskXWa0KeCYEnKXNkfRdW042MjCjniLBD1oL5+flK3rPdHHtJsomYRwQm0mZJ+yOEn6Qq+s3f/E2FDBTiTYQUf//3f6+0O7x+E+GMfCbin5tZk+7keaUtokjs6upS2iN2E45D7Ptf//VfSiTa5UURwuGskmLpYx/7mBISfK219U7uf323F8Rut2G3rSjPL/0pTKKdP3deCRkNC07C15HzhGMQ4cnxE8eVNbN8Fq6WarHEkpCUvG94Xs53hP8/zHmECb/Lq7QKnyJ4S/v2Qhl4V5Bs8lDPPvvspYSDIm2VwbqTQxZo73//+5WBu59HONRyp/cQI8kAlkEpg3a3rP1O7yPnibMUZZjkNhPWXTC58ggnHJTPww5DnEdnZ6dCGO03fmLj++67jz//8z9XdlmkA1/uKMIDNtxOeUn82q/9miLfFad9Mw5tv0g2IQClsou80K5FnskglrZL6O61SM8b29jL8Ivf5azNQIRMQ/1uNlbsZJx4gqM5BiYvPMdPuxcImqwUHDxMln+NkY5zDDujSM8s5NCRCphpp2nUSVSUDr/Hy5rNT2pVPYdrCoj1L9H02inGN7x4/JGkFtVQHDnFma5VCmuPUlucqhB7C+0/5pXlfI4fKCYrXgKjNul/4yxTwWRqKo08/z+fxvzY4zx4Xxm+wWf40l/8gORf/AKffqCS9W9/mRZ/MtGbr9Gc+H4++vCDlJiW+K8//yI/Mn6Y//6r76XC9wJ/2zqLq6eZtfSH+Mj7HqEqwcsrf/HbfGPrUf7Hbz5OneEc/3i6BX3eR3isKp/kSFnSBVk49S3+7Puvszg3z6Y7mrJHf5fPfbCOHNMYL/706zz38hhLSzrYqOMTf/4J6mPHePZr/8a5iVXmRv3k3/sEv/zZR6nJ2eTl//Zl3tCbmCRA5tGH+VCuk7Yf/pBzo4vMDEH1hz7BZz79ECUplksT8MDGFG3f/zY/eK6NMY0f11oUqfc/xqc+cR81iXM8//mvcC7CzHSEmcr7HuETpVpm/vOH/OjCIBPBZKqrjAxesPLg5z/K+x8o4FL9p7k+vvOD7/Fs0xCepSlsaR/idz73MR4qMdD18j/xlVMLxG56SC2/j4cff4DyDB+dL51nI6mIqvICYr2LDHQ00zG7ji8YTax2kzl3JBW1h6nPcvDGC/1E1YriLROLc4mOlotMaYtpKAjS1zEOSUXUlWVjGD/LawMz2DY9eJ1uTHmNHK0tITfxKj4m4GB2uJOmplE2fLLg9qKNS6OysYGMwDzdF05xccKJJTGDspoqzI5plnxJVFSUkxW5xkB7B4OTiziDWtzBeGoOlhDlGKJ/xUp5ZQnRjhE6OwZZdbnYWHaTWH2AI40VxPmnOP+TbnS511KyuVme7FGUSMsON3qTj80VPxFJBRw+XkOmaZP+lnZG5m24ggE8uiTqGxsoz0u5Cpm4wMVnTzPmAL1Rh39zXSEn08oPUlOWjaf/NE1D86wHjBgj06iuL8Lqn2Owc5DZtS0cfh1xacUcrC8nMx6WBjpoHphgecuPXqMhsbSBTJOHpcklYgrKKUrTMtrUwuDkMl6djqDXR1RWBTV1VWSb1hjq6aRzeAmXz4U5rZyqylqKUkwoHLTLznDXeVpHbWj0RvTBLZY3DaTnV9FYW0jMWgcvnh1kxW8gTsjnFTeRqWUcbawhL2KK18/2Mr8ZxBwRZHPTg59o8qtrqS7NJtYoselOlkc6aeqZx5RTTpZhmf6W8/QsBonPKuXgsWoilieZWfCTWVWKYaqVjgk7AUMkOredDV+A6Iwq6msqyI71szjQSmv/KEsuLTqNF58xlaLyWupK0jB41lmem2XJvok3qFVC4+UwWJKUSagSEuZcZmSgl3GXlSyLn8XZGdyJFTRW5GAOzl9DyXaR9jH7W0i2cz0rRGYLyZaAbbCNzqElIgtqqSlKIzKsugx6WZ3qp71zlsjMfNLMdvr7JnDHFVBVWkR2ctQlFU3Qv8lkbxMXOmYUotUcFU16fjnVxbHMN7cw57VQcKAE70gTF3tm8GrM6LY28ZpiSM2MJbBpZ3lxma2IDCoPHOVgkYX1uTG627qZXtlga9ODOa2QgycayQ5Mc/F8Kz0LAVJSLCTmV1GcamJ5sJPu0RW8eCE6laKSWnKZpKO7j7ktPz4fWAsaaKyvItPkYHlxjpnFDXwBmTMECQY0GMwxJKelkhjrZbS1i6F5DaXH6smLj1JINt+WjbGuZobsBnIbjlOWqL9EBAQDdoYuNjG0aKT4SC3a8WYG1gzk1Z2gNHqJ/pZWBhcjqDh6iGzNBBdbhlmLreJBIdkUawewjXbR0T+BJucAB0vS0K0Ncu70BfpXTKSmRmE0pVBeV4F5cZiRiWXiKmvJ1EzT1NTBxLqZBL0Tm1ODNTWemGgt9ukpllwRpJQd5kR9PlbNFgujHTR1DjHvNhJBAI2M47paynOj2ZoZor2zm9E1MPsDeH0uPDHpVFYfpz7Tw/hAF53dc7iCHnzGaNLyGzhRk4R9rIu2ETvxxUeosa7Q095C14wTvU6LP2jEmlHO8cPlJBj9bK0tMjO3wJoruK0kFpmjmbjEdLLSItmalbDmKfzJ9dzfkMDKeA+tHcNo8hs5VpaOZ3aQjpZmxUcFPR4i0so50NhAjL2P1vPd2PWR6HDhWHNiSiig8aFj5JldzI/3094+yoojQFSMDr/LTzAyi2PvO0jc+hz97R0MT9twKaHB6dQ31JMfZWOg4zxnxrVkWQyYMgqpOlCCbqGXc290MO+PIylGjymphMN1mbin++ntWCT1RC3+wQ6mXAkcePAASe5Vpvo7aZvSU3Ygn+B0H1090zj1WvxaC7klNRyutLI01M7rTVMEjTosiSlk5OSgmWqjfdKNOVpHXFYZ1YXpeKfaaV2xcqyxmljNMr2tzXQOrBERrcPv1WLNKabuUCURy0M0n2plxWjBEHSxte5EF51F4/vvpTgKnOuLzMwusOYMKik5lENnIjYhlYwYJ0Otp/jJxSn8kckU1TVyqCQV/3wfF5sHceoNSNy5PiqRgoMnqMs047LNMtDVSv/sGj5M6Lw+PIENYus/wiMb+zhqAAAgAElEQVQlOqYG2mhuGcet1+B26sk7eoIj5Wm4Zwa58MZ5FoOR6PUxZBRUcuhALjtbJd14pqme8fZFQNZxQryISOWBBx5QFFCvvvqqEq4paw/5d1tbm0KAiApLCKZHH330Us60m31yUYGJkECuK6SdCDZknStryTCBFw4hDefuknOFPJL18RNPPLGrW+8VySZrMyGx/uVf/kWJ/JKCe7I+Fc5Bfi5fH8vms5wf/kx+i3JsP9fzcm0J8/3GN76hhIsKtkKUSnolIdHuuecehfyRkFwhA4WwFJJIVIqSI1xyte1XOLBsLK0uL2O3ryqYKOvy7XRq0sdERKPYXj67TIsg7czMylTI1ysPqTKalJx6k0KUnXchiUATsln4DuGYZNyI+k44ECGkwyT0iy++qOQyFIGM8Dc3wz1c3qq7gmQTo0iH+sIXvqDE7AoI4WR614NQHl5A+MM//MNbZuWvdx/pTKJMkgG3kyNcPVMciijZxHj7xixvk2ySF+wTn/gE73nPe3Z0L2mjMPiifPv617+uxH3v5yE2ljBWcQAiwRU8xPFK3PnlOyDh0ErBTmS7f/d3f6fInm+mo+8XySb5AqVt4Zxx4oTlhSMvF3HWYQcs590yyfbSd3h1zEzdA0coSDKz1PI8p6dSuO/9jaR5hnj5whim9HpqStKU8Jnp09/mrL+SIzUlZFt9TDS/zI8H9FQdaKQqJw7t7AV+3LxF2bFG8t2tfP+sn4Mn68lNikSrM+DfnKF/ykFyVj6ZybHofTOc+tF5qDhCXVE6sQYNwaVuXm+ZQJtRR21RAlNP/Tdejvl5Hr+nAV37l/n1bwwT1/irPPnxHJq/dxFnfAkPFrfzf58x8gvvvY/auEG+/BtfZdRTxq9+6ZfIHn6Ji7NQUBHga20RPHrvfZzImeEffvvv6ZzJ4jN/81lKVi9yoW2KjMc+SFVeJpEy4Q0GWejoxBMbi8EM3a+/xstnDHzkN9+Doenf+dZKJMfuu4falDgMi6sEc1OJ8K0wvRJBXKQR3cB/8i+da+Qf/Sjvq9Fz+rP/F8/n3ceHPnY/DekmfK5VljYMRMtLo/0bfGUkkqP3f5iHyjKIVEQHbkbPPsM3nuoh7+H3cLKhgGhnC//y910kHX2IR+7T88pv/Q3nax/hQx85QW1qkNanv0vTaJDGn7uPktw01i58nf/nL9c5/sVf4kPvLyaclWVzZhb72hqa6Gj0hkn+8YtnSH3svXzgPRkMP/u/+dvmaD78xPu5tyoHS5QZ7cxZXuz2klZWQ0WWBVvnS5yaiKCsupJcZYF9gZc71imqOUpjnoNTz/USVV+vEGkxW4u0Np1jUlNKY1GQnrZRgsklHKjIQTs/hcccSUS0gZWJDlr73OTU1lBZlM7P0mwBXCu9/PS1AbzJpdRVZGNlga6mXmz6DCqrColZucCLA0Fyi6upyTQw2n2Bwa00aqqz8U920rukJbu4hNzkaLzrGxjMOpZHW+hYTqCquogEsxeHW0+0yYhr8DRn5iIoraunMG6ZCz/puSbJFnAM8erL7TiTSqkuzyXGvUjX6YvMaJI5cLwc70AnIx4L+RXFZJphsa+J4WAWJeVl5Fmv1DPMc/Y/X2HAFk31iQMUpEWwPNhO97SPnNo64pY6uNC3SXpFPRWFKZh887Sf6WDdmkVpRTHx9jF6xpchpZgCwyxdvfNoM8upKkpC79/Co41ga26MkaEV4ouLiFyboHfSRXpFJaUZMXhtw7S2jmHIq6I4zslA5wjelFIqi1MwBYxEREQRFSUKsxDJNtj6KufGPKSXNVKbn0hgqo0Lw5vEF9dSFTXJq+cHcSTVcKwmF+Y6aRteJragnoY0B01nmhn2ZHL0YBV5cQFm+troXzJQVFNPWW4Mm+NdNHdNo0ktproilxiNk5m+czTPGskurqEm38hUeytD80FyassxTFykqX+VhLoj1Bam4F8apbt3AmNWOSVxDgbah3ElFFNZnkOMbovhlguMOeMpOXCEokg7k4P9jM2u4CQcdqrBlJxLSXExOfEGNuYn6O8fwZ+cQ2lRDBMtPcxuxVJ9oJLkiFU6rxEu2iZKtpJD1OW/qWR7k2SLZbarjb4xBylVQrQkIvxi6PCzvjBCR/MwgaQCKqsT2ZgYprdvhi2/jsTCCkoK8kiLCuK0zzLY38/o/CZBIa20JpKLSigtiGLi4iDr2iRqGzOwdb3BuSEbiaWHqE9w0HPmDD2+VGqPHqMkcpH2i4M4rcUcOVaM0bGGzSGbbGaY66JlZIWovAYOJK7SdLGFCUMRJ4/VkMoG08O9DC4GyCipJD/JgHPLD8EIDEE3LncQizXAzHAfQ3NBsirrqEoNMjM2SM/osqKEliMY1GKKTiS/pJjcNC3j7S00dcxgSE4mPsqE2ZpKRrIFx2gHE65YSg8fI+/yYutBJ1MdZ+me8pJWe5SYmTNc6J9Gk1hAWjR4MWFNzaNUyO31AS68hWSDrekeWnsGcSbXcqTYin2qj87BObb8GnRBLeaEdEoqctAszDI65SK3voJkzwhnzl1kIbqKk/W5uAfOc75vjojyExyvimGhq4uxlSgqThwiyz1GW3Mri7HVHK/Px7SxyEhfP5PBVGrlfkNtDHuzOXq4hEivTQkB7prWUXH4MJnacdq7F7AWV1OWYVH6wsj0Ggm1h0ha66FtdI2E7FISt7ppmw2SX3OAwgQzjpkBuvqm0BSe5MGyaNbmx+gfGmZ+XUi2UE8TZW9qTgmVJYn45no5f76VEWc8xdmx4A1iFLuUSW5UA5ura6zbvcQmGbDNDNE7ZMOSV0W+aYlzp3vQZNVy9EAW3tl+2rom0Rcc5XCWJK0eYMtSQH1NHsbVabrONTGtyeT4+yrx9HbSvwgFxxrJci0yOTbGvCGT8nQ9y71nuWBP54EHD5Fq1qPxbzIz3EP32Ar+oE6xS3RGHhVVGbgnhunuDXDw/WW4B9vomHST1fgeCoOTdDc1s5pcSlG0g8HuWRKO30uF2YNteoThJS8JZdVYVy/wWvsKaXUnacyNYn2yl9bmESKPPkFjoh9/0ECEbPaMtNK6HM/JxgJcc+2cbnNScvIE5fF+1hZG6eudxZBeTWnSJhdeacWTWsvJI7kElkZob+nDnXMPjzcmsr4wRu/AMAtii231tsZgITmrhJryBJwLY3S0DrJpzOHIiQL882O0nuvDl1urkGNa9xKjvZ2MORI4dG8Zvt4WOmb15FbXUxDvY2Wyk9cvDmFp+DCPVURgs9lZ98eSqLUz2dtKrzuNEw35uEdO8UJ/PI9/oAFLwC+sN8a4uG3yeT9n7uq173YEZP0kOcREzCHrZ1lXCeEmnz/88MMKSSSkgRA1ss4TYkHysoULE9zs88l1Z2dnlXvLdU+cOPGWdbis4yXEUfLCSXhmOExUyD8h5XZz7BXJJvcUMkjWvRImKpFVUqhOiKrwOlN+Cykjarfwei6crP8zn/nMvpBYYSzkPsI1CK8hRKkQbYKh2ExsFxYgSb64yclJpdhhWNQj6//nn39eyYO310co/6Sf1ZUl1tbsly4vn2s1oZRVQrQJoaY3yOZaiIQTXGVdLJsyEtUVzskWvkC0JUYh2faTI5F7CpfwpS99iQ984AOK7WXNLkrBZ555RiEnhbyUMSMFL6Sdco4Il8IhsTeL511BskknFlZWpJDCNAq7LHHjNwJdMa5Wqyi3bi4cb+ew7ZTkkXaIk5PY9DDrfTk7vvM77vxMIbB++Zd/WXFy0oF2mgNMGFyJ+f7mN795qaLKzu+6uzPDJJtIbaXyjQw8KX4gOyFCRAqpJuyy7MSI8xWHfLeSbKJkk3yBYZJNwnRffvllRf4sL7mwE5Tz5BluRck29MK3adNVcLSxgrQYPZvjZ3n2lTUaHjtBgWZKUaJE5x6mriiF2Egdk69+kzd8FdxzsIKMSAeDTWdos6dxtLGcjEQzGv80P3mqFfPBOirjnfQ3dTDs0JCQmkt1TRnJ0REE/CLl1SsqDNfU6zzbHcWBhnJykqPQagLMd1ygZ9FDdm0tOYkx0P51fvONVD55fyUxzc/RrrGwuRrHicZ1zs5ukFLyKPcXrPG933uV9A8/QHniRZ7visSyPEr8iXuxdc+wpc/nkQeN/OQvXiP2oXtoyGrimX4r1qkOjMcfRjs5z5Q9mcceqSEvPSq0SRIM4t4c4rmvfJuzk9PMjC6iiz7G7/zPY7z+TC+Ggjo+/L5KMuKMEPATkFLRrinaXvkG3399ibXpYc6ZS/iFT/4Gnzli5txv/Cu2B3+OBz7USIYJ/BuDnH/lOzx7ZgHbRD+n44/w+V/5VT5Wl0u0xLe5ljj9k+/w7bkCPv7QcY7mWNAGNzj7F0/Sk3iU4+/No/v//CH+DzzKfY/Wk7LZw9eefZ2ZyHo+fk8dxYkm/Pbz/N2vt5P5qQd56H2Fl0i2gG+T/ldf5McvnWHMscjoa05OfOEP+OQTxUyc+Tr/bKvml+87yfEMwcLLyGuvMm5MoriyjDSTi95XnmPcUkdDTSnpFg3++XZeaJ4lNruWWlGyPd9LVF0dtQrJtkSbkGzaEg4KydY6CiklNJTnEKtfpae5h8lFO+vrEgYVS9U9RyhPCDLd38fY0ibegImM0gqSfSM0j2korKyjOt+KDjcTTW/Qvaglp7aWTFc7L/cGKKqspzYd+tvP0r+VQXWeienRUVzmfOqqCkiMlsSpfvA7Ge88RdtyPFXVVeSbbQwP9DGysMmWfZZJXxb3njxCWYqdCz8Re1eSl6pjtrufWdsm3ogkiirKyQz28dMuF3nl9dQVJSo2GmpuYXDFSHm5hamODnrn3Vji44jWgtO+wGpECccPFhHlGGVoahmHx0ByQTllxZEM/+QCa9ZCag5WkGrW4Jjuo6N3An1eJXGr/YzYDGRXNVCSFo1v+gLPvtTOQjCS5OQ4TG47MysBEktKSfctsxaMo7C+gUIZm5IqNuhlcaSbrgE7SVlWNpeW2dCnUFsfysnod67Sf+ENJnUZlBZn4ZnoYmBsEU9MLmXlFRRlxCjhzIrSy7VKf2cT/fZYSitrKE4zg2OE0+fGCcTlUpm4zMVOGzF5oZxs/rk+mnuG8SaXU5Pmpq1lHH+8KFDylFCtlSkJS1sgtqCEivJYxk43Mb5poOhADbmJFvR+N9O9Z2iaMVBQLgnetYw2NzEwHyRXSLbJJvrXo8lvOExpopHgxiy93d0sm5OJda+zYvOSXFFLaVaCEuZuGz7P+cEtYvIaOFIWT8Aroe9+gsHt5xPyQRvK8aLHyWzfBV4/182qNo7UZBPrQlRrMmi87z4ast10v9HGyltysrXSO71OXGk9ZZlWjNvhom+SbPEs97bSPWojtrSOyvwU3swt78M+M0h76wS69CJq6/Mx+7141peYmx2gY9iOKamChvJkNodaGFjWk1FWQ1FykNWJHjrGnBIhjFZjIC6njvocHZN9zXQt6Mkta6AqeY32C93MeBIU1U1qxCodp1pYkmc4WU+yZ4WZkT76p5ZYt68y54ykqOYYJzI3ae0cZT0mpALzL47Q09WLLTqfGvHxZk0oMbHkPHTMKeTfyJQNx9oGHl0i1ScOU5OXiMbrxeOTymHbSjbBfVupoNdsMCwkW+csxpQUEqIiMFnTyEiOwznWxsimmaKDJym6PJd7cIPR5gv0z2rIO3SQiPEzXByYRR+XhMG9iS+2mMaDVWRajfiW+69Ksm2Md9HWO4Ivs46yyBX6+ybxZ9TTWGrFb59mcHCcuY0gEUYD5vgcKsoLiLR1c7ZzDF/qId5TE8fyeC/tvSvE5FVxoMLCVFsrfeMeMg81kLTeT+fAPLEHH+FQhgGNb42J/m46x5wkpJhwLy1A/n2cKLH+/+zdCXRc533f/e/sG4DBvhEgSJAgFgIEQRAAF1GiNkvWZsWOG8tO4iRu2jhukibNm5M4TdO079v6xG/TvCdtncZ1nDqx3TjeJVmyZW0UF4EAsRAkQJAESCwESayDZfbtPf8LDgVSpESKGIqi/3MOj0RwcOe5n+feO3N/83+exwjFZU627qEFcipqKQz28mrHCGQWkOexE12aZS7qoLxxL02Z5+gZmiMzv4zMpSEmHBvZ3lRDvtNEzDdKb+dRRuPreOhD9WTIMRSNGUOylz/XGmOOsVht2KwJliYGaH+zmzMRL6XZCeYX7VQ1tdC4scgIgOPBKc6c6uf40DQh/xJLYRebmpup9Pjp7xsle+sOtlbmkZw5TVf3IJP2jWxbs8ixkz5yN7bSsikbIjMMdvVwYsJG4+5iLrbv5+CZGKXri3BH/Mz5/MSya9mzNY/gxAD90Xo+el8V9qSfyaE+egcm8VTvYluFHf/0MMf7zzJNHiUOH4tZbTzQnENgcpi+o6OYczeyvnCB7t451lWvwzbdxY8Onidn/Rq8xAnLNAKJHGq2NVNpH+HwiQT1O1uoLnTgnx2jv7OL0zOQXbaBTdWbWe+ZY6i/i565PHZvLmRuuIveYC0fe7AapyVJQKrJunu4aC5i/foMxjpO4GncTXNVPknfKH1d3QzRwNMPbMD2tr4wIk/MVhsOO/inR+nrHGDeXcmenSVMD/Zy+EScLfe2sqnAY8zxeP5kL0eHJvDWNeMe6+OCpZxtuxoptCbxT56h9+CrXJThovWZ+CdHGDjWx4gvSnBhjsXMzTx1/1Yy/Cdp7+hnypZDRdl66rfVkm1O/xyXN/cpX599uwUkPJCg6wc/+IERcMm9k9xbSaAmIdgnP/lJ4/4qVXAg7ZN/k6mYbnXurtQwwJWrico9aOr+U9oh90YSwkmolXpduW+S+3sZnnkzj9UM2eR1ZW5wqWaT7OFf/at/ZQRtqUcqZPve9753RQ4h93ZSUZaOSrGVFvL6cv8ofSSFMPJ3MZPwVHwlY5ApomQY7l/+5V8avyoB0c6dO437ahnOutqP1DE0NzNlVLKtLFWTf5M/Fy9cZGh4yLifT1W4uT1uNlRWsqaszAjjZEEE4yp6qRJO5mOTkC2d1YHStsOHDxsZU2o6MgkDU5mT9L+MmBNXCeMkf/iN3/gNZAjurQ4ZvSNCthS47PR3v/td/vEf/9GY9P7hhx++oQqmGw3AVvugu3p7qYBNKsTk5JALmSS46Q4A5eIqCwpIMispu1xob+Q15QIjY+pl2WK5EKfzsTJkk4urfLMiE0uKkyxyISu7SCr/zDPPGCGcJPkflJBN3mSk/VJxJyl4qlR61UI2myx8UE1xpgX/2Td59uU5tq0M2Sp20LTpUsj2yt/zRnwzey+FbIOdBzm6UMY9rdUU57owJcb4ydc7cW5vZuuGIiyBi4yMXuDi+Dn8zjIattWxxuu5NCePj54fvsB4cSs76teR57ZgCk3QfrAbn7WS5q2V5GU5YKmDP//syxQ/XsXcYh4PNVoZG+ll6MI8row8tn3oKWpK8uj7r7/BK4UPU3VhjrwP7cQyc5KjfT7mMpIU1X+YJ+tLOP9VqYrbReW5WbyP3k924Dj7DwdJZi9h3vAYH9u6nvJLy0cm/YP84P89zGR2HFdRkukjx7l4voyf/8NW9n9jEGd1Ez/3VC1FOZcGG4Wm6Tv4P3h91IPHWoprqptvTDq5/9FP8cutDt787P9m4eEPc/9HWyiMjdJz+BscHrNht6zBef4gf7tQyqeefoZfaKxYDtnCM+x/+Tt8fbySX/7QDnauk3MoybEv/yd6vY1s372Go3/4LHzsCe57YhuFsx381Xde4kLufXz6we1synfAhdf515/ro/4zj/Lzl0O2BU682El7xwjRQgtOr49j/7OPNZ/+NT76kSrOHPpbvupr5Nfu28PuNW4SvgFeemOEzPIaGmrKcJtm6XzhRc7lttC2rZo1GWZCIx282DFOXlULTeV+9v3oBBnbmmiqLTeGi/Z0HmKElSFbLc2bnIx2DTBlcpDldRKeGWP8XJL1rS3Ul7lZvHCeqYUwsaSNnJIS3HN97D9tYlNDEw2V2bJ4Nxd7DtE/FaekfgtF/m5e6o+zyQjZTG+FbJVOxofOEHKvZ1v9BvIzLw39j/oZ7n2dntl8I9xIzA5zbgk8WdmYZgfpmc5ke2srtYXLIZu1sp6a9V6Wzp3HFwgTt2ZQtGYNOUu9/Lg3SMXmJiNks8QkqGqn35fBloYcJgZGmArZKS7NwWWRDwFm7BkFlBZ4iC1cYHJ2iXDcQmbBGkqLYxx7sZ2l/Goat9dS6JCQ7Tjdx85grdxCztwJhnxOKhq2sanYTfR8Fz/ZP0YiM4+KNZmYYgkSJhd5JVn4T/cwEsimqrmFjfkyIFweES6c7qNvYI6Cinz8F6dYshfS2FxDUYaDZGiR4e7XOZMoYePmrZQwx9TkJGNnz3Ix7GZTfQPVFblYpQTGCNk6ObmYTe3mLVQVO2HpNK8eOEM8Zx2NBbMc7vNdXvggNnGCI8dOES2oNUK2ru5RKKihbWsFmdY4s6Mn6O69QFZlDfWbi4lNLxBOWMjIzsQh88DFQoz1H6DznJUNdc3XDNkG/RIqtlGdZyU+P0F/Xw+TrmJyowtM++IU1jVRU56LgxiLY10cOunHU9JAc2mU033dnBiZxJ98azEIV0k1jY1bWOda4FT3mwxMJckqqaDAmYToHMPDPhwl1bRtz+d852HGY/nU7dxJhTFDecSotBs8F6RkaxObSrOxsTwn21shWyHRieN0HBshkltHS/06vKnlXmMBJk530zMUpLiqia2b8pb7UFZ9joUYObKfY9Mm1tRUYR87yoSlhLrt21nrkunagowc7+FI12mcG7bQ0rqFIrOfMwNHOD5pZX1tM/Ulfo52DzEV8rKlaQO59hljXrkpUzFbWjYQPdvP0OQStsx8nKEJBiZCFG3czu41frpkBV9jqGUF8YvDHDt2nDlPJVsbN1NolKAmic2fY3DgJGcXbRTk2wmcO8/FJRsbWrazpdTE6ImjdA5cIBKTsCdJImHG7S0xhnpvWmvjrMzJdi7BxrYtrMuRxX+kainM5OkeekeCFFS3sX3DW5P8JwOjHDncx3isjN071jE/0MHgrJnyhjbyfP10nxjHua6JnQ0V2H3XCNliPob7++gfj7OusZ6sqWMcG1miaMcjbCuyGnPg+S6M0N1+hAvRDBp276SmNIfIxFEO9Y2QkJBtq5ep8TP0n5wnu2wjDdUuzhohW5iy1hYKF0/Qe2ICb8uT7FwjC1L4GRs6xcBpP9m5JvzTF0iuv497q/OwxPycG+w2FjQoqN5KQXSQjsElCovXkCfDEmWUp8NLfn6uMay1Z3ierPxyMpdOc865gZatdciCybHABfp7BhhbKuTe+9cTGT9B99F+xnyJ5fNYbkpsOZRvaqS1sZjo+UG6jsrx2MA9lXFO9vYxFM6neXcz6xwLnB3s59jFJAWFGcRnJ5m4GKGotoH1GX4G+sbJbdpBY2UOyekhurtPcN5WSUORj+ODPoo330NrlRdC5zne0cnRqUza7ilnpvcoA7MZ1NXmY44mSJpsuLMLKXIvMnKijxOJBn7+vo2YIj5jVdmBc1E27H2U2kwTiUSYqdFTdLzRyWLWOnY+tIeKDAuRhRlGBvoZnw/jyrKySAENmwrxDx/h9WMxaraswSU3b5ixunMoLvAQutjPYZm6YZeEbC4S8RgB3wwTIyOMTfoImjOpq60kOdlL51Qu99YX4TvTRVegho99qAanKUl4fpozfb1cxEtxmYRsJ8nYKiFbLsyNcqyrm5MSst1bSuDcIEd6j6/oC6kq9FK6oZEdLWtISMjWMcC8p5I9u0qZOXGUjoEIDffvoCrfA7Ew02f6OD48hr2ylYzxLiYsa2na2UiRzI16fojO117HV/MRHl4TYOBoNzO2Eoo9CabODTMSX8sj97WxJiuKb2ac4bOTzM/OEvFW0dZWR+4NTOOXzs/1uu33V0Du+aR6SO45JbxKzXclYYH8TOazXrmyZyoMkfvDG7lHfLe9SwVtEvS99tprRqGHzFUtwYTMrS1VVanFGKSIQoIOaVtFRYUxXFQKEG70sdohm+y/zCcn1U0SYEkgefVCfCvnY0u183bc00vg9MILLxhVVn/4h39oVFZt377d8Py93/s9o58lYJP+l8IO+aLxj//4j43RbC+++GJaQjbjU0MyyfzcLLOzU0bIljqeUgVPUhglAdXM9LRR0Sb3wjky725W1uXRiSuH3sq7mwwXzSsoutHD4D0/T44fyRUkKE1NjyX9K1WAUqglbZf9kJ/J9GCpBSXe8wte+sUbCtkqfutBI3qUbz+Nte1lIvVkgvDQNN/4s//Ova27bzntk+3LgSUIr7zyirHSh4yTlWGQq3ExuFWoG/l96RgJj+QkTH1TcDvaLgeHnHBSXipDbmVll3dLheUCKAn5Zz/7WWOutFv9VuPdfK4O2aS0VEI2CaVk7LNUMMpFWvpbVqKRi8cHJWRLTSZ69XDRVQ3ZtldTnCUh2yGefdm3HLIxxosHT5K5/q1KtpFXvsb+eP1yyOYJcurQc7w04qH53vtoLPMy1/0irwzbadzZTHF4BJ93LQWZTuYGD9NzKk7pWg+z8zEqNtVT6Rri+wcW2NzcRHWZLFhgYmG0j+5j58iqa6a6LB+3zJCdDNL+l5/mB2NOMu77I35pTw4Tvd/my18bo771YT7+8R2U5HkI9XyJT3//FG528Ue/+gBe/0m+/f99lfHKTTzyiV+krbwI28Df8Znv9xL1b+ePf/1RSk2j/NMXv8JwYSH3/eKvsWe9if1/+QKLVa3sqRjmD768yDO/fB/31Dvo/Mev8/evm/n0//UxPPu/zF+NZ/MLn/wkD24qJj44wDnnPD3f/isCzZ/j/qYm7N1/y5+8NsLmB36FX9yRQftnv8r8Q4/xwMdayLp4gJ/84BuEGn6BXU0tsO+/8AedUR598lfYGf4nvjm1iSd27KXo7I/5ylc6KPvoL/ORBxspmn6F//urHRS0fIin2mwc+O3vkPjok9wnlWxM8Nxf/1deGwpdglAAACAASURBVM3niU9/ih11RZz55uf5N1+M8MR//Jd8eMMsB344Ts0D6+nrPclopIynH2lgo+c4f/Jb3yPniU/wq09t5OwVIZuTyZ79HJ2xsnbzZtYVZmFLBBja/yz7xzNoum8XdeV2Rttf5rkjS9S33suOemj//qv41rSxq7kS10w3z7/UR2LNTh5sNHPsyBAU1dFcNMkrB2ZYI0P4KzOZHdjP68cCrG1uo3lTKa5kwqi2MK7dFgvRhUFe/UkvwYJGdrXWUJw8R+ehHqZta9iytZas6Td5YeDKkG1gqYTG+nKCQ4fpnrBR17yd+opcFi+cI2k3MTvSy3FfDhtzTMxOTWFas5m6DaUEen/KT08ladzZSm3R/OXhog0N68gkQULKb6TiQOZ+9PXzwktHCJa2smd7LdmB0xz80auM2deyc28TnOrm+IKbTY0NbJBh0/IBVJZKN0vFjyyLvvzdm0lCBMsUb/7gpxxbWsOe+1upzY9ysvtN+qed1GxtxD1xmL5ZFxVbZGJ2D/jH6XitkxnPOuqb6ljjkY8V0i4z/jOHeL19FEdNKzu2VuAMTjMXtuK/OMaZ4RlyqzaRMT9M92k/FU0tNG/KJ3rhOAcPn8KybjPry3KJ++Jk52ThWOzllaMzZFdUsyZxkbGQl4oNpURPv0HHaILKlnto2pjFZNd+pNimfMt2am2n2Ncjq4tuNSrZrgjZSqN0HTzIqL2O+3a1UOGY40RHO0OBHGqbmthYbGKiv5fTM1ZKq2qpLPJgjV8K2cZtbNh8jUq2kcMcOhFi/c49tNZ4mT/VzeGBSbzVjdRl+ug5NIC/qJaW7ZspsPmMoZKnlvKpad1JtTfMwuz0pUn+36rgsLizycv1YvYN0909RDy/ki2NG8k0JTER5OyRdk767KxvbiZrop2OgVnyGu6htb4U8/QwnR19zFrL2N7SQFG2HVPy6pCtCEt8kdFjXXQOSlVuEy2bS3GYY8ye6aWzZ4h4eQPb6/KJLy7gt+RRlJNDhm2BE/tfNUKKmpatuM8d5tiklcrGNhrWZhKfH6X34Mu80jmCu+5+PvTgHqpcSwxfK2QLXwrZbJdCNnMxtZtzmTp2jBlXObUNdThGj7CvZ5ysjS3sLvfTffQMC94GHtxZgS1wkZM97Ry9YGZD8262VNhYmF5kdvgMZ6dmSBZvZ2+1lZG+To6OhCjbvoumdVkEfTNM+4JGWGREPUmZh9C9PAm9J8SQhGwXoGZ3MxtSCx8kEwRnJzh2pJuxYAYNba1UyXkQOM+J7nZ6Jl1Ut+ymPjfOiCx8MG9h/dZ72ZTt42RPB8dHTWxs2U2Nc5zOLpmTrd6oxrOHfIwNHKbz9ByZVW201pXDuW7e7DkLa3dxf3Mp9sgSE4Pt/PTl/YyaK9j9yGPsqCokMdHLob6zl0K2bKbGhxk4NY93TdUVIVt52w42mEY50n6Yc5lNPHxfIxmL5+jv7WUsXsyWSg8X+9oZttTw4CPNZPsn6D50gM4xJ63376HMNMyRoxNkVW1nW1UBDpN8W2/GnAgzKRV4wwvkVtSQFzjKkbNJqtrupbHchW+4j86eMWyb7uX+uiwifh8zM3Msybz5qaHJZruxMFFhrt2Yk00WPojKwgdNhcyPnKCze4BIcSO7KpKcONbPBfc2Ht+ezfTpoxw5do6M6u1sypBKtitDtq7uE1x0VNNWscSRjgHCRdvYu6Ma64UTvPmTfYx7NnH/E1uI9vfSfy7Jhl17qM65dA0zm4n7ztDf18uJpIRsVVgSASZPH6Xz+ARZmx9gT20OycAMZ3pf4/lXewjmbeGhn/sozYUWkpElpsaPcaj7BDMLuTTubKJ2Uz4Lw8c4fHiU7LaH2FG+PCmByWTBHJ9n/NRRDg+ZaJCQrQCmpqa5eMFJ7UY754dlSO4chRsaKYj003kxh3tbNxI+f4TX3lxg00OPsmuNhZkxCTFHsK9tpDrHT+/h02Q1XSNku38d+H1Mz8zhjxgjNJcf0hdZuRQWuAhNjyyHbO4N7Ll3I+HRQd58o5dQRSsf3rEBqxz3XYc5ESgwhngv9Ryi+7yVunvvp7Egwvjx1/je/vOU7nqKezLH6OwdIW/P0zTYZhns2E+Xr4CH79tCRnAMX+4mSq1LnB3oou+kmbaPP0yFsUqyPn4WBVJB1oEDB4yF5Kqqqi4zSFAg94SDg4PGnOU3OrrpvThKMCGVS88//7wxJZAEaKn5vp999lmjwkoqv37pl36Jb37zm8bfZQEEGQopk/Tf6CMdIZsEQl/4wheM+1CZ2icVoEkVoFTg/emf/unl+cNlPyV4kQoyGY6ZzuIeyQ3EVApgJCyVIaEyj96+ffvo6Ogw7telCkuq8H7nd37HCIokbJPCJBlVlY5KtlQ/LS0uMD8/SywauzyUUvIGuQ+W/GNmesYI2uTvkk14PG5y8/Iury6bGi4q/ya5gNsjizCl1zPV9lQek+q7q/++8nmr1b83FLJt+t1HjdntZC4R4gkjaJMbj8DpSf7+T/+KPa27ViVkW34zXR5uKRP//fmf/7kxTlbK9tIdAt3oiX6950koJMGVXEzkREwNdb0dIVsqoJQ5wCSZ//3f//3LQxlXHiiptsgF5M/+7M+M8l1ZvfNGK99uxSgVsn3pS18yQjS5cMj/y8VNhrjKyikyWadc6GROPglbJXD7IMzJdvXJmHJejZDt9E++RY+tkV3Nm5Yr2Ubaef41H1sfv4cNuXFOHNzHwfZTOOv3sndHA0XBXp59sYeZWA5t92/HMdlP+8AcVtMCS8EwC+Yy7rlnp7GogWnkVb594DSzCyGsmfnUtN1PbeIM+/qm2bhtN8Uzr3OEzbQ2VFGSaTMWPDhztJfBKTcNTZsokcmul8dtsnD4y/yL/zTD43/wKZ7eUcTkC1/mf35tgOpf+RxP760hV8ZYhfv4m1/7Y+bu/30+9fO7KfS389df+gtOFz3D5z7+KJuKPJhjJ/m7X/8Dxrb/Jr/0zF7WcIp/+NK/44Dt5/jtX3yK+tKL/N1v/h1zWx/mY0+Vc+BL/5Z/ePUkU1n5ePOraE1W8ZE/+jh1ZUkO/5//wle/f4ihmQS2uk/x//zBYziOfp0//uufcGHWS/N6D+M1W3jqqWf45FYrh3/rH1h48FH2Pt1MUfI8r3/7r/nC137K+FQeu2sdDGzayT//6C/QMPKn/Ofxbfz6hz/JA2viDD7/T/zDl77Dgckp5ou38cQzn+ZXH29hrWeU5z/3HeJPP8G9j2+l0BIneO4I/+tvvso/vtzFUnAtT32khol9Xh76/cdpyhvku399goZfeYq1iQ7+4W/+jv2Dc0R2t1HdBff9y8/wxJMbOPvm3/E1XwO/fO897Cr0c+RAP35XMXV164xhW1JBFpo7T+/rL9I9PkfAWkSZF3wJDzVbWti2qYjkyBs8e/AkFxYt5HhzcDojOEu3s2Mj9PeegYJNbKv2MPz6q3QPXyRgsxmBVYalgLrdrdRVlRlDK996yPtDmOlzA7z5Wg8j0/NELR6KK+tp2S5DjbMID8u8MnE2bW4yKmUGew4x6C+iob6WsiwffYc6Odo/yqK8x+TW8sDOOtzzffTO5lG3IZfg2BEOHT9PIOIkV+bqcVayd3crNQU+Dr/aj7minoaGSrKvmkYtGQ8xN9bHvgN9jEwGyMzNxGmxY8suZ+v2zZRnL9H7+mH6Tp4nmExgdmZQuX0v2+sqKXjbzNIXePMH+xib97OQiLE0G8KVs4bG3a1srixivvs1emddrGvYSlVxBlYizJ7vp3N/L6fP+YhbkrhLNrG1rY26YjcLpw9zqLufkdkoDmcONTt3GJPOj5+awrtxM1UVLs51ttN97DTT4QQWSzYbmrfTtHUjtpkz9Bw4xOC5WULWXKNSr23bGhaPHqBvIZfaxmpsF4/QOTBJNBglFp1n0SXVqjvZXlOKY7qHV3vm8K7fQsvmImJy895/mlhBDQ3FYbo6TjI+6cOcXDImi3fmVdHWso3N6/OwWQKcat9H73kblU2tNJRnYTPFWZwe5MBPD3Jm0UP93h3kLJ7n/FSc8oYarGcPc3RkhrmohYhvhqQji8qmNpoaqihwJJg/00t7dw+nLwaRjxrZ65polPnfSj3YzHJ8pcLTFYedyYwpHmK0702OjkVZ27CDxg3eS1WBSZbOHuFAzziWimbaqtxcPP4m7cdOMynTq1oyKamsZ+e2WsoKMpYXKZCQbfQo7f2zuMu30FZfhFWqviIhLgz2GJ9LRn1R4liwuoqoaWxka0MFWdYAIwM9vHn4BFNLUSyWOK7iarY076KhLJPk/DmOdx6g9/Q5lhI2ko5cKqvqaFgDZwZPcGI8QEm1VJlFWQiaWVu9jc3Ffo71DDMd9rJ5ayW5tlmOHuhmimIaWioInWznjSOnuLhkN1aFDjoKqNnSxq7SJXr6zrLoref+trU4knGivnEG+jp5s3+CQCROVlkt9Q1VmEaOcLhrHFOWHVPChttbTuOuZurWFWBNLn/Ou+JhMhlDPkzJeU739HHyAmzaKfNLLS98YLwbJOJG0Hb6WCfdJ8fwhUyYE1by1laxdfc2KvNzjIUszh4/wilZXXTrPdTkmYjODtPdcYQz8TVsq/YycfQgB075yXRbSZhd5JRspLmxjsryPByyZGQ0yPjxw7R3dHM+bCVpdpBVtIHGmmKsS2N09w4Ry91I7fpcAtOTULydhxq9TJ87w8DpebylG6nf5GKkRyokI5S1tlGXb2J+7BjtHV0cOx/G6XCRt66BlqZG1udbWTo3wJHOQ/RdiOOwe8nKcODIymJt9U62rYlwZqCbQx2nmZMVXK1OSjZuoW1nA9bzx+gZluGYbTTlzzPY18GB4xOEIkns2cVs3LKLnbWlxsrCxrCc5PIw3bceEvybMEuF5/mT9BwbI1rQyN5tpZhiC4wMHKGjz0f+5hoKgkMcfOM0cY8Vk9mG3VFE3bYGyt1+Thw/R05jG1vWZ5OcGaa3+wQXnJt5uDmLC4NH2N95gokFK0X5WbjsdhL2EnY90Uqe/zxH29vp7rtAzAF2bxGbWvawrTDIaH8fJ+L1/Ny9G7Gak0QXZzlztJ32nuPMJlyYbS5yy+rYUZ3N/MQAbx6dJLuyhubdeyiNnaHzUAejoXL2PtRmzK0YD88wfKyDN14/TUCGU9tdlNRuo7VpPYmxPjqHoH7HdqryzUwO97H/hf2cS9iwugvZtKWZ1uoMpk710i0LH7Q1kufwcfJoB4f2nyZot2KTRQoattGytYTI+SF6Os6StXUX2zYuV7Id7+nhNJt5cu8G7O/UF2YTMf88I72HeKNrkOT6e3iwpQq77zQdb7Qz5o+RNLkorKhh+wMtVLhthKbH6e/YT+/wefzWHDK8RRSbLhLf/BQPFs/S9cZLvHEWsh1WbA4LyYItPN62nsS51/numxeMc8yVX05964doXn9pVeZb+WCuv/uBFZBgRUI0WSRO5o5aOa+23OPJPVZXV5exQJvcU6XrYVQ3zc8bAdqv//qvX55vWwonpPJKRirJ6CUJpqRN0l4ZsSYL4En12I0+0hGyyVxnMlRQ/khAKO2ThSHES4JACSpX3sNLDiH3rLcrj5BRUgMDA8Y9syzQIP0pgZb075e//GWjfXKfKYGWBJuyDz/96U/TGrJFImEW5+dYXFgwpu+wmM1G/586ecoI2Vau1JnqW8lDJPir2lRlHAfSfvlZRkYmWdly/+FKa2h5o8dYOp6XCtme/je/imt9nvEFu/wxyepk8pnTbMJ0+FhX0igLjckwiJjxR5B++uOX+PmPfJSG+vpVB5LtSxnsF7/4ReMklXHQd+pDyiKlMku+LZAKtquXsL1d7ZagT4JJmbBRVhuVbzdkGKik8+IpF2Up6/3KV75i/FfKUGVlkneb+2412i8hmwSm0i65gInXN77xDWMyR6lYlG9jZPy7TNwow0XlZP385z9vLJd8p60uKsNs5UIrw0OvdbGVi7LsnwSHUqUnpb7vLWxNEg34CZvsOB02ZFG7ZDxMIJjA7nYaS9PHQkECgTDYXbhdDqzE8PuDxGSSanuYka436Z7Lp7lx/fJcV2Y7bpcLh81MMhZkKRAmFk9islhxuj3YkxGCkQS26DivvHAcT1MLTVVryLCaiUyf5fChDkLlrWyvLifb9VZFSUK+lZ6N48n24HZaSPgXWFiKYsvy4nYut11uYJcmZ4i7s/F4HMbQooXFeaLmTLwe2R9jfTr8k9PEnF48HicWoiwtzRKSFTIz3NgtMRaml0g4XHg8NqILU8wuhoiarFjtTjJMdlzZHux2s/Fhf27eT0iWx3NmUyTVFlE/U7PzRKJmXA4bSZfTCMZl+Gd4ZomEy4XTbcdqShD0yzxRi0SiJtwuG3GHiyyPB3tsFl/MQaY7A7fNRCzgZ37Wx1IkStzmwZvtxSv7R4zAjJ+k24XL7Vg2iEdYXBSbIPGEFdvIy/zhDyM88c8+xGNbcojOR7BlerCbwiz4fCwFYyTcbjwxM66sLFweK7HQEksJOxlOBxEJEQanyatqYrPMl2OT6UaXb3QjoQBhmdsHK/7hDg6PBiira6F+XSEuUxh/IGQMBbNYbFisYLI4cFiTRCMxZLIou81MPBQgGJZQYbm6y2qyYDfKra1vVVlcvkDIxKhRQv4g4VicJBZsDgdOp91YRU/mpwlGwWqz47CaiEZCRBIW4/pksySIBEMEw5HluYisTtwuO5ZExBiSaLfJypry71Hjex6LxWQcyy6nw/jdcDBirKBpt9ve3i65UUpECQaCRKJxzDLfoLzJma3G860WiASDhGTbSRkaZ8bmdON02LFeESTKjkrIdgBf1nqq6yXQSxrz8zhdTqON8VCQSMKM1dgnWQXzkkkgZPSFMbuS1b78fHnhmJzP0g8Jo1rD4XZhM8vCrHFjuzbpg3CIUChM1JijyYpDjlGHDI+LEgou71NCfi6rYzksJMLiasZGgOH+TgZn3VRurGZtrpWEZXkVLQkpTPHlc13aI8M9k7GIMRdUUvp+8SSvvjlCNLuCxtpinFKRY3Xgdsp+CkqCSChEJG4y+th+eV9jhIIBIjETdinBJy7TIWK1Jxhvf5ljC5mU1TWyLjO57C/XIvvy9SERCxtDDMLR5XnXrA4XTqN/l4/p6z1kbrGY7LO8jsOJY0WnGdsMx6QBOO0WEpEQQbE0yrPk+HTikn6+vGKo9FeEcCRhHE/GMFgjOUoSj0r7gsY5I3VyJott2dJuQQYZRyNhY9sxOUAlw7PLamUu7MaFO0YklDrGjIMAh8OJ02YiKv0biWOxO4x2GBVjNjt2S5JIJEY8acZul/NNzMNGwOeQa5ecD8a+yCiA5fbY7Q4cci5FYiSM8+PS6p6JGBFj3+X8SWKxOXA4HcYQ31AwQkLKdEzL8345HQ5scny80xu/zOcWiRivbTP8rpwfSq4/0UiQYEjOZ9mQGZvdgdPtwCozyCcSxKJyTEvXOJeNEjHCckwlzYZpXNobji+3Qtpmcxjnu8w5mBqqEo9K+4NG3y+3X55jwyTnezBEwixzZ1mXR2BYHLjscoMSJRpdfs+z203EwhGisSRW2W/xj0eM41D6RGa7t9nlGJF2y2aihINyHVs+X60WC2aLCYvNidMK0WiYoLynyuuZTFhtTuPab45HjePaLM+ziF2IwKW+kPPc7nTjEvN3RF8+DuUaGzau0fK5QPo3QSwix3kck1x3knIOhoxrtmzQIgYOOxYJwCIxzHbH8jkcl2MiSsxkx+0wXzq+pU+TmAMXGOwfZDixjocfqCdXjsWQHD8RIwAXO4fTxfJlKEIkaccjx5rMs5OIG6F0MBQillg+rqSP3Q6rcY4HLl2rnW43NmLG59JY0opLPr9I9bCcz+Ljl31YrgaU33e5bBCLEI6asDvtRmV9PBYm6A8QScjxbzXONzmn5NiKxC04nHYspuWQfHl7y+eJXCtdcq2U4UKRqHGuGiZynsjxgB2PS75YfOeHBP/L+xomYXXicTkwJ+U9MEDEuMaYl48Bj8NYPTop2zeuA7JaswWLvGeZ48aKyy45b0MBAtKPEmYbN2JO3E4ryWiApWDUuO4sv994cBrngT5+VgWkEEFW6pQRNFePXpL7dRlZdeLECaNybO/evWljSi2AIMMUP/rRjxqhkAQ+MgRPhjtK++S+WIompPpKgi0ppJHho0888cQNt2u1QzZ5YZkrTuYll2mWxOtrX/uaUREoI7zKysqM++aVj5VDHW+44bfwxNTwRfGSobhSySZFMeL79a9/3ZjzTqrd5CHzwMuoNJnnPJ2VbNImn2+OpQWfsRDC5NQUx44dY2lx6R3vc+X35JjY0rjFmOvMarXgdGWQX1C46vnRLZCv+q9KRtB/YoC//d9fZe+DDxj5kNx32Ozyucli3FeZRkdHl0O2+HLIJh0s///sc8/x6COPGCn1apXWrdxDOalkni6ZoFAOsHS8xmqIygkgLqmVU1Zjm+91GxLuyFBbORllFU8J2uRiIQGcOMrPZey+lO5KmHW7EnkJ8mQFWbkAyEVWvCSdl5Vd5JsWuUBIeCUlutJWORCllPgzn/mMcYF+L4/URI1yHMkfCRxXI1A8deqU8W3HxYsXr1jeOdVGeV0JFeWbGnnzu6WFOYw5SYxPmpc/8F1Z6ioTTr6lk5pM0vhJdI7B9n10LZRx747NrMlNleWkJg6/8neNl7k0zXJ4/DD7J1xUbdxIWa4LiymB7/wQ/cfnKGmoYU1hFvar7ghS7Vieqzk1veVyderlx5VPWt635R186wbjiucYNbQrnrOizWKy4nWueje8/r9dfTCl2rfidZd34aoqDuP3jDVzUlN3Lrf5Wm241F+Xt2H8PUFo+iLnRs8xE4qRtE1z7G+/zcl1T/LJX3qULaXuy5OFXu6Ia7X1crvCjB8bYMJvo7x6PUXZnuUgTypvgvPM+JYISb4QnOLk8eNMeSrZ1tzIutzlOffe+Xp6qT+usW/GS7zD3eDbtnv52E313dXH3/Lf394e+fmK37nsfsXHnit+953C7Ovt7xXnzJUH0TV28zwHv7sfX14d21rrKFpR6Wa89jXOV6NHrnEspSY1v/qfVrbnim2uaNs7/e7lC0JojoHedk7MZ7N5i1TWXWrs9fpjZdtn+/jx/rMkimqNIcVZqRBqxXl65bG98hR/+3ljMoUYeuPH9C3msallJ7X5b5UbvtVnb78erbzuvdN7wPXaYlw9LjXnemZvf42rj9NLr3zNa81b161rHl9vs75yL97t2LvqUnj5OLrecbF8Hb12+695Xl7r/H7XpGd5H64ecnF1/1z/mL/K8xrvbe90/bsiWrjOtfeqMrBLL7iyr5Z/tPK6807H4Tseo6n3hetdU439W9kn7/04vyR/afeufM+8NJ30ivent3ok9b6+vM8pwbfaIeHX0sI8i0shkuYosxNDDAwFKWrcxT21BUagde3+XB5GfMX794pz7oor9aWJrle26tr+17teXuO13tb/1z7+r/3ecq1j+Drn/jtcfK7Y9nU+k7zzNS71ueLd3gOveAN41wDwna6X+m8ffAG5p5F7z+Wb9rePG04FNHKvLvcg6XrIvdzw8LAxF5iscCojuWQeOAkBJVSTf5N7Lxm2Ks+Rn0vhgczJJvenN/pIR8gmlYB/8id/Ytwfyn2ohIQy7FIKZlbjXvFG9+3dnidfRMjQVQnPZHFAaa+EgtK3UnEnDylUkQIbKbRJ9/DgeCzG/PwcF85P0NnZyeL8ovGlgBxz8mfl5/DU3+VniXgCl9tF645WSkvW4M3OMb5QvJsfkrFI2C1rDTz66KOXz1c5Z+XfjKKssbExI2RLVbGlQrbnnnvOWCI4XSFb6oOcHEi3Kwx6L539bh8238s2b+V3UmXEMhm/TDopYZBc5KTySi5+EvzIhfDd5m27lTZc63fluJELbOrbATnIpIpI2iGGxrfHodDlJX7lQiFh1XurAlv+wJIK2FYzZJPzQNp5rbLY1H5LmyV0vR2TZF63n2KLjJ88zpA/j801a8nLlKGEN/ZIxEKE42bjWyiLMUmqVLJKwJ7AKpUnV1Uu3NhWf9afFeXCgR/z7b//Hocm5wiaElTseYZPfORDbF2bjeNykHGjTvItulS6SMWEZflibVw04wQn+nij6xQXfSH5K1ml69ncuJm1+d7lqqMbfQl93lUCcwwc6ieQWU7lpnJyZDm/O/URWWTszEnGAx7WVqxnTe7yAiA39FgcoWvgIsnscmo3FOO+6WPz6leJcOF4F2dDmazZWEO596oxvTfUKH2SCqjA6gskCC5OcfpoLwOnzhOSyjxPLmXV29i2sYgMqea8gy9zq++hW1QBFbhRAbnPkmo5udeUhRbkj9z7SAAolXZvvPGGMZWS3C/JfbwMa5VJ/GVoY2oC+ht5rXSEbKm55CSElDni3o/74hvdd1mkUIbZSmAjj6vnE5MRYhJkSvFKOu/tU1/8SbVw15EjdHYcviJYu17IltpPuf/f1txM285dWK2293x/fyNud8JzUiHbt771rTszZLsTkD6IbUh9i5GqspOTLjUx//ud0F99cbja993+/Ub7I10h242+/vv+PBl2EYsSk6FjMrxPhhS97436WW5AklgogH/RTyieMKrhbO4sMj2udx0Sd1NqxpCiyPLwx9TCBDL0TYYcp4K4m9qgPvktgQTRcJSkDBWTYPNOvvs0zv/lENZisb41JPJGulOGNRnjEK1YreZV2E8ZbhkxhrFbrNZLqybeSEP0OSqgAukVkC8jZYhnhEgkTtIY4WnBKkOPrRqwpddet64CH2yBVPWSFFHIvWWqIEZ+LgUfMgebDGuUebtklcny8nLWrVtnFFDczCMdIVuqeEjuj1Mrs95Mm27nc2X/xVP+XOshnhJuvteilPeyL7Ky/dHeHkZGzhLw+40VxmW4/9vv6c3Ge4yEmeVrK2jc2kRxSckdOzrxvVhc73c0ZFtNzTtwW1efCxrM3QAAIABJREFUcO88ROwO3IFbaFLq4i/Jufy/VM293wHjLeyO/qoKqIAKqIAKqIAKqIAKqIAK3NECct+VmmZKQqJUmPVeRqalI2S7o/Gu0bj3Mh1KuvdxaWmRsdExxkbOMjU9xbzPRzQaMV5Wqt5sNjtZ3izy8wpYu66CtRXrLg9xTXfb7oTta8h2J/SCtiEtAqmQLTVkVEO2tDDrRlVABVRABVRABVRABVRABVRg1QVSIVtq2KkETrezamvVd+gu2qCsQr64MG8MG5ZVRxeXFo0FiRx2OxmZmWRmeY2huFleWRjyZ2s8lYZsd9GBrrtypUAqZEsNG5VSValk0wuzHikqoAIqoAIqoAIqoAIqoAIqcGcLpEI2qYxL3cfpvdyd12fST6kFMmX1TFlF83avynonqWjIdif1hrZlVQVSQ2NTlWxyYb4TVoBd1Z3UjamACqiACqiACqiACqiACqjAXSaQmjstNR9ZatofDdnu7I6+ehGEO7u16WmdhmzpcdWt3iECK4eMyv/LxVlW/DRWYryTJy2/Q/y0GSqgAiqgAiqgAiqgAiqgAipwOwVWVkbJ68p9m96/3c4e0Ne6FQEN2W5FT3/3jhdIVbOlhoyu/Ls0/mdpIYg7vrO0gSqgAiqgAiqgAiqgAiqgAj/TAiuHGabmYJOALRW2/Uzj6M5/IAQ0ZPtAdJM28lYEUtVsqVDt6qDtVratv6sCKqACKqACKqACKqACKqACKrB6AtcK2nQU0ur56pbSK3DLIdtjjz3G5s2btSIovf2kW18FAa1iWwVE3YQKqIAKqIAKqIAKqIAKqIAKpElgZZimq4mmCVk3m1aBVMj2zW9+k0cffdQY6ixTVskf+Tdj6PPY2FgyNfFgatUIWeHjueef556WbVRvrDRCtmRam6obV4FbFFh5gOrBeouY+usqoAIqoAIqoAIqoAIqoAIqkCYB06Xtpv6bppfRzarAtQTksPPHkkQTcLOHoMwDf/bsWfbt28cjjzxycyHbyy8+z6GseiKF6zElNbXQw1MFVEAFVEAFVEAFVEAFVEAFVEAFVEAFVOCDKxCMJ/ntKgebsyxEbzLqkpDtzJkzvPbaazcfsr3+4vP8ha2V8zkb0Tq2D+4BpC1XARVQARVQARVQARVQARVQARVQARVQARWAZDTJt+7L4NESO6H4zaVsMiR0cHCQ73//+zc/XHTfi8/zn21tTKRCtpt7be07FVABFVABFVABFVABFVABFVABFVABFVABFbhzBKJJvnd/Jo+X2JCqtpt5SMh28uRJvvvd765CyHYzr6zPVQEVUAEVUAEVUAEVUAEVUAEVUAEVUAEVUIE7SUBCtr0ast1JXaJtUQEVUAEVUAEVUAEVUAEVUAEVUAEVUAEV+KAJvG8h24+f5z+bWpjw6pxsH7RjRturAiqgAiqgAiqgAiqgAiqgAiqgAiqgAipwlUAkyfceyuLxNfZrDheVxQ3kEY/H30Z3S8NFX37heQ6X3UtsTTXo6qJ6XKqACqiACqiACqiACqiACqiACqiACqiACnyABUJx+KNqK1uzzUQTV+6I3W7n3LlzRsBWUVFBOBy+4gm3FLI9/9xz3Pvo42ysrsVsNn+ACbXpKqACKqACKqACKqACKqACKqACKqACKqACP+sCstSBLRbCFI9hMpkuc9hsNnw+H//tv/03otEov/3bv01+fj6RSOTyc24pZHvuued48sknqa2tJVUu97PeGbr/KqACKqACKqACKqACKqACKqACKqACKqACH1yBQCBgBGmpkE0yr6WlJSNg6+rqMn7e0NDA5z73OfLy8oznykNDtg9un2vLVUAFVEAFVEAFVEAFVEAFVEAFVEAFVEAFVllgZcgmgdrCwgJ/8Rd/wfHjxy8XmcmQ0erqan7v937PCNoSiYSGbKvcD7o5FVABFVABFVABFVABFVABFVABFVABFVCBD7DA1ZVsMiT09OnTxh6lpkuTUE0eGzZswOl0kkwmNWT7APe5Nl0FVEAFVEAFVEAFVEAFVEAFVEAFVEAFVGCVBa4O2SRAe6dHalipDhdd5Y7QzamACqiACqiACqiACqiACqiACqiACqiACnxwBa4O2W50TzRku1EpfZ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K3LWSLx+PGvsh/f/CDH/D4449TU1ODxWJJ9z7q9lVABVRABVRABVRABVRABVRABVRABVRABVQgrQK3JWRLJpOMj4/T1dVFLBbjyJEj/O7v/i6NjY0asqW1e3XjKqACKqACKqACKqACKqACKqACKqACKqACt0PgtoRsJpPJCNj27dtHQ0MDr7/+Or/5m79JU1OThmy3o5f1NVRABVRABVRABVRABVRABVRABVRABVRABdIqcNtCtvb2diNoe+yxx/jRj37Exz/+cSNw0+Giae1f3bgKqIAKqIAKqIAKqIAKqIAKqIAKqIAKqMBtELhtIdvhw4fp7OzkkUce4Yc//CHPPPOMVrLdhg7Wl1ABFVABFVABFVABFVABFVABFVABFVABFUi/wG0L2WQetueee46SkhL6+vr4/Oc/z7Zt27SSLf19rK+gAiqgAiqgAiqgAiqgAiqgAiqgAiqgAiqQZoHbFrJJJZsMGd2zZw8HDx7kE5/4BJs3b9aQLc0drJtXARVQARVQARVQARVQARVQARVQARVQARVIv8BtC9kOHTpkzMn2kY98hNdee40nnniC2tpaDdnS38d35SvElqYYvTiPI6+MoiwHVrMpTfuZIDQzRHfvMNN42ViznqyQn7A9i6KiHNw2C+/4yoklRk9NkMwppjgvA7vF/M7PB8JzIwyFMlmX7zW2f0OPeJipyVmWTB5K8zJw2Mw39Gt30pMS4UUuXLxIxFFAcW4mzg/gPtyIZyIWwjc7QcCaR15WFi5ruo7dd29N3D/JyEICb1YOOW47ZtP715Z3b60+QwVuUSAeZPrCImGTk7ySTJwf4OM9EV1icmKakDWDwpJ83Ne95CeJR/zMXpwmaPKQW1RAhu1Kx2R8kakL0yyEXRSXF5FhW+3rQILw4gILcwHMmV68OR6sN9OVyeTys1ehv5KxIHOTiwQSDgrKvDhuph238NxkIszizBSzC0m8a8rJcV61sWSQuakppnwmCteWku28wff+m2hTPBJgyTdDKOkkK68A1810wir2AcQIzvvwTYVxl5fgdbzz55VEZIm5yQtMRb1UrC/AdRP7fK2nJhMRAnNzzM8n8VYU41l96lts4Wr8epzw4jwzE34868vw2lf7nL5OG2NhFn1zTASdVJZnc9WlZjV2TLehAiqgAh8IgdsSsiWTSYaGhjh79qyx2MFLL73Ek08+qSHbHXiISNAxeuIgs/n3sLnYjcOyem/MwelhOg51MTIfwWKzYQ4FCFgKqN97D1tLMrHfxGuFzh7km68dp7D5aR6oycOVpkAmOn+Wl7/7EwYWQiSyymlr20Cgp4/JrGruv6+ekkwn7/jxMH6Gb3/pRRLbHuTBbZXkOq3vGrJNHf5b/stoPZ99cAsVb/skfp2DJnyel18+xCDVfPyeKgqy7Hfg0fXOTYrNnOKlV19jrnAPD27bSFHGzdwBfHB2N754niP7v83ZrPvYuaWB8szVO8duViE6/BP+R3eMpi0t7KjMv6lz8GZfS5+vAu+7QGScN753lElrKXue3kKh5b1+GRFjfmKIoz3HGJ0JYbZZScTiWLNLqGlspLosF2eaT+vY4jCv/7idKXcl936ojdLrXi6ThBfGOPLyfs5b19L84D2sc7/VE4nAJIP9/Rw/EyRvXTVbt6wnx7HajY9y8fgxjnaM4qrbQlPrejw3cTAkwrOMnBhnIZHNxqa11/jdBItjpxmbCeBeX8867/XfOxKBcdpfOMpYqJgHPrWN/Jtox608NRGb41T7froGI9Q+/TG25q7YWmSBiZFBOvouYs1dz/aWaoo8q//+F5oZYeDIfs4li9ly74OsvZm0Kr7IxOkRJmYcbNyxkey3fbGZJDg5zvi5CyTLNrMh3831P9ItMd7dw+GXJ9jwqz9HY971o5iYf4aRgS46z4YorNpKS2M5GbfSEUA84mO4/TC93RGaPvsEG1Y7CYosMTk5ztCiBE3lFGWsSPGSMfyL05w5N0vcXUZjRdYt7s31fj3IxYFe9v3TaTb+1jM05dymJDEwSX/XAb51toJ/84vbyLylvUsS9l3kZFcHY/YmHrinjKuzaUgSWZpl6GgHXScnwenEHI+RNLkortlK85b1rLwcJONB5saPsb97isq9j1GfvbKBSaKBBc507ePIOT8gX6InScTjJC1Oyhq2s72mHM8VbxtJEtEAk2d7aR8Msvn+B9l4Mxe3W/LRX1YBFbiTBW5LyBaLxQiFQsYfq9XKs88+y1NPPaUh2x14ZMQWxnnt//xHTtf/GZ9sLiJrVT5sx5gcaOdHP2lnyuqlKM+L22HHHF5ixrfIYiyfD33iw1TnubnRL9BjvhGODk/iKa2jssCN7SYCuhtnT7I49Bz//jthPvbwFsqKc8jKsjAzNI7fkc/6dYVkON4lNEvOcfzwKZKllVSW5OKyvnsl24VXvsi/PtHKf/h4K5sKbvBTcHiE73zvBXqTzfzGhxsozX77R5Eb3+/355mJwAxDZ4YJeNazoSSXjHf5dvv9aeWtv2rMN8r+5/6awbyneHhnG5XZq31De+NtjA58m3+7L849O+/j4boinO9jVd2Nt/qD/cyof55zp86QKCymuKQY9/vX/e8NMhljcW6E7otmCvJKqS28XbVA7625V/xWeJgf/a8DnLeu48Of2U2p9T2EbIl5zhzrYv+BfqZiNvLyc8hw2kmEl5ibXyKZuYG2tu00bMgmnbe1Ejydlfciaw7rNpaT+Q6VbLHwPBNDIyyavZRuWEdOKlRIQmzpAqeGzzOf9FK5voScTCe2Va8MjzDecYSDr54io6WNPfdX39TNdyI0Te9PX+DIBSuNH/1ntOReJRudpv3l/Ry94GDPzz1Ejff6qUnCP8wr3zjIkL+Mp//1XopW4bC6kU0kEyFmxs5ybipG4eZ6Sla8tSdCPibGRhn12Slft4aiXKl6X/0LQ+DiSbre+BFDpnJ2ffhjVK0IW991HxJLnD74U147cp51P/8rPLTmqs8miQX6Ow5zoGeOxiceZXtpJtc/jBYYeuNNXvrOGbZ8/lfZVXidLwWTUgE5zeiZs0zFC6jZVII3w3nL51UsPMPxn77Owf0B7v0Pv8jm1Q7Z/Oc52nOAH456eXzvfTSVrNi/RIiLY8d48eAg4aI9/IsH1r4r/Xt7QoCxrjf54ZeOseULn2NPXjqvRita6D/HkYM/4r/31/Bff2cP3vfW+OXfivsZ6T/EV/7mRyTWVvH4r/1LduatvNBFmb84zP4fvcLxecjOzSYn0405Fsbv8zEfcVHTuptdLZWXgvkk4blxOr7zBb42UELdjk/x2Y+vX1HNmsQ/eYbXvvYF9tl3sa0sF5spQSIeJbg4x+yihfL6nTywt47sVDOSCQJTp3nj//w53xqr456HfoFffmTNLR+jt8Kmv6sCKnBnCNy2kE2CttQfDdnujM6/VivivhF+/L8/z+DWL/JrO6SM/1of9JLEY4tMn/cRSFhwZ2WT53VhMV87QApd6OG5r3+b0zm7eeTeLazJdi0P70zGiYQXmTjjo6ixjmKPA0ssgG8xhMmZSabTivnSpzT5gOqbXMSam4tHhlCGF5hZCGLLyCPLZbk0zC3A7AUfi+EYFmcWeXmZOK3vPJwzHg3hm55iIWImwytv0C6sRnVDAv/URUZ7/pE/PVLO7z7aQHlRNt7cLGKLS8StLryXnitCyUSU+alJ5kMJbB4vedkZ2CVQSwaZuriENTOTLJdjeX8SMZbmppmV/XRkkpOTjcch+7DcI8shWxv/4eMt7xCyhZmfmmE+GMfiyaXQPcUPn32R3riEbFsozb504xtbZHJynmAMnFkF5GXasV7nw3si6mfOF8Od5caSDDA7PU/Y5CA7O4cMlw2L0cAk0aU5fDEnWS4r0aV5QiYnWVlu7FYLJALMzsyzFIxiceeRn+3GcXVwI0OXfPMsBqPYMwvJy3Jit5pIRoPMLywQs3vxuh0rgtMQc5NzLAZjmN1ZFGTLcNiVHxjDLMz4mPeHSVhc5ORnk+GwXb/CML7E9NQ8/kgSR2Y+uZkO4/VTj1hg3gh/g9EEzswCci+17+rzJRaQD3FWXC4XyeAci3E73kwPLrsFoiEWfHP4AjFsmdlkZ3lwXgpYJSA+8Nz/5MRVIVsisMDM/CKBKLhz88j2OLElIiz5A0RMDjJc0s63PmDKObEwG8Dk8uB2W0mElpibXSAQs5CRnU12htM4lt/aswRRCQKm5wkmHHjzs3GffZZ/ty/G7hUhWyIWZdE3zbw/gtmRSXZOFm679Zo3TIloCL8/SNLuwW2KsLAwz2LIhCcvB6+0/6rhXbGQn/l5H0vBJK6cHLyZbuxmEyYSREIB/MEELpcNGdYUjFtxezzYokssRq04XS4SgVl8SyHj/M7xenDarRAJ4JtfYCEYx+HNJjvTjWPF3V0iEmRhfp6FQBizy0uuNwuX3bw88iwRJej3E8ZhDJ0K++fx+aNGn+VkeXBcHYpHQywuzONbCmPJ8JLtzcB16Rojw4CXjGuXAysRFucWCMRteHOyyXI7jPMnGVlkfHiAQy+1E69soK6uhlKvB2+W51LfXjqWlyLgzCDHm0mG81JFSzLK0mKAGDY8LggsLLDgj2HPyMablYE8LSq+Ph/+mJlMb7bRB8vnbeoRJxxcxDe3aBwDWcZz7BiXPLmh9S8SiFtxOGzEA3P4FiNYPJlkezNxGUPj4wTnphg69hrfHjSxaWMDe2vycWV6yXQ7kNMoIobzCwRjVjJk3zNd1x0yJIHjUtSM3eXCEl5gbt5PzOY2jjnPVedwUq6bck4thTA7PeRKmxypu+MYgfklImY5TsxEFgNEcZKRlYHjikvFpZDNso7H/vluSqxmkvEogaUFfAtLxM0usrKzyXRdMnnbm2SUqf7DvPJKF1OZVbTsqGd9nryfmY33gMDiHHOLFnKKSigt8mCRYXFLC8z7/IRNdrxyXnpSoWScUDBIKAwOl4VExI/PFwA557Kz8dhNxGMRY5/nA1EcGV7jmExdA2TY4/x8gLjFidfrwWqS8zvAonFtTWDP9JKdnYHz/2fvvaPrOs577eccAAe990Z0EB0EiN47AfYiiuqS5ZJr+1qR7Ztq56bcOLHl7sRVlq1KiZIoir2g916J3gGi93J6vWsfghQoyXayEn+f71rca/E/Yp+935nZM/PM+/u9JsI7qpBubqMVm2Ntb8u9ad2gkrGxtsLytgYzOyfc3Zzuy04NWhVyuRKNSIK5qR7F9gbbSrAQ7uto8/tllgbDR31RGAP21mwP9tFYMYR1UjJZO5DNYFAj39pkfUOBwdwaB3s7bC0/STwEqeXi7UquVoxgGl7Co8XBD0gGt8dquV7dw7Z3AY/mhWBlULC1vmmcjyXWNjja2d79LgtD3gjZ6hmT+nL8q9m4aNTG9zSYSrCytrwvY9Wr5EgVauO3zd7q7jPpNSqk2xtsCYGQ2BjHto25yYMqVp3WOI7Wt7ZRC3OjgyN2VmaI0KLc3kamNGDl7ITVvX5pBAKrLK5L0VnY4+7hiq3Zzndbr0WtVBjnBInEHJFyk1Xht4VYOTtg8wcgsUH4Pm9usCrXYWFri7l6kb66q4zeg2w7nMz43VhfQ6YxwdLWzti+n8BeBh3bky3cuFrPjFM+zz8R9wBAUcz3UFtdy5BJAqdK9uNpbYLOeF9hbjTFxsHe+L2/G8ltRmuaKPtAgGxPsc9SzuqqHCyscLC3/6gPGLQoZVusbyixcHLFwRhHAb5oUcu3WdvcRo0Fdo53YyzGgFatQCZXgqUD9hY786VBh0qYX+QGrISxotukv6ya+loZWf/nI8hm0KpRbm+wuq0CiRX2Lo7Y7p5zdTvPs7ltHBc29i44Wpsh/jjgls7S0VbF+5OOnCgsINH7Qci2MNXFxeo+VJ75vHDA37jeFMbu5toGMrXw07Y4uNrf7+PCnCzf3mBjW4ZebIWds5Nx/bX7Zw163d2YbGyhwRIHN0s2e9u49LMeYr7zEWTT67TItzZY35IjMrfBxdkei/vrKQPCd1Yp22RtTYbWxBxbJ0fjeuzTEZ0B4dlkW3fnCmF95mYhpbv5Gj8TINsL9yCbsGdQsr0urNO0mFrb4+Zkg9kfyCRWrY7TWf0+pUv+hFrOMm13jBdPBO70IQOqtRm6yt6nbNqW/Tm5xPo5YC7c0yCsJ6SsrW5hYuOKX6DH3Qw4nYLF0XbOvlGHa0Iga/2zpHz5qyTdJ4EGthdGqXrtX5lI+jqPxnhhVNka9Gjk60x01XNr3IT0oyfJD7hLqA0aGbP9jbz9bjsecb5szSnI+dxnifzPAOw/3S3hwyd7GIGHEfgvROD/U8im0WjQ6XTGKqMP5aL/hVb7I/6pbnOaW69/g+HY7/Bc8qdBNg0zTW/zWtkK9p5u2IoVzE2t4RCZw7FDcXgIvk67n0+3TW/lOV5tMufUkweJ2+OIuQDjdvZ9BoMOjVKDyFyCqUiMaK2fd+sGkARkUxTuhNWODFSrGufyv9Tg+YVTxHnaYpiupbRzHJf4k8T72KIev8kbl/tQWjriYGWCfHkRqVkwBx/LJ8zN7u5E+cClZ2O0nvc/bGDLzh1nCwPLc6tYh6RSkh+Pr70Jsy2V1NRc59UpZw5HeeHpG0hiyl7my7vYsvcjOT0YRxtzNAudvHv2FrNiJ9wczZCuriC328uBIzlEuK5w46fdOGUlEh/hgenWMFfOX6VfYY+nkwXalVkWDL7kHyxmf5ATlmYiFiq/y4sDvxuyaZc6ee/tm9wxccLZ1hyNSgFiC7aUW2w7p/Glkmg8HcyRT1bw6oVe9Na22EgMbK0uIw7O42RuDB525p+AUKrlbi69OYZ1qJbpyXVMLK0x064wvQqh6QfI3x+Mi5UJy90f8tqwCT7r48yPSjisAAAgAElEQVTo3YiITyMz2gcraS/nLzcxrzTFztoc9cYsW86JHC1OIcTVBhP0bAw3ceV6GwtY4OBgjmp9jg27JE4dSibAZJ62llrkvoUkhNz1rFHMtXLlUjPzOgtsrCUottdQWAZTWJxBuJcDku1hbl5pYHxDi7mNBWK9gq0VEbGHDrE/1JOPK07l07W8fakbmakVthYittdXEPulcyQnDl8nM+abblLeNYnM1Ma4KVNLF5G6p3MqJ5Y9zpYPSH3XO9+lfFaLYnaddY0Ep0hB5hqIvWKY6vIaBtZMsbO3RLkwh957P0V5yQR72MLmDmRzOUphipDJpmepq4yrTaNsY4WNhYHNhTWcYgsoSAtCO9JF77iWoNRYAn2d7m9+FDN1vNNmIC7KF9PZJsraFxFZO2JvJmd2Wo5vci4F6ZF42EkQaxVMtN3iSt0EOmsHHC1URn8bf8ksNza8OJaXR1GEK6qFLq5drmVGbYGTgwXK5Vm27YLJyc8j1s/FCHJ2X+qFPlp721ncEiNbl6MwSDAz1bE2s4R1ZC4l2fvY42SBCA1Lw+1U13UwrzLDxsqUrcUtbPcmk5+5D38nEYuD/bTUjbBiWDfCS9/wBNISwzAZvkDNjBrpihaNzoDIVM/m6hoSnyjifS2ZnZxkQSrC2lTJ/MI69tG5HMraT6CjiOWRdkqr25hRmOFkb4l6aZYtmygKizLZF+CAiXKN271NNI2uot/YRisyw1xiYGVuEZOgVA7npxLmZm1sd+XSEPVV1fQs6LG2t0a7sojWJYLs3DQifexRr0/SeqmFGY2cdZ0GsYkEE+0qcxsSorMLyNsfgq18gsqqKipKOzF4BOATFE5UeASxYb44aScou17PwJIaS1tLNPINFObeJGSkkbjXE0uWab/Zx/T8HdZNlShVppgLPk5rcuxC9hHqJmZ+YIw1nQlmhg3mN80IS82lICUcZ4E0aaSM9dRR0TSCXGyLvamURYU5QfGZ5OwPwdlUw0znJRonN9hcF6PTajExN2VzaRWRdwy5+elEe5mzOtBKdfkNLk/o8fbyIyE8kJCYWEK9bVnoqKambQSpiQ1WJlq2NvV4xqSQmRKF127J1E4nWuq8QMOcHLXUgGJzG6XEBjZX2MKJmIwcUqP3YCcRoV4doeZWJd0LGmydbNFtbaA09yQhK539oV5YiTfo+qCRidUVlg0KlFoLIjLSiA8Lxmk3LVCNc/2VeuZNhEy2NBw2JmmsqaFtchtrJ0fMZSusqByISsslJ94Pm49PHNtT1FRX0bpgRVJGNonBrsZDhLvTy11ZkVarR2Riili1wO3Gepp6F9Bb22EuUrAuN8M/No28lHCczGVMdg3S1zHCsliKAjFmej3y1RW0zqHERnmhGB1gfEWLpZWGlRU5jiEJFOYmE+hkiW57iqZbQyht/Ugu9EM6fJv6um7mlSJs7c1Rr68hdgkhOSebEJsNbpffZsvGk9i8GFzEGlZGOqiqbWNCKowNczTbm2is9pCYm09KgC2a1XEG+pvomdpCvmlAY2KGuVjL2qoMq+AkDhzIIMTuUw7htFuMd9Rwq26ATUs33CR61Do9BrkW3ZYFQVmppOeEYr09TXttLfX9G1i52KJXSFGauRCdnE5atPeDvlsGA8qNKRpvXqNf6kLGyUeJvSe31K3SXl5B86iO/Yfz8dkcoLKygzm9HW6OBtZXNzFxDSU3L5NIb3vYyWQbl/ly7MUMLGYm6W0eRevmz77MvffBkWK2m/LeGVTuyZyKtWf1Tj91lQ0ML+twcLVDt76IVOJBVFYRBRHumIoNqLcXGWipprp9Cq2DO/YGGRsyU/Yk5FOc5MJiezeD43qiHsvB30xvzJppq6umZVJmBNJmqk2kOnvCs0soiHLBRLXJ5Phtam6Psb2uNsrgRObmqDeX2bLwIfvgETL9P01uqGV98jbV5ZX0blkb1xoGtRIdGgw6GVYeIaQeOEmIpZK5oQ6qK5pZEDlgL9Ejk2qw9Y0mOz+VALsH6ZGQUdhTdY3qfhlxj32BLK8d9GLYZqS9gcqGGfxyD5Ib7sDaiACjW7gjdsdNomRrW4tLaCI5WfvxtpEZM9muv9qESa4/8vktbFysUG+tIhW7kpJfTKYQU4OC2dt9dNQtEPRkMRH2wpy8zHBrNeUtY2gdPXEUKdjYNOCRUMTxND9Us5103u6B6GfIC9gBtgYp0/19tDVIiT6RSoCt8i5kq5OR/U9PESG0xcoUHTXlNEwosXeyx1S1hVRjRWjuUYqjnNBuLTPcVk1Dz4yxba0NcrbVOmz35vFIRjDWuw8TpXN0tFfzwaQDxwryPwnZpru5XN2P0iOXrxS4MTvaY5wTNs0ssLE0QS2XYWLtRULJQfx1YzSUVdE9o8bJ3RET5brR1y+o6HGOxbphIhLkkssMtpRzs3kaExdvnMRqpHIN1k62bFaukvCdL5HhBLLVadqrymgYk+Ho6YpYvs66yo7kw0fJCLJHL1thsLmWW00z2O9xwVQtRy7V4JmQT35SKHa753+9hq3FURpKS2mbM+Dm5YRILUOutsTJbpuKtVh+JEA2vZrtpTEaK6rpngMnN0ujV5zCai8Hj+QS5iL5dAsVvYw7A21cvjxC2CMH8FzppKx+iZTnP0eiI6DdZnqoiXNXh/BOO8DhxEBsBeC98y026A3GxA4DYkyFQ0Iwrkm7b/6aUv1xPptpSmvZJUZcH+fFQ/73/04qQLY3v8tc5v/m2SSfjw4ktDLmxxp45fwg7mkn+VyOtxHqKtemab38axrtnubJuHWqS+tR7X2cz2R5/hF3ag9v/TACDyPw/0IE/qiQraury+hWuzuLTYBst27d4syZM0RERDwsfPAn1kv+IGQz6FgZaWNUZoOToy2WJgakY0281bLJvoIjHIx2vw/GhFfTb89w68K/0WD/LF8pDMXF6uPySuEkTIdBfDcbTbTQzPcvtWARcYpnkjyw3ZEMahS9/OqpDwh46X+SG+CEfuACb1T34JP7AvkhjugXehlc1mJhe/dkWbc2RWVtM6u+RTybF4a77YOn48qlDt78ZS2SffuJDfPGQSJGvTlB9bVuzGMzKcyKwFa1znT7e/z9bX9eKAjHz80RJyclFT++ybJrBAeP78PNbIq3//0m8oBo9kXswcXGDN3WLGPLalyDE4jwnua1F6twP11IXkoAlvp5evvWEAnZITYSUC/RfOkGq27JFJekssfRipWq3wPZNGNc+LfLzDkEE5e4Fw9bM0Tabe50VvHby4O45j3NV0/E4am5zavvdyPyCSc+zMtoLKxaGaelZxSNby5Hk/1w+pjni3Kukpf+8l0WQ5M5VLSfEA87JAYNqyP1XOw1kJKfT2a4Jxs1P+Evz90hNruI7Lgw/LzccBHNcOtmC3N4EBsZgLu9OfrtJfpvtzNhkcSxzHBctrq4VNHOps1e9kX44WJjika2xMiElJCkOHy0E5Tf+IDNvU9TFLcXd1U377zbyLZdALFRgbjYSjDIluhp72BGH0RJSTJm3VepHNfhG7+PAHc7TAwq5Ns6HHx8cbG34gGrvtVO3r7Yjco5iH3hPjgJi9nVSdp6x1B5ZlEcoeRqaRtq2wBSI3xxsDRBq9xCIXHD38MJ64/56S1X/4DvnRvEMqqInNQY/H08cWGN7oYy+lXuhO0NY4+TOTrFCgP1taz6pJCdvA9v/fzdTDaXYxSmJOG6XM+N5iE0znuJCvLBwVKEdHGC3q5+JHH5xFku0dQ6gCQsn8yYQFwshSxQBT0Xfk2r2X6ykiOx3ZpgXm6KlY0dVqZ61geqeG/InLTcHLLDXZCPVfLO9TFsA2OIj/DBzlSPbH2C5ivvc3Y1nC8+8wiHYt3Rb95hcHoDsbkN9jZCvCepudiNwT+e3EIBRFo+AGfVMy28/9rPqdsOJjW3kP1BrliZGpAuDNFUcxtJ4iEKkiOwWeqgob6NFasA9oaH4mYtNso2uqqHkMQkk5oShOb2DX7z21pk/vEU5CUQ7uuOi6MNq9Xf5ycXxrCKOUxRegQetiZI79ymquwWPVJHolNyyYj0w8lCx9pEFxW124QV5ZCT6oN2ZY6pWSkiiRV2NmboZVPUX61HF5RJXn4Ke0xXqL/8Km80rROSlEfeviAcLEQoZju5cmuePVl5HMgOw1Y2T2d9GT1btgSGRhHgYolBtcZwcz2LTlGkpSbhoRzg7W+/SbfEj9yjWUR7C6bPMobrLtOm9iMn/wBJXmbMj/fReLMRbVA0UdEReDnYYW+5ScvlGgY3rQiJD7sLdJWrjIyMMCFzIjkxnhh/FdWvv8OHLWv4Z+eQHSvI/jQsj7Rx42oHCyJv0g6ksW+vIEFVMdl2g3aZM4nZh8jws2JltJWypinErkL/98JGrGF9qpvGKRF+USlkh9szfuOHvFY+g8P+ExSlBONsIUYx08X15kXsw1M5mhOGnXqVkZ5K3h6E0JBYCsNdsbazQzHSQF3nGHhGEhnsg42plvWZcQb6lnGKjTf6TDl9LONjuvxHvHypC03wQUoyovF1tEKkXmekrYURhQMx2TkkeCppuljFkNSasMQofB0tEKlWGWy7zazKkficVKIDRTT85De817lNyMF8cmL24OHuhpOdDZLdv/kAZEvFSbXG9LSQyWyGo6MlJto1+uobuKN0IamkmBgf2wcyOGRTzVQ3NLLqlEB2Wip7bH+HBEu1TE9zA00DW7iFRBDu74LEoGRpso/OYSleAmhLc2e2+gbvnG9HExRPUV4cvrYmKBeHqLpeS+e0GdG5GaQlCu1gYHmokZapDdz3HaBoXzCWsgGuvdaGzDGMwqPOTDSW0rflSGBkMgGOIjQyOToza1w8PLBU3qH2bB1rjgFkPp6JzUQn9Y3NzEt8iYwIM44p9fYSo7c7mTF4EJ93kBjRIJUX3uD6kJiI3OOkhXtgLVazNNpJbd8WbvuKeCzP72MZTxrmuquoaOhB6ZNC6l5vrAVwszpB681yuqYtSX3yCQ6n2DFW00hTvxz/lDhCPaxAuc7Y6CgTWzbsS0gkIUjYSX906bUypnoqudayiEt0MY+k35VkyWdaKKvvYNkhjRNZYbA2x9zcGmJ7J2wsRWxP99E0MIHeL5UjaftwY9IoF70H2UxG+mm41oVmTzjZJxLue7RJx2o52zCCfE8JL2a6IN1YYnpuFSUCRLDAILtDZ3UvM0pvSj5TRIBkmzEBwvTOYROZyT5fO0z1chbmV5GLXNm3z4npsjrau7Wk/dWjBErv0NNQQeeSGP+YJEJcBRC2yZ3+DgaXRYQWnCbPU0l/01Vev9qKISCHE9kxuFmZoFkbp0WQK1vG8uTzWbh/rBvKZ/tpqKqgW+VDckIk3vZmaOVrjLdXUN7Sh3XiCZ45fRiHuS4aaxtYcogmMTIAW4mOrYU7jPTNGNcOaflxuO0aPwaDlvXxZq6Wt7PueZA/OxJszGhUrw7T3FRDjyKYkrxUHLd6qa9vYsEunvRIH6xNhG/BKMMTM0hCUsiI92GjqZzffP8KioJjnMkJxcXGHNXaJN0dLSxYR3OwpJi9DnLG6hoovzBFzN88S4K1lInOWmo7J7GOyiF+jxBjBUuLK2xonElKDkQzVk1lfQ2GjL/nsYgdwm7YYLCpidKL62R85RDRLtoHIFvg1iy9DaW0LogJiksmxMUCvXqTmaFuBubUBBU+QpRomOu1vagdojiwzxMTvQqFWoPY1hN/d7sHJdb/Ccj2+Xg1nQ1X6VCEkhIfjauFAY1KhV5kjpO3N5bqFaZnFpHqLXGxt0SkFtqxleYBe45//STBZsK4qKa8oQ+rmIOkBDoYn219boim69dpnw7guR9/lQSTRbprqmka0rHvQAp+dmYYlBtM9fXQPWZC5jNH8JP1UlN2ldXAz1AUJgGNGpWgOHD2xMvVfte3VIdiY5YOAW6PmRBXkoq/nRl61SYzfa13D1LDHuPfv5aB2cYcnVX1dM1IiC+Kw1vov1uLDAwOMKIO45mTCTg/8JG+O+ZVq1N0VVykTpvC08f3IVkforKsgjHnI/yvQ4HopHMMtF7mg2kXjhQfYZ/774B19z4hQj+ZaObca91EfOZ5sjy0jLaVUtG8ReaffY4Yo3mcsHb5dMiGVs7CWBO/ujSMd+pxns/wQKSTsTBUy9m3Rkl98c+It1jlds0NWmdsKHzmEYL/g24vf2LbwIeP8zACDyPw3xSB/wpkGxoa4uzZs+Tk5BhZmZmZmfGfYLsmFpKVent7H4BsQiabXq/n5s2bPPLIIw8h239TI/533uYPQzYhHV+JWq1ErlCi1ouRKEZ4/ectWCYW8Nih8I9S+gXAuj7O9bf/lZHof+SzSZ/MjBOqmg3XliELLSTS3QbzpSa++2ELllGPGCGb3S7I9osn3ifwey+QF+CEyeQt3qgbwC3xOQpC7JHoVWgFaYRCiUprQKzboP1GBU3zATzzuUwCPIRMqvuzLaM3/plfTSXyzNEswtwtMRFS6/RK5uvf4ufDdhwsKCTexw7FwFu80LqXvzsSQ5CLkJEzx+WXrrHsGsmhE3GIbv+U73b58cSxQqK87YwyWJFQuUqpxmBqhaVkmnN/fgv7U7lkpgZiI9GjUmpQyeUo1VowNWW67Odc3/Ch5PBJYr0cWK/53ZBto+NXfK/GlIKiQyQFuxo9tIwSrplmfvb6Rdb8TvKVI3Goan/Im9MepKRnEOpqbVwAikVS+qpqaB+yo+QLhez1tH9AxqWYLef737iEzbGnOV0Ui+cOENXLFyl77bdMe6VTlJ2IqO0XfPOGOWeeOUFepDsWJiKWms/yXtsy7jG5xAe67UhhtCwONXPrupTsz+RiMthE44SIxMPZxAa4Ymxagw65VI6JlRWmG0OUVd9kxfsERTGBaBt/xrlRe5JyC4gPdDHKnkQGDStDtVyr68Qx7RT+I5U0zEJQSgYRfi7YWlljaW6KiVEmKXpAxjN940e8M25LdFIGEZ52RpmiGBkDdfV0jtpReNiF8sZBcAklb38oXg42WBllq6ZGA2fRx6SPy5Uv8c8VCpKKn+BwQqBxg7J0u4FLF/pwSE0hPtIba5EBxAakg1f5eZc9JSV5ZLrLaL4P2fayfOMKbfNiwrP2Eyy0iXAUq9lgsLWU0q0ITmf6sd7dyrjGm6yceII8bGC+nl++O4Z/ejZZ+3yx0KlQqRQolGrUehGijdu8/psRfPKzKcpwY+Liz6k3JJOXl0Wku7nxfQwaKUPXf8K3u+w5cfQkJdGemIk0qNQqFMI4UukQmSjou3CWfnEwmSVFRHo7PuCbqL7TyJtvvcWEYwGPHCog0kuQyAngXMpE/XleG/LkaFE0ZpONVPTICd4fT2ywKxL0CBXeZhovcV3mT15OOn6LtZx7rw+33BJK8mNw3Vl4z5Z9hx80GkgqeoJjCb7G/qZTTHPrjQ+pm7cn/+QB0iPdjf1Jsz1B+Svn2QhOJ6MgFS+JFrVKhVKuRKXRokfL8M1f0iKKJa/wCAkOG9RceZdLYw4UHjxAbpSbEcwa1EvU/PZlxpyTySrKxmG+jWsXujCN3EdCfCB2YqFdQT5axm87xSRm5ZHpOsfFH73HakguR07nEWIvHCgYUIzd5Ac3VwiMz+JYoi+sTdFyowZtRDxxcVEIFjOykSu8VTWFxCeBtEghe0vI9tWxOtFDa8cIjjGZpKd40P3GeZpnbUl/pISUUBckIsFsfIAb779NjyiSoiPHSfK1NH7rlGOl/KxqAdeIbE7GmDNQeo7mdWfCE7OJcDUFgyDRnqPmvVZkzhEUHI1ls+6nnO01Ib7oGY7FuRs3VQb1PJWvlTKp9yDjZCYhLiYsjlTzeq+I8PAkjoTbgWqW0ivV9C6bE58aS7D7XTilky7R01rPgFkQWRlZJHo+6BU5VfZDflG1TFDOczyWFYS1kYrrkN9p5VzlCHrPeDIcB6jo3cA94gAH432MxXgE6d32WCOX2kbQe6dQtN+NgZd/SdWyGznPnSEjyBZTYbwKBze7J8gHIFs67mI9GrV6p7+r0YtgseMKdZNb7Ml4nOJIzwcg3fpQDXUtLagDsshMSuJ3WUlJp1qprm1mxSGWrIxk9tibIRIkR1vztFdfpl/jxf6cPMx7bnGjcgavzAIO5IbjYCpMQ2u0Xf4NV4ZF7DvyPEeiBV8g0C518V5VD4tWUZzOjsFddIeqV1vZtgkg84gDQ7VX6ZO5E52QR7iHNRYWFkjMTIwWBarNGdov1bBs70vCwSgW6xpoHFYTlZZKarg7gpJSGI/Lo52UVY4j9k3k8H4FNdc+oEHqz6Gjp0naI4xtPYr1MWo+qGNO50/x5/O4l8xkDLNsmvLrtXSsOHLodC5hjubGb7BOvUZ3WSm36pYIKj5Inv8i1dXNTJsncTAl6KP+PtlLR9cwViEp5GQl8oAfvkGPdHGI2rIapkQB5B0tItRmnd4qAWzJ2FtygLRAZ0SClFCpMH4PlVoDbE1T29zFgD6Y0yVphFnPPQjZhvuov9qFdk8E2ad2Q7Ya3qofRrbnIF/L9kSv16A2fhtVKFVaDAY543U36B6TEfbEl0g0m6S8tIUZ0V7OPJqMq7mQ5yLIANWoNQYk5iomquvoGpQT/fmj2E92UVo1giQggaO5YcaKrwaDHtnCIFW32pk2iebJ037MNJbyXt0ce9JP8mS2n/E7ZxDmh+qr1N9eI+rpF0h13d3JtxluqKeyaoY9Rw6SE+5xt4CVTsXiYCO3Lt1g2T2VE2fS2Wit5VbbNvF5qUR52RkPUARv1JHbrXRsWhGXe5TcPbvHrGAXMUd7xS2apy1Je/wMic5yprpbqa4ewz4ph4J9DoxWVFDZtEHUY0VEOEgQicQYZHN0dbfTLt3D4aL92I3W8O6va3H7wl/ydIqbcbwaVMv0dtZz5baWhOwDHAgzY0bwebs1gt//eJoIzQTVpQ2MaEJ46vE0XC3ExphpNWqUKgOWlqasDVZQUV8Nmf/I45G7IFtjI7c+XCfjzw8Tsxuy/eMp7Cd7uFk6gCQkmeO5exHOHwWVhXRxlPqyFkY0oRRnQ1l5DxrPJE6n+2MtMcfCwhwzYbNjtDzYdRkhWxXnJx04bsxk2+VbqVeyMN3NpZp+VB65fC5GRmv1B7RrY8lPTTEeZAlj11wYlMZ1qRa15t6crEGnV7M60kr1tVb8v/hP5NrMUHerio6tQJ5/Ngt3Y0wM6OTzdFy/yJvXVDz60hcJ32rnRlU10qBneTbTCwuxIA3VIZvvo7L8Brc9jvMZ/wUqb3yINOZFTkXbYWZhafRPNq6ndr2jIFVfGmvienUT2rDneDLdA0GZa5T0z/Vw5fzb3DIc5sdfSUI52sS1inrkfqc4meAEeuF31SyOtVNX1U/4s39Bgd/HfD0NMuZGO7jx/gj+xw+TtdcVg1I41KqiulNO6vNPE2WYoq/+HKXyMI4fOEKI/e/3MFRvLdBX8RY31Nl8/mg8zmZaNmZ7qbhVzaLfSb5U6PcRZHv9O0wkfJ0z8d6YiwxGOwuVdIH26hvULDhx+PHHSfOUoNqYpfPGq1RZnuaFI6FY6OQsj7dytbIfq/gTPJbk8d+5PXt4r4cReBiB/8ci8F+FbG+//Tb5+fmfDtkGBwcfgGxqtdr48b927RqnTp16CNn+BDvLH4Rs6Nma6aatZ5zZuVmWpCJMRSu0l26y78xTPHcqFsd7vhnClCWb4eb5n9Jg8zwvFgfidN+I5O7L6zVL3Pj+X7Fc/G1ORbpjs9LESx+2YBX1CM8+kMnWx6+eeJ+A733FmMlmPlvL2w0j2MeeJj/YFvHWKD29I8YKtnMbGvQGJTP9M2htMvnS14sJ9tqVkWDQ0Pnbz1Pj9xc8lhKO+65SQfr5m3ztnWVy8/IpCHdHO/wWL7Ts5ZtHYownzTDLJQGyuURx+MQ+Vi59jQ9tnuCZgmR87ITF5McbdYHzf34d6xMZpKUGYK3bZKirg5GpOe4sbaEWmSIbqWLSLZvnn3qchD2OvxeyjV/4Bu/KEjlaVECoiw337UIU47x7/gq9Jmn8j5IwZt/4F86OqbB288RWYoLAekRiA1tL65jYhXLi+SOEezg8IKNVzFbx03+8TdQXjpERvweb+yfYeiYu/SPnZTEU5xRiM/Aa/9wfzBePZRDva2uUAg5f/DVvV/Qic/TBUfCBEsIgMqCSSZHJnDj2TA6rHb2Mq3w4fCQOfw/rT8hVDevDVNVXM+d6gIIoLxY/+AU9VmGk5aTi52R9v1KZbrWPD8tvMetWwuEALYPVFbROKbB192CP+x48vX0ICfXF2dZiV3UzBe2/eolzAxuYOnthZ35XPiDEZHt5A7FNCMeezMZ8oYfyqh7WzRzw9vXBx8MVL78Qgrwcsdrx9LnXwksV3+HXEy5kZB8lNdAFM5GS8cYr/OLVFvQujrg6WyHSC4EXjvqXGJGFcfqJYjK8lbQKkM31GIVJPvSdP095xxy2nk53vWiMf6JlW7qFwiGNp04k47nRxNWuZTxj80iN8GD++q+oVYeTnp1KmAuszQzR2zfM5OwS6zI96JfoqNKR+fwZjubZ0fXL11mPOUx2VgJeu05X5T1v8r/rDGSlF1IU6Y5Ischgbx+DE9PMr0rRGQys9DagCi3g0UdPEi/IVXf1cdVUPR+U3kQaeJySxH343HNfN+jZGqvmZ6+tkHp0L9qZKt6rnsfSzhEvezPB4sQYF41snnnnZM6UZLBnpYvrN5YIKcokNcX/fkGAmdJv886MJynZJ8gI3JFGGVZoOFfJ7XkrUo+kEBHsbPRS0qmWaDj7U8Zc00nPKcBLNcfYYB9DYzMsrstR6WFrrJ71oMM8fuokqc6bVFdeo2ozkJLMFBL33JMEy+l46yXazBNIy8vHbryUV16rZ8vSBg8PW0S6nXbVrDAuDaDkxAFSPdeo+FUtpqkZZBXuw+0e1V+q5Vvnp/COTOFkWiCm69M7kC2OfXHRuIhhoe4VXi1rZ0Hnibutzd1+K79NYJsAACAASURBVAatbAOl3pSovMPkJLvR82YlU0o3Mk+lEexhY+zDgsdfS/k79IqjSMk4SIzrTgMtNfDDy2NYByRzOt6E5tdeoXRUjoVPAA4megzGb4KOtelNPONyOHgwAVXby1SseRCX9SgZe+7pLDdpfuUqAzI7Ek7nEO5uxtJozV3IFpbE0Qg7WO/j7PnrlPeu4+HiiIOFgFpBpFOzoZAhDkrnWG4mCT4PGtVMVfyY9yckRGY+wYFQ+482quopLp1tZl7sS7h9IxNaV0KTT5Pq89GG37A9yLvlncyKQjia4cPMmx8yarKHjCeKCHP6HZUZPwbZXITModEBBobGmFneMvo0Kub7WDTzJP34ZzkubLJ2ZfLIp5qoaGxk1SWFvJRUfD+1zKGB5d5m2toHMAtPJiHhI5Nswb9nvPMqVyZEBMZlE3Cng+a2LULz00lO8DZmhRm0SsZqfkv5HTFBWZ+hIGCnHYT3LetgQhvAo4Xx+JqvUPdqK1sWXqQ/FYFiqIXy6lYmNiV4+vrh4+WBj58//j7uWKiX6SmrYcnGndiMAAZa2ulec6UgZT+xXvf6vAH58iT15xtZMfEm67A9I/WlDJlGk5dTRMiO07daNkvzu5WMbTmR9eWDBO4O9XI371Z0MSLZx5cPRRszxO9eKqaaW6mtHMUhOY0YpyFuXL5AuzwAf8edAzABJMo3UOlN2ZtZQkFGAh+vqaFXrTPYVk15zxYBiYUUeS1RWd3KlHk0Bwv2420rGJdPMzjQz+D0ImvrcnTqTcYXpYj9s/j86TwibOYfgGzi4T4aPgWyycYFyDaC1LeEr+W4o9haYXxogL6RSRbWpKg1WjbvDCCTuJL7ub8iRdzHxboBpJ4FvFDo+4n5TcjEm2iqp2d0ndDTxZhOtnOtZwu/yGxOxDje7/s65RIdl2roGjGj4KvpSLvquDKgIjLlEEcjdzqcQcFE0yVq2sbwPvW3FHjtWndoFmmubKa625Tip7KJ9rwrdxcmFtn8IK0V1xg38yerIJ7p6sv8pnQOXy8XHC0E0ir8NzVSpQKtRySFBQfJDXywVKJQnXFhqInrVQMYgg7wdJIp3Q01tKy6kFGQS7T9ItUXPuSNa1P4xfnel/2KULIh1SJ2S+SRE/uxGevk1ntDRPz1F8j22oEsAjzsb+Z80wYxqQUcibFjvqeDlppePB57giBpL5drulhxP8DXD+z55BpCp2apv5yK+hrEWf/EmYh7ctENhoRMtg/XSXvh0IOQ7R+OYDbezocdG4TE5HEs2uF+vLTyFW7fqqOlQ0fO11LZbKiivGUcg7MX/n4+eHt64esXwB5XG6Mf5f1LPk9nexXvjVhxpKCI1N1lXHUK5qe6uNQwgtangC+mWnNnqIlb5W3cUdqwx88Pb09PfHx98fPzQKJeY2p4gN6hcWZXt1GrtSjX51ha3iD1qz+m2HqYq+UNjDuW8M0j/h/FRC9lsq2BD14eIvFbzxOyUEV1axN2B/6BEp9dR87SGVobr/HyWAzfftSbicbrXGtdROLsQ6CfD14envgFBeDlJPg+3n1DnWqLmdtlVLT04HHk7yjx3XW/7Wlaai/yq9FYfvBncWx0XuWtc+eYtMsh3E6P1jj3G9DKt9BoDOx/+q85HPpgypdmY4a28nd4s9ucwpwkfB3MMOjUbN4ZpLF7Eqv0z/FimpihtqucG3fj1MGDRHv8nuoVBiUrk4288e2LKLIPkbvXGTMBgCvWGGltYUwawONff5IwKyGTbYyyl/+eKpMsEoKEdZ0OjWydyfFRFs33cvT4IVLDPLERy1kcquLlf72B5aNnyDYeIAnS3QW6q1vZcEnhyc+VcH8a/RPc7z18pIcReBiBP24E/quQ7dy5cxQUFBghm0QieTCT7SFk++M23h/j7n8IshmU01z49iusZRwhU/A0QsgYWuLazxsxi83g9MlYnKx3pW3rZPRWvMsbDRJOff4YcR42D0j49Jplrn7rz5g98lOeiPHEbrWZlz5oNspFn0v1vJ/Jpt7u4IfPXCLyey+QH+CE5VwdZxtGsYs5RX6wjvaXf8ttpwiSY/2xkwigQs5wfRPt/U6c+UoBQd52H2WyGXQMvPMVzpo+zxeK9uG7q763fuBd/rJMQ1FBEZnBzqiHfhdki+TwiTiUlX/LjzZK+J9HMwkUJF6fgGxLfPDn17A+mU5aih+bHa/yRqsdmdn78BDkosLhf8erXFzyouDgo8TvcWLj92SyLZX9Mz8YC+HRgyVEewsShZ1esD7Aa2++x4hTMV86FM3GxZe4oAwlNSEWb8F/bee59DoDEktbXD2csTJ70MxeMVvBj/++Fr/nnqI4JQjH+5snNZ2v/As1lkkUF2Rj3vcbvjUWyZdKUojzFjbNeqZvvcqHg3J84lIJdXe4vzEVfDHEppa4uZvRdf4m3ZvO5J9KJ9TL/r7B9P1+vD5KdUM1sy6F5Ef5sHnzx9xShJKTl8Ved9v776qa7eJSWSnbISc4KGRxSZdZ2ZQilyvYmp2kp3sQUeJxjqeE4nnfB0rH4Nvf49KmF7HxcfgJ0rB7voA6A6aWNri6O2OhlbK0tIZUrkAh22R8qIWeKU8OP1lITIDzA9IoAbK9NeNFauYh9vsJ2SYqpjsqOX95gj0psYQFu+/6/3r0IlvcBNmpZp7Ge5AtOZCxS1fp37QgOikCb+d78NGA3iDC1MIBD1d7LPR3uPJBDRu2YWTHqqm6OoVbXBrpCX6Il/opv1iDPDCGiGBvY5VBA9N8+G+9eOZlUpDjwsBb/86g11EKc1IJ2lXua6n6F/xTswmFRYcpDrdhsvYs12c9iI0Ox1dIqzHAbMUbdIkCSCs6RIyP8wPQQT1dz9sfXmbD5wjHcpLxvwc3DDrWej/gJzdMKSqORDfTRMWAmH2xkUT47fYQ0mOwcMDd2ZL1nkZKb60RVphGUorvfWN1AbJ9sOBLUtYxUvzuUY1Vmt6tom/ekuRDyYQHO9/NnFIt0fjOvzHsmkFGUjSbneV0L9gQGhaGt5O5cQ+50vgrajTRZOWfIEWAbMLptCyY4rREEr3vQRwFHWe/Q6t5Aum5BTjONnDx0hCOUZFER3rvMn0X2tUaFzcnTLZGuPlyIxYZqaTnR+Ny71uwLEC2ybuQLTXoPmTTR8QRGxdtzGTbaHuN11tXsQtIJSHA7SOzfr0ekakZds4uONhuUv3bWmY1AmRLJtD17uZZqFbbVvkO/eIoEtMPEu2yM6KWG/nhpRGs/JM5k2BF78VzdGk8CElIZfe+2aADKwcnnGzNmKr+BTWbvsRmPkKK972NkwDZrhkh2/7T2UQYIVs1r/eJ70I2IZNNPsy7F+oZ2bInPTEM73uFVwwG9CIREhtHXBztjZ45u6+p8h/xWqee2LynORa/Kx1n6zbvXepi1SqSJNtWWhbNCUo8QeHeXZ13sZN3a7pZttnHoVQvJl+7yqSFANlyCP6dMs57nmwBlHwmHu1ANVWdC1j5xBIryBP1BuRD12mYluGW9ASHYoXMuY+eWC+doraqnNZFW1Jz8kkKcvqUog4GNoaaqG3pRuOfSkZS7H1YpFdtMdRwkaolK8LS8nAdbqGtQ0ZofiqJ8Z7GewmbyYna31J5R0RA5mfI89/ZPEqHeLe0bQey7cfXYpV6AbKZe5L+mURsBaPvlVWjoblCscH8YCc9a7ZEZB0gP1DEQHk1S9ZuxGSHMlbXRPuMFVmZKewPuAc3dWwvDFBxsZNtyzBKCkzpa6pg3DyWrMwC7vFttWxuB7I5fhKybQ1y4Woz/cpgPvtECh73gydluL6Gsoop3DPzSXcfpby2hUWXIoqj3D+ax3b6u62jC472H5P6GjmRjrXJXqrLW9l2CSDI1cBk3zweKblGWaKp/A4NVXXcXrEgPj0OdxM9es08DT2DjMh9OX0gnSi7xQcgm+lIH003WlH5RpJ1POW+XHRrqJS3aodQBJ/kxSRThjpqaBhX4RqaRJSbCXqDgcW2W/RNL+F18mukmQ1zpayLNbsUvvhI5CcKQ+h1AmRr4PbYGiGnD2Ix2c71hgU8wzM5kSb4O929tLIpGq7U0XPHg9NfjmWpu55rI1qikko4tHcHUhuUTDRdpKZ9FK+T36BwN2TTr9NdWU91wzZJzx0k0dd+Z+2jY2O6m+rrV5myEDLxE5lprOZap4jCgjj8do1Zg0iEiZUdLk5O2AvwbfdlELIZp2kuq6J/04aYJH9W2rrRBSSRnxmFg36BpuvlVHRqyHgiC8/7fy7MaWIkVg64uZiw0NJKmVBd9BvPkuq6A5IFyDYgQLZ1YlIEyGbPQm8XLbU9uJ95khD5IDdutTJjlcqLj0V9ojiDMHaWhqooa6hDl/pNnrmXyaZfpbe+liuXpRT8+VH2PSAXPYbFeAeXq2fxicnhRIrXTlsIwGSWtlvVtAy48vhf52K3vX53faBUIV2bMR5sbYijefTZXHx3HyBr1+nvbuJi9TqJBwrJi3S9374G1TZTfTVc7ZjCIeU5noy0QK2Ssra0zNq2CpVsjZnxfoYWxfilF5Eo7qa8ewmH0EzivEzR6w1sTfXTUXUdm6e/T4ndBLeuVzMgSuOvno39qN9p1hhuuMlrbyxR/C+fZ+9KHbfq6hGn/S1PRH2UOaYVpMdVH/C28gDffTQMnXSdxaU1ZCo10uUJBnqHWHLN4PFDyfjZ3W1Mg1rG3EAVV+tascn+a56I+ujwQ7M6Ru3Vt3hjLZsffWk/0r4KLlbWoYv+PCUBQnbnzmXQY2Iqwd7dB+fdsTMoWJzq4J1fX6BrBTwEKa6QeS/M72oFmxsK7CKzeOrZA9jdaeG9Dwfwyj7MsZQ9WP6OCsva7WUGbrzKL26OIXb1xOF+5RehGMkGmxoP8h79DGcyPZAtjFLxm2/R4f04xVEeSERa5KtTtLR0GoH7lx9LxVnwCd1YoPv8v/HT+i2cvF2xvtfPDRrkG6tsicN59LNPUhh1zzzyj7Fje3jPhxF4GIE/5Qg8hGx/yq3z/8Oz6TamKX3z7xiOf4ln97t9orqofruT7z93joBvfY2DIa5YmYhQztfxo29exzz7OM+c+hhkE+Ql8/1cfOccvYYoSg7nsz/Q6X7VPtVqK7/863/A7HO/5ql4T2x147zx6wuMmSfx2ceS8LYxR2zYoOPCz3npl2uc+fnfUPwJyLbGB199FVnJMY7lROJmZYZePsW1X75FzVwIn33xACG7IRsG1m6f47vn50koPkVRnI/R+02/MUXpe2/RYRnP8QOZhDhbIuv/3ZBNkIs6rJXyr6/3EZh9gmOpwThYmhp9wwYn59DbBxHkruDa/7oH2fZw5+o3+cXiQV44nUqQswUi/SYd7/wLb834c+L0GRL9nH5vJptmroofvVqPVVQxj+RG42YjQSSckNe+zfffacM6/TlePB6H7exlfnpjgeCUEgri/bAT/MQ0MpYWZ5FKfPB2svxE1U/lXAUv/cU5thMKePTMAWI87DAX61kbq+L1V1twziihOCMcRcsv+T+jUXzpYPIOZAPVnRrOXusA3wwOpEXhYW+B2KBlc2mCJb0bXi5WSDtvcL5sBIfUYgqSQ3C1NsOgWmGoewoL/2C8TJdpahQgWwH5UXuwmb/Gyx/2Yx9TxKG0cFwFjzD1Cl3lV6gdFpF8uBg/CxCZWuAoZLqhQ7m5QvP5H3HT9gSfLUpkr8tHp5vSoYu8cvMOHvsKKEwIuptxqZGxvDSPVOKJh0TOplKLua0zthIxQuXM5alyfvOjSZK+eJKMWN+dMvB3B6YA2c7OeJFyD7KJ9UavsLKLVax5J5KTHY+fk5DVp2FtYhqppSMuLg5IpHd2ebLFI7l9lesdK7gn55ARG4CjUGlQeK6peXRObjg72GEh1jBbc5lrU3JES3fYdI0nPz+NKC8r1gcb+OD1LjyPHiArOQQHsYHNsTJ+8u02vA6VcORAKFttZ3m3VU9M9iGyY7yxNRMhXxqg4s1f8vM7gXz26Uc5FG5Gx3svUScp5lB+FuGuJogU85T/9gfUacMpOnaM/XucH8hkU880ce7Vl2nWJHD4kRNkhrkZJX/K5WHK3n+PHqdMTuTHYzPdxM2acawikshLi7gLmPUKZieWMdjY4+IqYaG1ltJb64QXppH4H4JslfTNW30qZBtxzSA91o/x+usMi+IoyEwj3EOCSD5L1dkfUKaK4/Dhk6S47EA2aTDF6Z8C2ST7Sc8rIVA1RPWVKubsIkjPSybE1cpYOXJjeoYtU2ucXJ3QL/Vz/T8A2czWx6m/fIXNoFSSU5LxMQftSifvX6ln2SKSA7lJBLtZIzao2d5cZllmgr29M862S5S+UsOMxp2s/yRkeyLDk/mOa5T2KvCLKyAn1tcoT9NJF5jZ0CCxccXNUsdwxc+p2fTZgWz3KPvHIJuHhOWhKl5tkBIek8axBA/BfJPb5eVU9W8SmJ5JpnDYYSZCrZCytLCJiY0tLq4PytOFMTRV9gN+eXkY87gnePpIAv7OVog1UkYbr3Oldx2vxHxyPVa4fr2RNbs4jhWmEOBsjkG5zkD9LSpHt/FLzicr0oaOn11h0nIPGY//ByCbaSAlT0ex2XKBGyMi9qac4ECUHWLNJgMVb3CxZ4vAXEEy+yBkQ5BUDrdSVtbArKk/GfnZxAa6YmmU4ylZmZ1gfFGHnR3MDzXStWhLUna+sUCCRKRmabyditI2NN77ySuMZKO+kdYO+X8CsrUzofXn0cIHIVvKY1GYrEsxWFhia29lrG4sHSzjtbo5zMKLeCbRlpGKahat3IjJS0bf1citmiEkEYkUZt21BtDJFuhrqKR8UEdwRjEF7ndoaaxg3CKW7IwCAnf45u+FbLoNbleUc6ttmcADBynatwdrkRbpyhCl5y9QeVtE2pkzHIrW0lxRRce6N8XFeUT7WCPSq9jeXmN124CNnSsudp+emaKTL3C7pYbKpiGWdNZ4hu2nJDuFYBcJ6pUBLl2s5444jGeeycDFxIB8vocLV6u4rQ7myZN5RNou7IJsWdjOD9FUWs6w3pf0Q8VEu0rQSudpu/Emr7RsEXbwi7ywT01HzWXaN5yJLzhDipcJOtk8zZdep2JASswzf0OR8wrNZeU0T5mR/shhUv0dEOvlLM3OM7cqwifYhc3u5ruQ7dFTeC8NUX2jjkkTXwqP5xLhbAnqTaa6arjaMIt13CGeSLJksGsHsiX/ByEbGlb6Wym/3sCqfxZHi/fjYy1GK1ulv/Yy71+vx2T/EZ55tAD6mrhVMYxdci4HU/dibyZ0HTmryxtoxJa4e39UaGf3clSv2Wa6r4Gb5c2Myaxx9w8kNaOQlEAb4zvf6ailsmoI8wwhw3kPdiYCsNpifXXDWHjH2UXMTG2TEbJF/+1zpN3TXX8aZLvdRUudANmeIVa8SHtFObXDkP7YcdL97Y3FjlYX5piaM+AX6Yt4uZubpWVM2h/my6disBVp2V7o5+ob5ykd9uQL//QU+53UuzzZHsNrcYSaq1XGTNiSk/mEGwtFCNladVypHkcSe5gzyTbIhcrT9u7Ym2pRKeboqK6mskrM0W88Rozjrv5q0LI63kf5pXJmnGI5cjSTYEdhzlOzMdtP1c0yRvHn0GMn/y977wFl53Ufdv5e773Mmz7ADGYGvREA0QsL2CmJoiSrxCXxSXazSbwnTk42yZ712l6nbHw2jr1eO87asWQpKjalSCTBho5B70SbhunllXm91z33ezPAAARJ0aIIinvfOTwk533v++79/cu93//+7/3Tpc6TmEugtovK2HqlImto6BxvHr/MdGAvn3dd4PBQjXXP/F12tmioFuIMnfwR3/3RKZb9wz/kC40xrh55i7cu5dn6tZfZ0+lEXckTm7rEj77zNxy5EeDv/V//hLWlQQ69dYCr+VV840uPs8Qpqr8mGLt4mJ/09dOw/9d4vl1HIprF0daIsVZWzsi7fPJNvjfeyq9++SnWNdSDc6KScmLmBu+8+SY3axv4xhf30uHQUMklGD//Ot/664MMtX+DP/yNrdRmbnDwnUPc1mzml17cTotNhciGTMVmmcw4WNbquuc8u3JihpsnDvDqmJVNW9bRtri4SrVIIjjApWsTWFd+ni+sqXLp4Ku81V9j3Z6n2L15KU6x8lwVZ8aFGBmYoGRroMke5kd/dRTzI9vY2CECnndCfZSySYYvnmWo1MhzX3+RpuQwR7717xjf+i/4+sYW5UiGcjbG8OU+Dl1Jsvqpz/N4j4Hg8Bm+/c3zLHn+SVa67s3QLiTnuH7iFKGmjXzxxR34ahmiwTzWJg+WD6kI/BBe++QjJQFJ4OdEQAbZfk5gf1FvKw4+/8kf/Arfju1hXZNNOatF+VTLVAObeXl/O+Pf/z6nKwbMNhcWnQWPMcaJ794k8MzL/MqX19+bySZ+W8kzO3iBQ8cvE87VlAGwVKmCxoDFpCaXrLLt5a+zoVWck1Vg/MwhXj10iTmtHoM47M/qwFAZ59R/S/D5v/jXPL3Ug2nyKN88MYhj3Zd5YpmG0R//gIPjESpWN3aDCYtJQ+jCRUaya/n1f/4M3S2LMtlEk7IhLhw+wLmxlHI2WrUKOq2KsrmFzdu3saFTBAtUJN79r/z90yv47c+vo0fZLjrBD/+PVwn6VvPCyxsJWIrcOPY6fUNR0rmSsgVLnFuj8XawcftjbGjL8+o//gmWl3exY9sSSiNv8P8euI1aZ8JtM2Fxucld/xGnKmv42le/xpYON9FDv8f/eHMr//Yrj9Ljv+/k1HKaobNvcfTCNHHRbpUKndFBgyHGmYEwmuUv8E8/t55GU5pLh49wdTxMKl+on1On1mAPtLFm615WN9sw3bO/AXJTR/mDf3UM9SY/LpuWbDRNuaqhWi6gb1nDY7s30R2wMXP4D/hfB9fwT57fysaW+a0k5RSD509z/sYIcxlxLl5VRL+wOt10bn6MTZ1+rOUZLved5uLAFKlSRSSNoDaIgxwb2fX0bnrNc/T1HWbSu58n17TToE9w7cRBzg3OEs8KGdVQqbXoLDY6Vm1n29pm8qOXuXj+GmOxjLIVEI0JdSVDy47P8djqDjyLljZrxShXjx/nyu0ZEvmCck6OSqPB5m9l1dZdrHGkGLh0jgsDQRLZEuIkDrW+Atq1PPPCZmXL8eKdUbNv/y7fGm9m+94X2NThUbIxqsUk4zfOc/LSbSLJHOVKmZpanK/iZs3u7awTlRDT4xz78R9x0/sF9m/bSod2kotnLnBteJZUrkBZ9FNjxuFpZdOeTXQ3ezGKd/jUAD/+wXf5cV+ZPV/+Es/t6sVt1FCIjHDqJwe4lCiis7uwGFx4NJMc/sEsK776OT737BpsuQnlpfbd8RR5ZQurFqvdhjlxjb+OdfPLLz3Pc6uchC7/iP9+OkiuZsdtNeDy6Jm58BoT7q28+PmXeOS+IFth/BSv/uS7XMl3ErDZqYlCEaWacjZhTdfExsd2sGGZH0MuyM0rF7lwa4JEukhFZKwYjBitokrvRlZ22pg5dYQDB6KsfHoHj25rv7MiP/HG7/D9mVYe3fMS25copxOLfDT6vnOQd6fNbH1hGyu7F7aLBjnxrd+n37ebXbu2Uh04zttnxyiJw8ptJmxOG3OX/zsDjt289Pkvst2b4NDhVzmSXsazO7aypXVhRT7L+W/+Lmf0m9j5xAussueYGrjE6QsDzMayilyraj16vYeVW7ewYWUbqtA1XvvjExh272D3k2vvZrKFjvJb379Ny6rtfGl7F5ZShHcP/TVvXAlT1AXoXrGGLZu60ISuc/7KENPxvLIVrVZTY3C4aV2xiU0rOmlyzPLGnxxhotTAni9vo1ME4pRzL8c4885fcU29hkd3Pc/ahYSw0An+/Q8HMHds5Zcf70YdH+fK6XNcHw2SKVcpV2pK6rm7ay2bNq5nmbPGrbf+kMPxVtbv+QrbW+4G2U7+yY+5nrWz+SuPsarRrGypfPUnB7k+lcXVtoQV6x5hVUDF6I0r3LgdJJsvU65WlQIa7oZuNm9aRXe7+z3Zq+OH/iPfOzNJwbGWRnWWZDanvP5UKyYCvWvZunU1HQ4Yv3qSU5cHmE1XqFUqqNRqagYHbb3reXRdD03OJEd+/0eMmDrY9Xceo/t9M9mG+cmfHGNas5Tn//6jaCcu8NbRi4xGNTS4LIpNFKfOcyOuZ93Tv8YXNrbek8mmDIX5JOM3L3Puyk1mEnmqlSrlmkrxJVqjCVfzCjat68FTHOX8uYsMzWYoVUUmhgatXoejuYf1GzeyqrXKjbf7OHM+Q++T23n0keb5TLYCt4/8GW+Pq+nc/es8sXQhk+0m33njHMOlJXz1qc20myIc+7PTJI3NbPtKD7Er5zl/vZ+g8JU1FbpqiWpDNxu272SLt8DVtw8za25g3ZN7aRQBtUsXOH9jjEROVOBDqYiqN7joWL6WTZt7cUUvc+LE29w2rWff7v13MmCLmUlOfucggwkXe3/jBbru2ZlbIRca4dyZU1wYDFGraahpdFicBvLBMJFpAxs+9yxP7Gone/tdzp27zEi0SFmc11tTobd7aO3dwCOru2lZlGF+z3xKnMs5dJ5X/vI79EXdPPWrv8oL69uVc7REkZl3j53g+Nlhqg1urFYbdlVK2S4+Z1/Hr7z8OKvtM7z9zWMMpdt56Z/tw1+IM3rjNIf6rjCR1GAx6DBYDFTT41yYM7P68V/ln+20Mn7jBAdP3SRYcOG3m7DZ1SRGzjIa17HpV/43XlyiZm78JmdOX+DWdLp+vpk4M1XvpHnpBvbuaCd16SRXBqN0f/WXWEGKyYErnDx/jalYUTm/EaFDOhuBjhVs2bWeDm2cKxeP8ZOBMqsffY4Xl8+Pt7Uct0++wuFzA7S8/L+zv3kxoZrCYfDyOY6fHSJOFVVFjc5oRV9JEgsOY1y9m+df+ALthRluXD7HmVszFIoliqIyrs6Ew9/JhnVrWN3jf0CmZj2jMB0e4uD3/opXzkRZ/9W/x9cfSqRTjwAAIABJREFUW4dXyRCqUkxMc/3iWc5cD1IUZ9mVqqg1ZjxNS9mwdQM9rVrGjpzkze/fZt1v/T123Amyxbhx/RTf74uydvt+Pr/OyczVC5w+cpmGr/1dHnWIytX9nDl5lhvTGaWyZk2tBqOdhtYN7H9sJY5KlBtnjvLmsX7KFjMGvQG9QUNyeJLpuVZ+5Xe/ygZvkWtvHuL40Qx7/+0vs7ySYmrwCn1nrzGVmJeFWtirlYbWFTy6ezWe9CiXzp7h0lhKmb+KoyaqGjPewBaefWEN/sX7yhGBGaFX5zh89hbRXPVO5nwVNXpnM6u3bGPHigC1RJShS6c53z9CNFe3XVEEzOhtpXv7DlaUrvLOkQuMZzw0OI2YTRrIj/LuxVus/J/+M1/vqhGbGeTM8eNcncgoZ8ii1WN16cmGQ0yf1/LsH/1TdlizTA9c5Pipi0xlNaiqdT+qM9pwLd3Ak9uXY0xMcv7QIa7HchSLYkJVQ6M1YFu9k+e3rVTOe6tH2WqUC0mmbp3n2InLTGd1qLU1tHoLbkOemeA0lw1P8Ke/uQeL2Fraf5GTZ68RzKmolkuoVDqs3gZa1uziidXiHNSFrRY5giNXeO21c2h79/GFfSvvrRBfE9WXxzn/zmucj3rY/9Uv0JIZ5typk9yazCrzCjFzEx+1Vo/F3kzvshasc2d5c7KBF19+lhU+wz3n51VLaaZvHeevX+unYceXeK4zy+H/+jtM7v5dfm1rqzL3Us6um5vgzLFDnE75eXLPKtSnvsdPMpv49V/aRfM9RcRqVERV4Etv8J13kmz5/POsNfbzvb8aYNM/+FW2NnzAttZf1BdH2W5JQBJ4IAEZZJOKce/8tZjm9rnXOD0BapU4fHshyFal5u5l79ZlWDLjXL0+TKSoRasx429wUQ3nMDW1smyZD6NuoYz23VtXSznikWkmR0cYnUmQFW8daj12byudXc20NHgxi9+JYEI2xkj/NW6MBskWq2hsDXT1+MldiRLYt5E2hxFteoqb0zH0vm7axHkNqSluXb/BWFJMZnSYHV5cmgq5vI2e9W04REbcPfPQKoVkiNGhfm6Nh8kWahicDSzt7qVTrDYZ1MoWy0LkJodnXWzp9OEyibeJNMPnbpM1eVna5cds1FDORJka6ee6CJLkK2iNDlo7e+ha0oTTXOL2kdvoupppanSgqSS5ffMaA5NJ5aXM6GrEp4uRULtYurQbv81IYfI8h6MNbO9uxGV+79lClVyM6aFBro9MKS9IGoufrq5GKsUMeX0ja5d4lQqrhWSMqZFbDIwFlevUegtNS3vp7WpVilMsbJdcwCKCbH/82/2s/PomvPo4UxMRclU9dn8rXT1LafXZETtH0pOXOR3zsnZpI36RDjP/ESuCofFh+kcmmEsVqGoM+Jo76eldSoPdiFZdJZeKMjncz+B4iFSugsbqpnVpNz0dAeyqNNPTk6RN7bR6bVh0UEzHmR4d4JYIjIk+mFy0di2js61ROd+vmJxhpH+A4ekYmVIFldaGv72T5cva8NnqB/zf/dQopOr3GxybIZ4tgc5CY0e3wsRtEudTDXNzcIyQCJDVVBhcDXT3rGBpowujTmyNvvvJjp/lZspKU0u9f/V5YpVSPkVwYoSh4UnCySwVtQVP8xJW9HbQ4DChLqaYGrlKzNhJe1MAh6FCNjXHxNAwtyeCJPNl1AYXzUuX0dPZiMukn793gelrF7kW0bG0t5t2v9hCK1aFC8Rnhrk5NM5cTmzPddAUsJKbLuHqaqOj3YNRLSr8TTM8MMTIbJRcRYu7aSmd3jIjWTNLxfkvHhPVbITh/gFGZtMiVIzd78NejVGy+GltX4rPenebrehtfrSPA0cPkgrsptuuJxGeJZ6rYnYG6OjqoqPFg9WgRVWrkM/GmBq9zfDoDPF0AUx2Gtu66e1sxmPVkJ6dYnQsj6e9kUDj3aB4auwsQxkbgZZOGu0L54TlmO6fYC6jo3FpALezXvW0Wskq2+SipmZaWlox5UIMDQwxGU5REYFFbzMuQmRNjbS3ddJoKjA5Ocpk0UlHU4CAbcHeygRvnmVW00Bzq6joCqVCmvDUKMND4wTjGcpqE67GJfT2dCjn1dSyEUbenUHT1Ehzmw9RBFb5ZCc5M5TE6m5kWZMTPWWSonrs9SGmY2VcLV2sWL4Er6lCfHqUgeExZsRZUuhx+Fvo7O6q2542zdi7U6SqZpqXNd4pMCOCPsGJfiIqL4HmJfgW4vLZaS4Mx9HaAyxvc6GrlsnEQozdHmJ0OkKqUMVg89GxrJvOtgZsoirt+BUmC1Z8LWKr9d3ztGbeHWGurKdhWatSFVjZLjR8kxtDkyRVdtqW9dLT5kVbnGNsaJiRyTCpQgWd1UPrkm662xtwLDqrc8GKxg/9Aa+N62np3UEgP814MKlUxPQ3tdPZ2U6D26Is9JRzSUKTt+kfniCUKKA22Who7aRrSSs+uzh8PMfExdsktXaaeltxLT44cLELqMQZeXeajNpOx6omjMIWR4cYGguSK6swOfy4TEXKai2u5l6W+mzv8ZPixVNk+yQiM4yPjjIZjJMt15TghKuhhSUd7TR77RhUIutikqHhEeW8t6LKgCvQRueyJTR7xCJHkcjYNLOhEu62JgIN9TP2xAtdcuo64ylwNK+izTEvh2KU/vEgiaqDHkVeOaauz1LUWGnqdZGbHWdwcJhJcW5TRYXJ5qd9WTdd7T7MFAiPT5DVmfG1tirZPflMjInbwwyPiEWHChqLi+b2TnqWNOK0iiBTiJmZcRIaH63N7Tjmd5hVSmlm+ieIFw20rFvK/FFtdyiLQ80zsRlGBgYZmYqTQ48r0ETAbkWVrWBpFudNudEUsySCEwqfiXCKMjrs3mY6u5fR1uBQivq836ecDnO7v5+pnJmlK1bQ5hZFieoHr2ejMwz3DzEey4LRittuQaPVUNG7WbakCa8+w/itaRIlG50bWrHUKhSzUSZuD9KvLMDUMLoaaPJZKKs0GD2dbGwxUUjPMTp8m5GpGGW02NxiQa+obDF2dG1iiUNLtZwjFppkqP+2IvOy1ogz0Mqyrk5aPUaywRnC8Tyunh68GlEUIUVoaoyhwTGCiTwYbPhblirjkagkqa3kiISmuB2v4g0sYal74YyxMonZYUX3rF1buLOLfgFYrUIhG1f87eDopHJOp9Huo7HRh0OdomJyKWeNujRCD+aYGJn3y2L+YnbS2N5FzxLhl9+/YmO1kGLmdj+DMzl83evoXVSJV8ghl44wcfs2t8fqTHVmN81LuujubMRpqpGcnGZsKIlv80qaFrYLVvNE52YZnMnjbWyn02cgEwkxMxXG0rOCRoOaSjlHPDzFUP8wE6EEZY0Rh8K4SxkTtaJwSjzEsKheORGhqDbi8AZosJsop3Us2dip+Nq5sUmmpkq0bluBRymAIvz7GAP9o4SSedBb8bYsZYWYS4hq6YLnyAC3hqeVjHeEbBvbWN7TTZPbfO+ZbEIOQq/ySWYmRxganCCSLlJT6zA7G+joXMaSJnd9B0UpR2xmjFuDw8xEs5RrGow2Lx1dvXSJIyoKcSZGhhkcm6OEBrPVhttrRpUIY1q+lx6nmkolTyI8wdCtQSZCWSpaEz5xLqPTQGo0TcPOdTQZxXq36ONtbin6VkBttNLQ3k1PZyt+m6hAm2Rq6Loy907ly6i0JtyBJfQu76TRZbqnj6LgRCWXJDh2m1tD44SzZXQWD20dLdj1GUYzXvasb0E/f114coT+4XGCyQIqrRlv81K6l3fRZF+Y34gBvEgyNkP/eBpXYwedgYXzBBe9SxSzRKeHGYuXaVi2liZjXd4z42PcHpslVqiAWoPJ7qVtSRdtbh352REiugBdnW1KMP7el54K+XSYwRvT1NztdDdpmLl5jlTTo6xoFAV0FGFSLReJR8a4NVvAEwhgnh0g5uqht9V7bwVr5fISmcQsN96N4FjaQUAX5vyFIO3bttHpeJ+K1O/r7eQXkoAk8ItKQAbZflEl9/Nqt6iAls+QLdYzje7OnGvKpMJqNijBknw2S7Eizi5Xo9PrRQFFVBo1WiVQdl+lpUUTv6Ko+FUoIxLZRERNqzNiMunR3FOdqV7BVFTxUhKiNDpMFgOI4INRj1ZUc6qV66uuGl29oqeqQjEnqomJlAEVaq0OvVZNraJCKw65v7/6kzIQVpXniEqgoj1i5ctkMqITlZTunNdVJFdRY9BqlDbWgyglamKV805fa1SUaqsL7dViNJrQ60SgrkYxV0KlEwHJepCmXMyRE9XJBAKtvl7ZTaVWyvJqRBWucp5cVasEK+vPfO+nqrS7QKkisp50GE0iiFitn3kiKsopHRCrjXml4qSSHaXWoDeaMOoXvr/3vvUg2xCb/of9rOtxUSuUxBo4Wr0Rk1GvVGBVqeqTjbxgotO+p32VUoG80q4qNaEbBiMmg24R/2q9TYWSkkkjsieMJhN6rTjdr0K5XKGqqrNa6Lpgm1vUV4OovKX0sf5SJapHilV4cRY9qrt9VCrGvudT1628YCJ+IJiIjCq90BGoiCpld9pf1wmzyXhHdotvVy3nKVXVaObldvdxNSqCUU5wqCgZLIKD0aCr86pWqZQLVFT1Usz1QKB44cqTF1yErFRa9PMVxhb3o1LIUxBZKqKMs7CDhQlgpURhnlFNMNDrlKILStu0gqVKeXlfeEZlQa46FSVh2hqtYkcLOqNkd6JCo9Wh0yjG/YB+iiDbCV4/eoRi5wvsWNmFQ1OXq0Y3X3lNuygwqVSBE/qxiL0iS6FHIlm2TKl8t8134vulPKWa4Fy39fpH2G591V+8QKvnbUuZ+JeKVFQatFodGvGiUxT6Ubc3tdaAXhz6r/RHh1ZsBSmXKdeE/WkW3V/oSYGKyD4SDOfZVMp1zsWykKsa7bx+1+VaoVQsKzqtEfq5oCzVMnklk0Mz71tUVCtlCvlcPcNDYaVXdKxWLlLI1zNBRSaldtF3osJZSfEbKjTiPMV5n6b0uVyst1UjdGwBUZmCspihUexL6IqiA4JHQfgEwUOHwSCqUKqV9gq9FCzuZS38SN0X3HmuqF5Xnrd14XP0IltT6HK1bo/i/op5ieyouowf5MpEkO31aTu9W1/i0YCKvBhUFJs0YNDP24viq+t+R/iBut+v2+1dHyT8imijGo3SjvcJ0NRE/+dlJ/wgtbrNF4VO1nmIjGYxhqmVsWXRQtN9vuS9vkeMhQaMeiHL+vOFnItCnkpl2/nvlTGsbmuVUplKpYZa2MC8Dit9rSzIZ+Ha+Zd24R/nfbzIfKqIvojzs3QaapWSwr64kCWs1SvVD4Xshb1UykJ36v6q/vi79lgfR7QI3yp8Yf3rivKbqjI26e7Ir25j87YnZPQA1IKN0LN8voTia3QGRVaiwqqSrSX0UemSsCfBp1Ifa3R6jAYD2sV+40FevCrGCuEr1XVfeKcR9YqJig6WBJv5cVUxCjU64StUwneI54nxqV4A534Wwu8bxOKA+E6tVY63qFXrvOpjjfA72ro9C4vUiirUdZkuyFz4UOFndIZ6n8TX4ruK8Ms6MZ7W9bpSETYv5Fa31Ttj5ryMKpUKJfEbjfDFC7CFPQhfKzLPjPecc3t3zlalvDAOibNRNcLW9YrPW/Dt9TbU+3V3niBsdt7+3j/OqfxO+EOhO4pfvS8oWq/6WVDGQcXXLPgCMdaqhP8oUy5V0Yg2LTgHcU/ho+bHAdHfakXoYQWV7q7dKIyV8VIwVqPVGzAZxdy0LgMhK6F/wl8IOQu9EvonzogV2aTi+WK8KSuxssWyKFHI5RUfc0cWRp3iJ+ryF/OD+nxKTBiEvS/MjR44URP9qZTm5wJ1ny7OIVMq/y7wUnSgbgfiuco4palfY9DVq6cqPqog5qnCL2nQCR9Xq1DTGtErpcJrVIXNKXOrut7X/aOaarEyP2+ev05pT07Z3XB3TliXieBTLtXnjMocXemjmMOJOfoDZlPzfjmvtL0+FzUoFVerFCtqpdJ7fYoyP2+cH9tUil0YMRqF/1ikZIKFmNOVa4rPuavvi19FqorfWNA7cU2dkdC1omIrYrATY5jwZ3q16JOYs2vRCR/0gDlhXV/ErgON4v8rxQJVwfae+UudsRibxa4QdaWkZAwu+LJ7byuuFe8KZWXurxGLGvkKOjHXfZDDfKDyyD9KApLALzoBGWT7RZegbL8k8DERyE0d5z//myE2/Pp+HlnbdKcq2Md0e3mbzyCB/PhJ3jx6jELn8+xau5LAvYXoPoM9ll36OAlMHPkj3pi20bvtS+zsuG9r/Mf5IHkvSUASkAQkAUlAEpAEJAFJ4BMi8IkG2QqFgpI18MYbb/Dyyy+zYsUKpSyp/EgCksDDJ1DJzzE2nMPV6sUhtj8+/CbJFnzKCVRzMcLRKBWTH7fdhvG9u5s/5T2QzXuYBPJzo4TyOiyuwL0V5h5mo+SzJQFJQBKQBCQBSUASkAQkgZ+BwM8aZPvOd77D448/rmTsGwyGeua+2I0gdlncunVL2XCobMcpl0kkEqTTaY4ePcpXv/pVVq1aJYNsP4Pw5E8lgY+TgEi5FwUglG1o77fd6uN8oLzXLz4BsQ1EVPugrjNSbX7xRfpJ9kD4nLr63N0e/kk+Xz5LEpAEJAFJQBKQBCQBSUAS+LgJ/CxBtlu3bvGtb32LrVu3YrFYcLlcSoDtgUE2ca5EOBxWonCnTp3i2WefZfny5TLI9nFLVN5PEpAEJAFJQBKQBCQBSUASkAQkAUlAEpAEJAFJ4BMn8LME2QYGBvjxj3/Mxo0bKZVK+P3+Dw+ymc1mJci2f/9+ent7ZZDtExe5fKAkIAlIApKAJCAJSAKSgCQgCUgCkoAkIAlIApLAx03gZwmyDQ4O8tprr/HII48g7vNTB9lOnjzJU089JYNsH7c05f0kAUlAEpAEJAFJQBKQBCQBSUASkAQkAUlAEpAEHgoBGWR7KNjlQyUBSUASkAQkAUlAEpAEJAFJQBKQBCQBSUASkAQ+SwRkkO2zJE3ZF0lAEpAEJAFJQBKQBCQBSUASkAQkAUlAEpAEJIGHQkAG2R4KdvlQSUASkAQkAUlAEpAEJAFJQBKQBCQBSUASkAQkgc8SARlk+yxJU/ZFEpAEJAFJQBKQBCQBSUASkAQkAUlAEpAEJAFJ4KEQkEG2h4JdPlQSkAQkAUlAEpAEJAFJQBKQBCQBSUASkAQkAUngs0RABtk+S9KUfZEEJAFJQBKQBCQBSUASkAQkAUlAEpAEJAFJQBJ4KARkkO2hYJcPlQQkAUlAEpAEJAFJQBKQBCQBSUASkAQkAUlAEvgsEZBBts+SNGVfJAFJQBKQBCQBSUASkAQkAUlAEpAEJAFJQBKQBB4KARlkeyjY5UMlAUlAEpAEJAFJQBKQBCQBSUASkAQkAUlAEpAEPksEZJDtsyRN2RdJQBKQBCQBSUASkAQkAUlAEpAEJAFJQBKQBCSBh0JABtkeCnb5UElAEpAEJAFJQBKQBCQBSUASkAQkAUlAEpAEJIHPEgEZZPssSVP2RRKQBCQBSUASkAQkAUlAEpAEJAFJQBKQBCQBSeChEJBBtoeCXT5UEpAEJAFJQBKQBCQBSUASkAQkAUlAEpAEJAFJ4LNEQAbZPkvSlH2RBCQBSUASkAQkAUlAEpAEJAFJQBKQBCQBSUASeCgEZJDtoWCXD5UEJAFJQBKQBCQBSUASkAQkAUlAEpAEJAFJQBL4LBGQQbbPkjRlXyQBSUASkAQkAUlAEpAEJAFJQBKQBCQBSUASkAQeCgEZZHso2OVDJQFJQBKQBCQBSUASkAQkAUlAEpAEJAFJQBKQBD5LBB5KkO306dPs37+fnp4eNBrNZ4nnZ6IvtWqZSrVGrXZ/d1RotRpUKtVD6WetXKZcqynPF3rzybWjRHT0Gudv5ujaupZWhwXd+yLIM3XjCjdmNPRuWkmj3YR2Ma1ygYl3j3Ml28qWdUvwWvQ8HJoPRYSLHppg4O13KXYsY0mHD4tO/REblOH2xRHmajY6expxWvV81Dt8xAcql6fG32U0mMPW1k2j10l25BRnQ0a6u7tp91hQkyc8dJ433zrFQMbH1n172baqBYdR+rkP5l0lE5pgbCCCsb2dplYvxr+NgMRvKnmCw1e5HtKzZNkyOhosP18bq5UIDpzjWtxCZ2c3HV7T37bl8ncfG4Eq2bkZJodC4GmktSuAlMrHBvdvcaMyqZkppkaj6BpbaenwYviwu1TTjN+aZDahZ8n6NrxG7c/Xjj+sPfd8XyYenmQylMHoaaPDXiGTy1M0B/B9mhWtlCEYHGM4USPQvIylTv1H6vXDu7hGOZdkcnCSmZSN1dvbsP5UjamQiQSZvDUFjR10dPo+XO9+qvt+Ci6qVSmkwwyNDhKyrmbvEscHN6pSJBUe59rAJJrAOjZ3O3+GTlQpZKKM3rzFdMHN+m0rcP7/cyL7MzD8WX4q7CHO2LUzXCus4Jkdbeg+5HY1If/ICP1Ts9g7dtHj/ugCq1VLpGeHOXW6zIYvrML7s3Th0/TbSolsZJATk3m6Olf9AvnFTxNE2ZYHEfhEg2xzc3Pk83n6+vr40pe+xMqVK2WQ7VOml7V8nCsH/pRXB42Y9epFk9oq1eoynvjaTpb7rOjUH+Sgy+TzNfR6LeoPvO6n63xm+jIHfnSIG3ENVrOKSiFPXuXikSeeZOeqFiw6zc958l1k+toRXjse55EvPMkKvxPD+3Y/Q3/fO5wY0rLtuZ10eex3B79qjpFTr9EXMtLeu4H1nQ1Y9D/vtv90jD/5q2Y58FuvkNu5j13bluE1fdQgVIQTf3WUkUoju59eS4tfBLh+/p/Zc69woj9Kw6YnWdfZRu7S9/jBiIPtW7eypsVGavIWfa+fIWiwYPW30NvdRWebB7P+o/bv4+1LrVahVFWhUanRfBKgPnLzK4RvXaLvjSFc2zexflMn9o98j/kflDOMXHibY6MW1m/azOqljp+vf6iWGD39Cu8E3Wx8ZBvrWy1/25bL331sBCrMDV3n3MFbqLtWsOmxVbg+tnvLG310AiVmrlzhwsnbmNdsZPP2zg8PklRCnH39HDcnzez42jaW2g0/Xzv+CJ3KzU4yMXabUDlHLp0hEtPh8bewcsd6mj/NcatchOvXz3J4HNZs2Muujk9zRHCxQKoUEtNceucs16cb+Pw/2o77p5JXichgP2cPXEa9Zgs79iz7cL37qe77KbioViEVHOBw32FueL7Av9gT+OBGlfPMjV/j+OlbaDqf4PktDT9DJypk49NcOXWKwWwT+7+wg4aPHrN5n+fXqFarlMs1NBq18o/83E+gRjEV5MbRH3IovYt/9JWVHxpkqxYzhAeP886Fd/Ht/k2ebP/oAquVc4RuHObP/jjLN/7ki7R/VgRTyhEdPMQfnMmwb+8L7O74Wy/xflaIyH58TAQ+sSBbuVxGPKxQKPD222/z5S9/WQbZPiYhfpy3qSQneeu//CZHbb/MMyvd6NVQT2gTmW1ulq7uwGfRoVGy2cRgWAOVqj75FX8TF2ev893/nmLnM2sJ2A3z16qUr+v3qWfJiUy0D8tGm+77Ad88MYa1sYtlrX5sIhhTK5OcHGAoZ2PdrifY1GrHoKkPGLVqtd5epU0Lz5x/7jwo8XcxiNcvW9QGpV01avP9udu2Ktl4kOlwCU9rALtRjxIyqVaZv4vSt/r1ZZLhWUIpFb5mPzaD7k7wp1xMERoZJqoP0NrowWbQop7PCqzNUxZtu6cPC2w/UMgiALrw/Lv/vvcn75VVXRwL6YqiA/f/ov7dvHTrX9aqCJErf73T5/mv7u/DPTJYkPuCTGZ55Te+Te7Jp3hy33L8SpDtXt1YkM+Dux7i4J++wXC5hSe+sIn2Rts85zqL98j2zk3mOSzoyIfyXbi+3u7pU9/mnethmra/yObupRgSY4yn9fi8XpzmChPvnuLNw0lW7trAimVeTDotOl092FzX+3l7Wfzce2RwN4N0Qf/u+d0d3Z7v0KJ0U6FDC3a1IB/lqmqJ2OQFfjLmYHPPEnp88zkkd9rwITa5YBcPkHldJxa0d8Hu7tOjxf2bl/F77bPM7LvnOPjDW3j3bePRHT3cXZf/gPbVFvyT6PECuzKZ6CzhjA6Xx4PToq2zX9ysRfzrnH86v7QgiwXZKP+uVclExpnJG3B7fLjNd3NX75XdYn90r08SjRPXKvd7oE5+WPs+gu0sMFMpD6VWe68t37HoD/LV9+le3YGIe31YWx9s0XfHhQfo0YfpYF0R521MtKFKpP8qx1+9iqZ3DTufWz//Uv5R2nZXZxS/PN+G9x0zHiC3O/JXuNwvf6XFC6iV/3rPmPUB/N/Xn3zgWLHI5deVjtp72la3o7tj9INu+NNwXCyPMlPnL3Dy0ACWTVvYta8H28JtlTY8YE5QmaHvb/p4d8TMY39/H11OY32IWrDlB7b9zk0XZeK/l/uCrtT19b0vmx/GtphMkM5kqGpq5NNxImk1NpefphYPpntut8DyAX7/Q+RU7+r87OtDxo26Hi3Y8oP6O/+wbIjLl07w+m0VGx99iie7jHf8zvtxqFvW/Fzp/jbPy6Lezgfp+E+jJ4tuuvh+83OzOs4q+dgEZ189xpWxJr76rx/D87787tW70M0bHH/lLOpNO3hi//IP17s7Q+v72ce8yb7feL5oWqWMSfP/v9j+F+T6QF8/b/PKd2J4WaQD9/qeCsmZGxx4500u+b7Gv3lKBNnEGPLeoJRyj2qFYi5BOJJEZW2k2Wu4MyYu9m+id2r1/D0W25pavWghs0a5mCMWCZOumGls9d3JPFeetfA7lZq76+wP9qfKlEa9aEG/licSGuPi5SRLV/XS2WRT2nnnPvfbv/qeGer7DS7zclDuxEL37lx8n94tzMvvjIN33cr8lKc+Vt+xmTvj0319uUe15+d/dcB3Wb5n/le34zsJCov7e8cmalRLeRKhSYJlP93tjvn7zc8VfUmBAAAgAElEQVSB5n3j4iSHajFN8PrbvHbyAg1P/S7Pd76PAX0A31o5y+yVA/zH30vxD/76l+lY8Mf32Ord+97VhQ/2Dffo3LzDuftmsjA+KFqqsLvfYy88Z+G7D/Pfd3zr/PueupwjcuMAv3M0wzPPfIn9XQtBto/uvz/YZ999n76jW8r86wN89k8xTshLPr0EPtEgW7FYVIIbBw4c4KWXXmLFihUyk+1TphuVxDhv/eW/5Naaf8uvbWnEes+qrAqVMqCJVZQI0zNzxLN50Ogw2jw0BvwYstNMDLzDf/xmnMdf3kKb14GnqYtWl55qIUE4HCaayFKqVNDoHPiaW2hw6NE8IOOtOn6M//AXfZjX7+DJLWtpd5vRiutUUE6FmYzmMXsa8Vv1aGp54pEgwVCSbLmGymDG62/A77Ki06hR1VJMDMXROfSoKhnmImkK5Qo6i5+WNj+mWobIbJhYMkO+qsbuaaQl4MYksuRUFTKxELNh8Ld5sRg15ONRwqEQiVyRSlWH2eXE6/PjNEEqHCKW0dHQ7MZkEFtcSiSjIWZmwiSzZdQGK54GH36PE5PYfkuJyO1pCkYjGvLEo0lypQo1nYmGpmYaHGa0D1jNq1UKJKJhwnMJMvkiVbRYXY00BlxKhtwC0lIqyuxMkEi2ACoNJpsXv9+Dw6xDlZphKK7G63HjtOjmg35VcvEokbkC1kYvdrNBCSoWknPMhoLEM0WqNT0Wt5dAgxuryFhUlYiOB8lptGjURZKxFHpfGwG3FX2tSCIyS3AuSbZYQ2ey42upcvRfvUJpPsjm1RaJi76IvhdK1FQGRQaNfvu8DO43lBCH5oNsj4sgW4ORXDJKKBIlmSlQqaowWr00NPpxmnVK9pZYyYuGQoRiKQrlKhqTFafbr+iIQffegbuUFjKOEE7lqKLD3uCndOs1Tg9FaRZBtmVLMcRuM12w4HG70CaHOHPyOIevqlmzuZeuzlaaAgE8lhrpaJhgOEGuWK3L3+/H57Sg16ohE2EsXkCr0aLKpYgX9TQ0+XHZ9FRycUKzYeaSOSpoMTu8NPrdWE0ieFsjNzfFZE6PXVMhm4qTyBSo6sy4GgIE3DaM2iqJidtcP3+A/zroYO+aHtYubcDb2IjHYkJdSBMJBQknMhSroLe68Df4cVkMaNU1Cpkkc6EgsVSOYkWNwWrH4/fhtprQzQe2qWQIzsYoawQHO8Y7WXtVCrk5poMl7C47RlWeaGSOeCqvZNXpLS4CjT5cVhGIrzwwyFbOppgLh4gkMxQrKgxWJx6feL4RnQZKySChtNBrwSpJCiuNPhe6QoRQwYjb5cZcThCcnSUm9GL+RbBaKYGtkY7mBpy6IvFYhEg0SbZQApURhzdAg89xN5u3WiGXiBIKRYjl8tTUBqwOL36fC6tRSz4ySrhkxun24TSJlYkyhUyMcHCOmOivWofF4Sbg92Azia3NZVLRGPFkCZ2hSi6TIpnOU8GgPLvR78A0n+VaK5fIxOcIRuZI5cqo9Cac3gZ8bmEbKlTVMrnkHKHwnGKbNbUOs8ODz+vCbtbPL3LU7adaSBOLR8nVDOiqZdLJGKlc3RbcPj9ehwWDFiqlPMlYRLHHbL4IKgM2dwMNficWgwZVpUQ6HiacAz01CtkcarMDp01DNhkjGs9QKlfRGmy4/QG8LguG90nmrJazJOdCBMNJMqUaWqMFt8eL12XDoKmSTSWIROZIpnOUq0IHHfiEjtpMaOdn28VsUtGTuaQYW7SYnVZq0SnePTSIoXcN259bgy2XJjoXIRpPUyhV0egtuLwBfB5hJ+8diGvlNKGZBMWaGoOhSCySIFOsYbR5CQQ8mNR5YuEwsUSGQk34XmGbXmxGLbVKiXwmwVwkSlzYTk2F3uTEH/DhcZjQUKWQShGPpihrVFRKGQoYcfsbcZm1lDNJxS7nUlnKNS0mqwOvz4vTZkRVypGIzhGJJckIfdUasLt9BLwuRTYf9BE+MBGfI13WoK5VySbjpPJV9DYn/gYfTuEvIsJHpilUVBgdHhoCXlzmhe34NUrZNFFhk4k0xZoG47xNCjuu7/qvUVTsNkgkkVPab3VZKUyOcu3EGPZNm9m5VwTZ5q8LzRJJzvfT5sLX4MVpMaB5QJBNjHnpxByhUFSxBbXejNPrxedxzI+ld9+GS9kk0WicssGK2yPktRA9qZKeCxPPlLEEGnEZ7gYlquUCaTG2R+Kk80Uqag1mu5tGv08ZL6FEKpYgHs+jMYj2p4mLtqNTxt7mRje2+aMBhA7kknFCQkeyRVQaPTanH7/XVV8s/MCPeInOkYyFmQ0lyJbq46aYY/icYj4A5WyCcDROVmXBJnxcPE1JyMPhISBkab67wHfnUSLIdrmPA0NV1qzewgZnhmAij0pjwOb04PN5sBnViCNDFN8fniOaylKqgc5sx+9vwOcwo1bVEKxSsQihUIxMsar4JYfTrfgds0FNJZ8lHp4lGEtTVOzWiVeMHTbjHbu9G+SoKkEb0d/wXIpsoQI6Ew63j6YGp2KfSpDttWNcGX2/IFuNUiFLLDRLKJZRWJgdVmqJIFd/chXdpu08rgTZapTyWaKhaULxNOWqVmmbL1AfVzQ1EYxKEQmG6nNVlRaDwt6Dy2lBR4ViPkkkGCYSz1JRaTHZ3DQ0+HBZdErwI5OIEMtX0Kh15BLCb1dQ6cw4AgGaPBbIp4jOpcAgdGtR5nM1TyIRJRzT0tzuRVfMEg0HlXYWxZzGJMbfAF6HURkzkzM3OXDwTS55f4nf2mUgFMljcgXw2Rf0S8hJ+PIQkayVJi9E5tJoHM0022tk03GC03msXtHOOLFEjprWgMPTRMBvppSMEApGSRfK1PQW/IEmAi4LGlVdXrFQjGzNQnOrCy1VSoUM0eAs4WiGokqj+OoGfwMem8hCLZPPJglNZ9BZtVTySaLxHGXEnNRHc5MPm75KPj7B1QvHee1Eip5Na1nVFcDhb6XNbRCTOGWsC87MkcxXwCB0xEvAV59LP8CLUykXyCTmmJmdIyv0VGfG7vbS4Hdh0YrYY5FsPMzsbJRUoarc0+X10+h1KIv31XKRVDRCJK7C6a0yNxMlU6igMblobG3CaSgwNxMiGk+Rq6ox2ty0NAVwmOYHFbGLIJ8gOB1kLlmgqtZitov3JR92k5ZauUguHmQ8q8Orr5KMJykZ/XR2uFBXiuQSYWZm5kgVamAw4nT6aPC5MKoKxESQTdPMioAJMafJJGKEwhHSufr7gNDLxpZGHAY1C0G2109ewP/AIFutbvepOWZnIiSyJSpaA1anh+aAB4tetDXL7NUD/KffS/Kr334B41iQWFrMOfX1RYYGD2admlqtSqVQ73M0kaes0qAX/qPBj9thQl2tUEhEmJoNkyxUFN9o9wQI+F2INUrhO7ORMabLFpyaKrF4nLIpQIM6SkzTSlfTokyzWpliJsjwtIqWDjckowTDMVL5EjXhvx1eWhr9WOfHRqVtuRjTMyHiiQIVnQG73YU+dILfP53n6ae/qATZatUK+XiYqWCYRL6CVqvH5m4k4HdifuB5QXV++WSYyakIqUIFtc6E09dIi9+u+DyhS9HJW8TMS3AWgszE0pTKKrQ2Dy1tjbg/VUcifMqCE7+gzfnEg2wiyvv666/LINunVGGUINs3/xUD6/89v7IpgOMB+yLL6SkO/uAVrpR9tLuNaMtJJmIW1uzaw1rzCFfOvcN/+VGSzY+vosnrpmPNTta2qJm+eIjXz46jc3hxWyA2fJMpw2b+zlf3KPdZeGevo8lz9c//Az/MrealLz1Gr8dSD7A98FNg9OJB3jl2m6pLTNC1ZOMhwmUfW3fvY2OXG5N2jFd+/wgRe5ac1ozHakVXjDE+GsG4dC0t6ijBWBmb104tOUH/ZJlHXvwi+1a0YNWXmDx3jDcPV9n7je20m6d5+9U+RjI6nC4LenWZxHSUxt2fZ2evmfEjR7kwbGXPFzfR7DORHDjHgbdOMWf24rWbqGXmmIpqWLnzCXatbsZqyND3x69wrVggC1g9TuyGKpHJYWKGLp774tOs8DvQ39f9SmqQAz98h4GCnSa3iWpimpFZNSt37WffxnZsJi2V1BDHXzvMuYka/lY3plqKyWCBpnV7eGpzJ7bJt/j353Xs27qJjW3O+cBJmakLpznZF6HrxR0sF5O9xBDH3jjE9YQOp8OGtpQmGCrTumE7ex7pxGUtcv4vX+PKXIy0Wo3Z7WDFtn2sa7WR6j/C60dvkDQ00Og1kQ/HwKti4geDNH/jazy3rxdL4iZvvXmS8ZKVBreJSmSM2zEnW594nEdXNt0ZIO+KP8Sh//wGw6UWlCCbJ8PpA29xdraKx2lDX00yNRbF3rObZ/esIuBScfv4W7x1M4zeYsNuUCsvERnzSp7cu4p2r/me7aaVzDgnD7zOqSkVPr8Hi6pArlAgHR4gqnax+ekvsbV7Cdm+/5sD8S4e3bQVX+ICbx86wYl+NV0r2+jo7mF17zL0c1c4eKKfgs6Gy6YjH5shbmxn044drBNbSUNn+Ivj10mG06i0FpzNq9n16AoCpjSXjh/m3FAam9eNtRpjOlbGt3o7uzf00GhRMX3+b/jzCwnc1Qp6iwObWUNqepQpVQf7ntzLpmVOEjfP0nfsLb4/ZmbzsjaWd3XQvWoVbc4yI6cOcuRGHK3Fic1YJTYdQt+6hl27NtJhSXLpaB+XRjIYnTbMBhXpYBj7ql1sX99Ng3V+ElnNcPPtQ9xIW1ixYyOdDQ6U2Hwlx/iVN3lrqpFtK70Uxi5ybiCB1urEqskydTuCccU2nty9nqUuDcH7Mtls6WnePXWUE4NJ9DYXDkOFeChCzdvDtl2b6Wl0Uuw/wJvnbzId1aAx2HF0PcKOVU3kR4/xdqiBres3sNwQpP/GTcbmxIuXFlUxxLVrw9DzJC8//ShN+QGOHr/IZFaH22WmEplgMu3mkT172LqmBauuSmrmJn2Hz9EfrGAPuDBWokzGjCx/dAc71rQQP/Xn9GU7WffIHlb6taSCg5w9forBYBGT24WRDDORPN6uzezespJmd5nRM2c5fvwmc3ow2WzYLXqK4QnGkw4273+CnWvbsaqLRMeucOLkJcZTBlweK5VoiCROVm/fySM9TRAb4tSRPoaiNWweD4ZSjEjFRteaTWzpbcEm0pHnP6W5IS6ceZurU+Kl34nBoMegV5OanSGtb2bTnl1sXOahMHOTE30XGImrcLmtEJ9iMmFl1bY97NrYgY0MA1cO8uqFCSolLU5nE92rlmHPjnLp1jQloeumKrGZWfKmTnbs28G6Tnc9A3jRp1bKMPLuSfrOXCehceNxGcmE5ijb2tm8awsrGwpcPtrHxdsJTC4npmqSUDCBqW0Te3ZtostvoJqe5HLfEU70J+pji0lFPpshHUuQCetYtnMHu5/qJHn9PMfPDpJSW/FYVKTCQVI0sWnPHh5d4bv37EwRkMyMcOSvT/LudAzTUjv6shF9KcpMpIjF34RTWyadLmBwmKikwwQTNZZu3sO+R1fhzE9z7fwpzvbPobK4sGvyzE5E0bSvZd8T21nuVhMZuMHpt04zlCqg8VhpWrqcjRvXEmCWqyePc2Y4gd7tx6nOEYmWcHduYOfWVVjmbtB34iLjeT1uj5F8PMhczkD3o7vZuWEZzg+I35Rio1w98wanB5NUDY04bSKYlWJmNora1Ui7z0R0Nk7VbMdSijA5V8a3fBv7d66l2a6llJzixtnj9N2MonY24NHllGCB1r+MLTs209toh9Qk104f5ei1ObSeRnwiiJzPkgxGySUsrHzyMXbtXoYpNc31s8c5dXMOncePtZYjFithb13O9u3raHfG781ks0Jo6ConT15gvGDA53NQTswRK1no3biNbWvbF+l6jVJ8kmuXzzBU8LPmkR30eOp2UCvMcvHoJUZTLra9sIXGRS9MmdlhLvSd5tpsEbvPjjofIxjN4V2xjSf2bCSgTzF07jInj15jziACT1acVgOVZITZuRptW/bx7N7l2Kt5YlP9nO67SP8ceHw2tMUEsVQFd+92dm9bTuOi4N7905pqKcPkwCWO9V0hiotGl5pULEre2s4jO7azvtVBcfoqbx47wrlZCytsVfJmF5ZihPFwEc/ynTy/Zy0B633KkA1z9dIR/ub0bXTGBlptOrRGI7W0CNqWaNy4i8e2r8ZZnGP48llOXRqjZPfgMBYIz4aouHp54rl99NpqRIau0Nd3iamKkwa/gUIiDVova3bvoMdbYuxqH0fPjlJwNOPX5YlFUxgauti681G6/NZ7xttaJU90/BonTpxhJOuk0WMgJ4K9WTOrn3qWfcs91OIfHGQrZ8IMXTrM26cnqHrbaLLUyGYzZOIJUuMqup5+iicf78GUjTB86RhHzk+g8jXjVBWIR3Po/d3s2ruJVm2Mm6eOcKw/j7vZgVZZMCnjaOrh0X0bsedmeffsCU5dj2D1ebGo8sTjSTTtW3hi1waaa2FuX3qTQ5dHyatbsFn0mE1aUqEZwjU/W557ka2OGNdOnWeq2sDW57fROO+iS7ERLl04zeXqI/zSVhtjl05z/NIMNZcHn7FEMhYlZ+5k2+O7WBswkZkPsl32foV/vj7H6UPvUm1dzb6dXfUzKEWWdeg2F/sOM97+LI97pnjrwgimnmf44koVUwOX+MlfXkS1wkSlbMFjVpONip0YOho6OzEnp4mWDTgdKqLTkyQNHTzzpRdZ49aSiU5x+eAFJgsdPPv1dRgyMYbPHeXgxRlMDT4s2jLJZJKScwWP79tGt6dEaPQGb/+3M8zZa9Q0ZjwuM+TiTE+l8Kx7nC8+2YNq6hrHjrzNa2dzdKzupqezmdbeR1jXpCM6cYMTh04ynrXS0GSnkooSyuro2riXvRvasN53MFmlkGFW2NGx80zhoMlvh2yU6YSOdS98hX0tEB65ypFDpwhWXPgDViqpOWaSelZu38/edQ1o8nPcOn6QH785TcMuEcQxYddlmR2bJONdw4ZAgYGBGM5WD6pclOmZOJ41e/jc/k141FXy6RBXjr3J4et55SxKXSlDLJ5E37WTp3evJVCLM3X1Df7odIxl2jIZSwsrVm1ix1qfcgbw0XeOMJZ3EBAR0rTwMwY2vvgiW3w5rhx/hde1L/Lb+wNkE1OcP3yYC+MF/E1etIUYsxNhTGtf4utPLcNYrmeyvX7yIv6nfuc9mWwisJUMDtH3zkH650w0tHnQ5ONMhvMEVu3hmR29OLUiyPYq/+5f3mLDb3STHizgbbVTiU0zNlehdevzvLC5A1M5ztChH/Cja1qWdLvQVIqk57K4l21i955e9PF+jv74TS5m/XQ1mCgri2QFlu55hsc2tKHLJRg/9qd8b9CAu6qj4mli6YoNdGWvcuCygZf/4RMsbHYWi6vjx7/HD0uP8I1tDQy+/iOOhyx0dNippSOMTSVo2vIUL+xehUMlFrdmOXvgFQ4OaejsDmAU444IFKaDnMo3842XXuaxJWJOdI13ftxHf8VFZ6OJSiZKKF6hedOTPLF5KY77EkYFv/jMTQ69cZDBjJvODifVuTFGMg42PPU8+7pcyoL6qb/6TQ5UnqG3FqboacFZizJ4cwLNxs/xa0+vxfuhh5V+SoMHslkPJCCDbFIx7iFQSUzyxp/9Yw5af5mne70YNPWkXZGB6O9cTWejg9Ltd/jt/3SbJ//OXpY1WtFUCyQyKpwNjXgNWRLB4/yf/0+cz31jG61eK1anyO4oEwtOMBEuY7ZaMevFyuQU73zr25he+l94aX0j1ntWByb4zv/83yg99jTPP9aLy6ib3276XoHlh1/lz34yjrtrDWt66ofMl8XAeOEsQ2kvj33ucbo9Ib79T/+QU6YVPPfMNpa3ONHX8kxdO8x3v3sO3aq9PL9vHW2NdlTFFCP/H3tvGWVHdp5tX32amZm71czMTGq1WBoNSONhcAxjiBPHThwzxI5jJ/aMPTzWgDQzYuhWMzMzMzN3H35XnW5pJHmcb2W9748sfz5/dVRdp2rvqr2v537uu/Q9bqln8PKRWNzM1BiryOPyZTGHv5GF2dwlPmrcxDE4BX87M3TU5eyubaFt44KNiYyuK7eo6DQg56UkXHRHeP9PVchs3QnyP4ClgTZKySajXY20jcoJO3qEMEcNKn/0I96fNCPzRBrBXtYYasP2TC8l5dVIgs/yRKw7lnoPLpgVkjkGBhcQq+tjrK8J4k16S27RiyOph7PwstKg9+Ib3F53IiLIC1c7IzSUEhamF5AbWODl4YTe4Cd8rVSLE+kpJHiY77fdShkpKyL/zhwBT2cR7KlHz/UrtG0a4ubjg5O5ARoKCQtDg/QMLWOflEq4uz6tv/13zndDVE4akQEO2NjYoLk+wJ3LuSzbBxPs44G9oSbSrS0Wegv405udeL74dzye7oupYp7h8RWk6noqxYBiZ43W21eYsokkMy0ON3Ohenr/vX8IslnJmBidYVWqtae8U0qY7qijsX8J35wTRDpJuPSHUsQ2rkSFumCmr4FM5e1nvKc+0L3fVFtM/9U/cX1KB++gILwdTdFChnhlnIorf6Jp15Gsc0+T4uvCevGP+WjBh9TETHyN1ulqq6WsRY3wCG/c3W3Q2+ymoHYUhYEzvp4OKgAs25pjsK+PcbEbyfGBuMkb+NXrN5gy8CUtKRJfRztsTTSY7yygoEcNR1dPPF1M0VLusL7QRWmrAu/wSKL8LJkv+wM/vjKNd1IaKSEeqrZbycYwBVea0PKJISs1GHPWGWrP44+95mQFexPuYoqBsQFrrWWU9y+h6+SFl6MlBppKtuem6O/pZNsjhXCDUZoaW9i1iSbEwxVTbZBsbKo219YWQjXv7ipDznpnHhdrl7ENSiQhwBFjHRHitXEKL11n3S2OpGBXNFYFNaUSLT19tNWkrI/UcKlZRGhyEukhVqx23t8u6shMUS6VwxuYegTg6yQs2hVsz4/T0dbNhlUoSTHBWE1f5tUPilm1jiEtMRp3B0HZCsNNN/h4wpb02Bji7GFjXVBHyFAgY7ShiIJeCb6JGWSFOaEtwITpVSRqOhjqaaEUxt6dW8xZBpKcloyb1hINebm0bJji7ueHh60+Good5qaW0bG2x9XRipnSX3Nn3YeY+BzCjGaoLSuldUabAz6+uDuYqObd6kwvNY3jWIclkxjhxELFFc5/2oFuQALJ8b7YG2ug2FmiNf8mw5ZRZKUnc0AxRVNVDcNyY1y8vHEy0Ua5s8lMVy292BIYHo7lUj0XahexcQ0kydcCdcUuW1IRBqaWWAlqyfsmjmyhm9yLr5M/pk9gymFifWwx1BAhXp+lu66OMQNvEpLj8dZbY2pmhV25Fgb62oKMlc7ifCZ1XYjLzMLfVEJn0Ye8VTiOZUgiWdH+OJrrqq7d4pqgztNFVxM2ZoZoqW9DwzOK+IRYHB6wgFKwNlTG9ZJ+pCYehAW6YKKrgXRlgSWxOiaOLjiZqLE8O8vythp6+rpoCs/s3nY6utdxiYsnJtKBmYo7lPXMY3AgmCBXGww0lIjX5+gsK6aqaxe/o6c4nnUA5dIcMws7KvWTvpYa24sTtNc1smvjR0JGOq4PWekpNnq5+ocLlEwYEPtINhEOhmgqNxlsrCC/tBc1x2Ay0iNwFQbc7gqDreV0SmwISzxMgrWUxdlZFrfkKhCjIxRixpoobN/GOiCJU0kOrLRX8sm7txnXPUDy0QT8nC2xMBKKAYXUjGxhERiJv50hOkhZWlhHqmGIi5s9erJNldJAqqmNvp4mso0ZutubGcSJ6PgUoh+8yA+8MGWLfRRdeZfcQREBScdJ8LVGGynzXaUUljQyqhtA2sEUgu0M0Fau0tPQzuC0OsGZyUR66TNaU0J52zSGQXEEO5igJ5KxPjVAR98EYqsgkuO9kfSWUVo/gp5fLGFCqI0wb5cnaCksoWFURMSjj3EkzoaZxkrqOqcw9InE184YLaWghh5naHQBHQ9/IkNN6L9eRcewHukvpWC9O0xZUS3ju5ZExPliZaCjUiQMtrUzvKaBf0o6Ua7m90KJFJJV+lpqqelcwzUsnvhgezRRsN5fQ0H9IGK3VE7GOKJz33tld11Q9syxqRChZ6CDSLrBRHc9jQsauAkbSB81uktz+eRSM0qvWLKSArAR5u32Ev1NtfRu6BF2/BzhjNNUWUb7mgHeIcG4WWgjku8wP9JJx8A6Jt5pHE5y3CtG/BlhE65pB9U1LUyqeREbZI+hrhri9Qm6+ydYVLiTkRaEyXITFz66SPmuP0+dScTZUA8txQrdTS10jyqJOJJDjLflg15Nu4t0VN3kvdx2tLzTORHvjaWg0JNsMtXdTOfkNnYxp8n202Flbo6FlW00DQ3RUZexMdpCVc8UMt+jPBOiQ39pAY1DGzhmZeNtKCiTxMiVmphYmyEZb6OmppvdA9GEOpugry5jc3qUgdEJtu2CSAwPxE7vswsvKEB2VgXFzjy7GsYY6qsjWx2jqaWLXok/zz4eibl4+i8r2RQ7THbVcSe/HgLTiHGzUqmidlZm6a4qobRhnaCzz3AmxYHV3kbKytrRCkwkyF5QBElZnZpmaGACpZsP/hYSem8VshyYQbyPDVqCEkksRV3HCEtzdeZ66ijrWMPCxR8fFxM01SRszA/TPbSIzDSa4zGa9BS8z59KRnBKPMfBUAf0tUTsLgzRUNfJlHY0zz/mynxLOeX9EryTjpPkrivQX6Z6Gigpbccs+Ti+212UVvag9Esh1t0YPU0FO4vj9HZ0MqwI5rFHwtFb6ye3MI9Wy7P8a5SMtrI86rbtyMzJwdsElNI1xtqruVm0QNSzx7BfauOTqn50/B/hpQgRo+3FvP5vdxClHuN0vCdmAmRbGqexOJ+SNjEhOUdIC3FAT0fE5kQXjU21zPs9z9dT7dmdH6P2agUjW+48+pUgtvobyS2ewMLPH19XS1XxeWN5iu7BCcS63hzN8Warr4b3f3OFKfXNFvEAACAASURBVKc4TmWH42CmBeI1RtobaBndxP/My6SaLdPX28SdsjUCooLxc7dAz9AYre1R6opzqV/x4GCSN6aG2ih3VxgZ7KSjf4ewoyeJcjH5rFii2GVpsoeigjrm1R2Ji/bGTF8LpWSdheUl5GbB+BtMUZF/mw6xP9nxHhgbaKHYWWF0sJ2Grh2SvnCWYL01mm+d57ULCyR+4xkS7PXR1RAzO9DEtQ8LmLeM5swj8bhZGiISrzLZU0fVpJjAg8+RZbfDRPsdrjSLCA4NwMXWQPUcWJkborN/GR3HJI5H6TBW+QHf+XCEqGOnSA1wxsbUBH35DLUFN2jc8OZggicmRnqwvcrS3DIKlyB8Ddapy/8Tf1I+wbuPOqnUcjNT0yyLNVXfFck3mOxtoaJwhdTvvEyYwc5fhmxCiMb6NK3Fn5A35kpOuj+WJrqoSTeZneqhqnIMryNnSPcyYqntEt/5ehGuX36J0/7WGBjroNxeYmK4kTvNcOjR4wQYzZH309+zdPIVsl31VGp7yZZYpdgyN4a+Gxepxp3wIE/sjTRR7G6yMNhD1+wa9mlnSTXfoP/a9/mXXCXZ554k9oAdpibGqM82c+laCaanv8ujHprCAGdzqZtP/1CC/uFT5HibMd8/yJq6AaYmOrCzwmRHObemjck+dopYSwnjded5rUyPjJwY3IXih9AFtTRG3a1PuLDox3e+9iJxZotUn3+LSoNYDke5YWEgnOMac0OtVHVJCUw/Slrgfa6QSgWS9Smaiq9SuujHoTgXzIS12tYSM5PN5LXZ8eTTyTiqL3Pjx0f5w/ZLfP/lGKwMjNFRbjE7WM57txSc+erjxLsa/q/xHv0bHvm/vwJ/g2z/99fwr+oIivVJbr/6d1zaziTW1Rihm00F2eQyXCOyiPa2QW2mhl//thzzYB/cXZ1wcHDE3s4MA839FsWNSr7/70uc+1I6rhZ6++1KCuSKHVZnJhkenmVlW4xCTY3+G79mKu3X/GOWJ2YPtFAM8PYXb2NwPIuDSQdULTifr2NT0PvBj7m1G0RmTgreVob7oQwy1vvL+bioDr3opznku8XlfzrPanAmjx4Nw9ZYR9XysD1ez/k332Al4qs8k+KHlcFeEIG4812ev2nIV86mE+qgy0xDObkXVkn+WjrW60VcLOth18AbL3cXnOwccXQQzO01ELFN180i6pvVSX0hHsPx87zabEhSZjYRzhZoa+y12+4utHPpZiHz9kc5G2tF67/9nAqDSB7/Qjqe1gZoqKmh3J2j9NZFbq5F8sqxYJzMHzTjVCJFsrXM+NA4U3NriNFgpeMWDWI7Dp95kmjrGd74lzuYnz5BToQLJvttfHKJGKlcaOXSRtl9ga+Xa3EiNVkF2fY25FJGyosouDNPwFOZBFvP8Pp/5bJkYEfAAVsMhTY2NRHK9UnqOnsRhT7KU0mujLz+W0p33Mg5l02gswCmJIw1XuePJXJyjqcT4WGh8vgTPruL9fzu2zcwOH6GE2m+WOnI2VlfZHx4gpnFdSRoMl93gVajWB47flS1oXswgPQhyGari0KywczoOGNTS2zLYHuqk5bhCdwPvcShQD2qP8plYF2Jg4c7rg4O2Lk4YGWkg9bDCklxP+/+JBd5dBI5SX5YC221qsuyReuV17jTLyfg6Bni/VyRNf2B85OuJEbFE2wnYrS7lpJGEXHxgXi6GzGe/wYf1M1h6BSAq7URmiIlaiIZ8/099A7qkPrUYaLNBvmvD5rR8k7hdEoADsZayDfHKXn3vyjbcsHbywMrPWHUqCFSW6Dy0y4sk3I4nhOEuPE9fl2lS87xbNIDrPfVjrs0v/9b6vEkLj0dHyttFnpv8ZsOa45FBxHrrA+KeQrf+oTqCRmOAe7YmOggEuwuZFsM9TTRox3P41GazPXVMrhti5ubJ26Owji3wvihFsS9GzrJnU/zmTbwIDEhFBczHZZaL3OhXoPIlASVmlRtZ5PFmVFGZxZY21HA1iB5uVsEH8/hWLYHu/dDtlARty/VsqrnQVZyEC5muqr2Z6V0k57qMsqaxASlxeBDKW/l92IUfJxjcYFY6amjJtukrzmfC6PmJIeHk+R2l54oWOiqJr9qFB2PEOIjPLAy0ESplLC9tsDkyBQzixuq9sDZpqv0GYZx5MgxfBR9fHqxA+PQWFKTfTDfl5TKdneQq4nQ0BAxVfsOuUtuhIUn4bXTTHFpPRK3WOIig7ATelKEZ+juEs2571Ih9ycpIQrdjnxuly7glZVFUswBDFVfkzNV+S6vDpiRFJ+A/04HVz+tYd3MAS9fe/RULpAipLPN5A3rEZGSRbLVBFeLetjVtiHEzwUnBwfsrc3QFzwfH3o7See7yLv+Ea0yH9KzjxHhbLC3KVEKoKWQD0pWcQ6NJyfWGtn6IlOjk0wvrCNWqLHQnkevhhspR54g1VFJR+kVPm5XEpKczZEwW7TUFMjl26zMTTM2OsvypgTx1hJD3Q3I3FPIyjyE/wOJZlt0X3+P8llTAjKPEu2iv6d0k0tVrfxKkcZeq79kjZnpSUYml1TtkRszAwwMzOCYnEN6hDlVN2uYUnPmYHokByz2x4lsm6G6Mm7fGcBMmMeHAjCW76gsBcZHp1lc20Wys85YTz3rVkGkHn6UCKsHr5Zio48bb+QyqHaAI88fxFN1gxQsd+RxubCOHbcMTqbHYK+vrkq0neou5kLjKva+aTwaYYlsZ4Ol2XHGZ4R2QRmyjXHqqlexDk7h7JPB7LZVknulBrlnDAdPJOCgK0K+0MbF600sGQWq3lNW+0pymVSKTGhxF/wd1WBrdZ7p8VFmljaRSraYGOmnV+JAStpBDt2/+H/o/ssWeinOv0zDjjMpmSeJdtJVjRHJbBPXPiilU+LNk1/L5oCqt1LGTEsl1TUdaIemk+ijTnl+HT07bpx7JAbb/f5Lxe4irWV1NPQrCIqzZ3G0m641e86cisfVaE9aopCs0VVaQmHFFI5pGRwMFVF+LY/CPjmhUd5YCqouNRGK9Tl6RkZYsw7jRFYAW+W1KsiW9kI8uqOFFLRNYRhylmNBpvvwSM7mWC03qrtYtojnbJI3JveUm3LWx7uprm5mwciHpIRwnHQWaSgtp2VGh7gjmfiZPoi5hGLi7uYKs5OjTM2usC2Rsj7bT+OMOgeij/F8ihHdJUUUFE/hnJ5NZvwBhNsvGIJPdpdxvWkMrcBTZOuOUFbci453BJnJ3ntzW6lkZ2WMxvxiBlbNSXnmGK6fo1pQyDcZqbnO9dx6dr2yCLcRGvEEz55tJrsHGJsyJP2FRwjQ6OPyjWIGjLP5p3Mh7HUIyphpr6CyvA71iFNkhnvwgJhtZ4G22gIuNyzjmXCC01H2qAR1guJpoY+y2zWMS705/XwMRuIdloXC6MQ0y9sylOvjNPfPsO6cw3dOODFTU0hp/SBK70j8ne1xtLfHxtwIbfkc9bduc61oGtesKBxVyxYRauJFBoaGGRb58uiJDCId9e6NTpWHkkzK9so8kxMjTK3sIJVuMNY9SN+MC8/98zHclcJxP79dVLk1SX15CVd7zXj++YO4G+4VJBXSTYYbqrhxtQOLjMOciDWgq/Am75SsE5sRgrUwPIVxt73C6FAvI0a+HA1zZrc6jxZNV3w8XHFysMfe2hYzI0125wapy7tA0ZgmB4LCsNNTqjxq5eIVRjqGWJF7cu4rkaxWXuJKr5yYoy+R6bmn2pPvLtBRWExZlYKD3z+J2XQPFeUtiO1COZgehNH6CM1VxVQteXE624WJqkrqBw04/NIh3A32VZjSTSZaq8m91o33888SrDVOngqyneOnGfpMDNRxu3wMl8hs0kJskc0NU3/nJg0mh/hSjgNr4+1cqRtC5HaIlyLUGW0v58NX2/F+8WmOhtqioaZEtrVEb9UVrtSM43vmnzjpo6daE8vXxqgvv8Y7szH8x/OhsDxD661axpZsyH7GmaHi9/mgVURgcDD2hoKZBcjEG0wPdDInMefw3z2L1XQ9l14vRy/5BI9m+yOI4YUW8IWRRm6UVLHi+wJ/H6vF5HgXdwqWCE0SCnymCErH+b46im4Vo3nom5z0M9p7VygFeNtJRf41uhzO8HKyzz01m3xniZHWfHLblnFJepJDPnv/RwiBkst32dpWsjVWS35uFabHv8mR/fukOuZsDyVX/0Sn91f5ZoQmrbmXuVyixblfPIu/oXAvFGzN9VH49s8otn2ZH5yLwURDDaV8h6XxZj7Kb0Pkc4pnfcVUv/9Lbmz7kRRyAD1BtKCmRLqzwkBDH7tGkTz35Qg2az7mhwXqPPXiEyS5Ggi94Mz1VpJ3pQzDU9/mpO++57BCjlwqZgcttCQLNFVe5o31HN4+46z6XZLdFabHxxmeWkEqk7G1NEpbcSN+//QHHnHc/YuQTamUsjbRQeH7H7CR9c88GSa0/+49FySbUzRdfY2bukf4RnYg0r5r/OR73Rx6/Ttk2+3PYaWc7cUh8t95nZmwpzkTrEvd7/+LRodEwt3scHCwx1FozddXsj7Xxpv/+hEbgVGEe5qjofLwUyBdm6C6fQSdiBf5boY+Azd/wk97Pfn6y88RbCUANTni9Smq8y9RtxXJl56Ow2B3Q6Vie3fQgbOPpeJuooF4e43ZkQHGZlfZlcmRzHVwqVeHo48/SY7TJmW//wmtIf/AK9luewUWpRL57iJ9xe/x0wZdnvrCs0TotfLaD2oI+cfnyHLZC84Sru/u4hjF719m1jaW44/GYr6/KRWSW1fG6rj4n7+j3/cZDruqI1PpU5QoJKNc+/0g2b/+Lgcddsn79eNccvodf3zGd19tKvyuPt768sdYfPlFTkTZ/X+GWPxVQYe/8h/zN8j2V36D/6c/T746Qf67/0Cj87c4GWCBIJBSfZQK9EytVX4aapJVumtKaBhZR1PXAC1NOZsKU/zDwgl2NkFru4of/HqJJ76UgftdyKbYoL+5ka7RZdQ0NJAKmyjUmCl/jdH4X/PPh30wf0Cptcqd7/87/f6HOZ0dgrXgCfO5lE1G3X/+iD7XdFKTI7AVPDXuPvgW2vgo/w5LTo/xWNgu179zB8OsVDKSPFV+JcLXJLMd3L7yBouB3+BEqAvmd5UWY5c4+66Ev3vqIJHOhsy31FLwwSwxr6Thai6ht6WelsFl1LT10RMUPttKHKNSCXXRZ6KwnIZGGUnPx6PR8is+3QwhPTkDDwshlXX/eu6Ocy03lwZZDF/McKDjV+8w7h3DoSOh2AkAULVeXqKq4DIfT3jxDaEl0uLBJDDpcj9FJR1ItDSRSoRNqRZbfXdoljtx5MzTxJn28KPvDpD6ymHivC3R/ZwLKO34gK9XaD8E2WSMqiDbHP4CZDPs4cdv1yHVMsXLxhBt1XEEL6hdlmVqWPgkkRFgSsfvzzNo6kPq8WhcLPVRl2/TX/kRv+1y4aUjUQQ6Gtw3HCf48JWPkGYeIjvVC52Vfmrq+9lBhFyuUPlKrbdfps0wgSdOHifUyfS/h2zGa9SUt7IkliOTC4EU6kjme+ienMP94Bc5HOaM2mQbNS19LO6qoauri0ypQMvMm7jwA9gKkOnu2W008m8/7MDjWDJpUU4YCeZf+5/x4ncp7FzGIfU40T5uiNrP8964A7HhkXuQrauGYgGyJQTh5a5P98U/crN7EU1bNywMtVU+asLAk2ztgLoFYenReCnb+Y/8Sex9EzgsqOwENdraALn/+RotGo7YOthhINoL9FATKVmf3sQ+Ip7YUFfWGs/zuwEXHkmPJVZYnO1NVnov/ZxSsTvRKVn4Weuy2CNANiuOxQTvQTbpKJ++cYvWKTF2boI3iLCIEWaknO1dMUrTIDKiHGGph8bOCTblWujraSDfkWLuE0mYj/ND81XGUstNLjRJ8IpKIPqAiMYPP2XaIZrEuGCspFP0d3cxtLCNTCGEe4BSMklN7iZBjxzhyBEfJPdDNv8tzucPomMZxNEId6zutqYiZaqlgdKbozimReGtW8v11kWsgo6Q7O+GkbBnlm8x2FnMh4OmJIWE3INsGyP1FJY0sWEeQHxcKM7mgjeWlMWJPtrah1kT/FjUQK5UZ637Nv2GkRw7ehyv3XY+uDyPd3I0yfFO/Nm+WCFjtukiN+cdCQ6JxmWlkeraTgzDEgkJ9Mbk7sBSSBmve4c/jdsRHxWF1UAdVY27BGXHEhxsd0/VstT8Ib9s1SMhJgrf7TY+vtSC2MgMV1cT1GQCZBPMPTZZlFgTHBlOuDMMtbbSObyATFsPPXU5Yk1TDvgFEuhqdZ/iEKSzHRSW3GRYP5yU+DR8ze4ZVbEz1cSfPhrE1DeIuEA1hjr6VUos4cErV6qx3l/MoJYHqUfOke4M7TW3uD5uRHR0MhmehiBdobe9k6GJRZUHmVyhRL69wsRwG/IDGWRn5hBoef9DfIXG8+/QjRvhR47ha/LnD3jFxjhNbf2MLWypNidC0M7uwgijU7M4Jh8ly1+f20XdbBsFcDrRF7s9UqmCDbPdLZTe6kTTN4SUg26s9nTTOziD+O657W4wO9LKlk04qTmPEX23Z2v/CAJku/lWDcsGnuQ8F8vdU98aKKSgoZVthzQyIkKwFB7LSglzA5V8UDmHtUc8ZwJEDPR2Mji7ofKRE85btjNLV+0GdqEpnHkuDHFrA5X53egGRRCfGYip4DU6WcnrBSPIHeJ4KcPtc5ROUpYGu2nvH2FRKkJdeI/Kt5meHmNI5kRGehY5wZZ/8bUvne+hpjKXfnVvYhOy8d2HnsJvLbxQz/CWEye/loTV/hEWu0qpqm9A7pNFiruC3MpuJrQj+MZBj/uexzsMlTVQXzuPQ7gJYytzjIkC+fJhP4zvAS8xY/UNVBQPYhwVQ3LALrduFHJnUIN4b8v73ili1uWg5xRMYqgl04XVdAzrk/ZCHJq9V6kZXcMm6cuk2N03Vta6+aSshV6ZDy9nB2F5X7FOIV6go66GhgEp/nGJ+OkMUVLfzYZdMidiXNF7QB4tV7Xad3d1M74lR12hVBUXN5fHaFvUxifqCC+km9BVXENd3To+h5KIDLLZ24zKxcwM1HClfhj5gSwOGU1QUTmPc2gkSZE2n4Uf7SzRV5pH28g2vudeIPhzIpQVslV6i65y83Yj8pAknDUFBe7etJds7qKuY0VYehIOki6uljUxZXOM72bZ37vnSz0VVFaVIfY/zcEI7334tv/PgidbUwW3+2WExB0i2/tu/ITgtTdDw7UKukcNSP1yNIreDrqEuSzSQk0mQ7kzR/voIrtOB/mXc0Eo50boaGmjb16Mjp4uGjI1tE1s8fc1Z7ymjCvlSwQmuqC772AueM9u7SpRN/MmOT4Id8vPioaC/9zKZB/tHT3My3TRRkjD3mG2f4yJGWee/OEpPJj/y5BtdZDS8lKuLIXwky+EYnjvvkqY6eqg5HIjmpGJHIzSpDH/Kr+rVScnzOaz+aWUsSOTorTxJzXEFc3ZTmrbxtgS6aCvqYlIqY2lmweedmp0Xf2QyjkNrL29MVaT7oeEKJBsKzC2diU2yZnluuuULRgQnfEFwvZjN4X72lNURnnBCnE/fgofySxdDRXUTOkSmZqCw2Y3lUUt6CSfINluh4aSejrn3Xjm5TA+E9nKWepvpfzCFUSnvkGyyTR5RXuQ7WfZlmwvjtBUXEizRgAn0oNBCDy6PUzEuceJtFQwN9PNtfphlPYZvBSpzmhbDZffmiTuW6eIdNqDCYKSa7wtj4KOMZwyv03W3QjJrSmaanL5fbcnv/5KPFor87Tn1jMxb0bqOVt6b7/G5TFD3J19MNaU710XhRyZeAc9SwfC05PQmWjh1jvdOJ04SHq04/7cEXyqOrheWsGEw1n+JVWPyfFO8vKXCEmOIczDFIV8h5nOasrzGnB5+dvEfJaKhHx1mObqT/lkN43v5oTes7iRbswxUH+NskkZgYf+jriHHotyyRZT7RWUFXfi+6W/J+w+JbNsfYLW4td5W/EEv8k0oy0vj6I6c5775WHuHka8NEzztZ9TaPN1vpXlg8qKUSH4s3VwIbcJiVM2LwTIKHr1l9To+eLpZIXWflSayu9rU465ix/JyS6sNlzhp+12fPOxTHwsNJELytL2IvKvNuH99z8k3uThR7oAQ+doqb/Ba/MZvP2IA9trkzQ3dzC+IkdLQ4lcJvieTdPfXIfHV9/jSdf/BrIpJCyPtpL/7jWsv/oTUi0++3tKoWW05g/8aCyC75+IRn3oNr/66SLPfvJFfO57DEs3Fmj/+J+5Y/4sL2X6Ie6vprBpEpmuPgYaGigkGth4++FnOcNvfpiHboAbLtZCwXc/3EXoiBLr4OCfzJEATQZzf8o728l86eQR9rYOgk/lNrOdZVwuHcLl5MukmIxz/b18RCEZHI1xRbQzQ3NBKcNa5hiIt5EoQbbSx41+PU48cY5Djmvk/uSniJ/9D54IMLon3BC6ixbbr/CDil2OHnmCMJ1qfvmLNZ792TE87/UgK5FsrtH56Rs0qXlz8IkjOO7vjxVyMYv9pZz/2VssJz+Ov84u8nvJDQpWRrcJO/cEYSYblLz2LDXRH/ODpLvrdQWSrUkuvvQmai+/wCPxjn++xvyfbuT/9v3/NVfgb5Dtf82t+N9xIvLVcQrOf5e+4H/j6cjP92QT3p7S7RWV6atUMKgUetzvFLLpmMDR7BhsFfX88FcrPP6VNA5Y6KlUWbK5Ri7dKGTLPovkAFv0hKoP0P/RS+Q6/5hvHXwYsilYrHiTX+dKSDp3hiRPQQX25+b0QkVp4OIP+GQ7nOMHU/ZUYPv7xo3Bci7l1qCXdI4s700++YcijLOTyUj0wFh3D7JJ5zq5ffl1FgO+wfGwByHbuXfFfPGpbBVkW2itI//9Pcjm5mSEfHOdVcGMXSJlZ3OOwZoiSkRpvHLCj+36GhoapCQ8H4/5xHl+Xm9EdvYhwl3M7qWgyuY7uXz9JlMuZzgbY0rzz84z5RvFwcPB2BoJMEY4OQGyXeLjSe/PhWyTpb/knV4PDqUIYE5bpS7baHmfy4MQkXmOaIdF/vTNTzB48gscDne6r8L/2VhT9F3iq3kyjqQnk+RlhY7KSXyHnvxb3CjdIOaZbMLtZnjtN5Xo+gSRGOyC8b6BqBBOqFAXTLlNMNbbpfLfLzBs4U3KUQEI6qGuFDPRdJ3Xrks4dC6DSE9hkbH/Wa7mF/94C4Pjj3M6wYnFmre4M+tBYmQgDkJfopoaS5X/xZVlDzIzDhPsaMY9P33VIT5TsgnpoiZzl3i7RggciMbLzghNNRHiqUaKayrQDHmGrBBPLDS3Vd4p22IJu7ubTI900Nw0hc+R08R4Oe0riYTrPswH3/sUcUIWh5IFJdtdFeUWLZde5WaXnJBjj5Lk74qo/X3eG7dXQbagP4NsRkwVvs0nA+AeHIu/gylaglxsb72AupYORiZG6E6X8YviGRx9EsgJdsJUV4Rsc5rKi6/TpBdNTEgAzoZ3U4kEOZcaukbGGOmqM179Hr8bduOR1Jg9eLZ/8J5Lv6BM4kZ08l3IdpP/6LTkeHQIsc4GoFik5N2r9IiNCYoLwtFc/95GUIkILW0DTASDa/kOa2sbKvN7sWAW21JG3ooHx7LjiXDdrybfvafbI1w9f4cdxzCCrIcpalAnJDGRCB9j5uoqqWyYxCjAH18ve/QEaeBuHxd/J6jyEsg+7I34fsgWKSL3g2pW9T04mB6Ck6BkU21mN+mvLSG/XkpYSgzeimKudSxjFXyYBF9XDIVFj3yLoa5iPhwwJXEfsklnuygurmZMzYGouCi87U33TI23ZmipvEnTkhX+gSGqti5h7C1U/YG8VWfiUo7hJ+rnyvkmDGISSE72x+JhzyuFjLmmj7kx76CCbN7iVvLLapG4JJEYEYid/t5KVClfo/XK21QRQHxSOFqtVVQ3SQjKjiY4yPZe9XKx6UN+pYJs8YQqe8nP7UDL04/Q8APo35foqSbSwdDYEAMddaRbG6xtbLIjPI82hLaaXuTmvqRkR6pg4l2UJjx3bl/9mHaFHwcPHSHc6W4lWsFSz03OV2zh4hOAs6KZ5mldDvgK3nc6qsG32HCeojkD/BIfJc1Zjfba21yfNCE6KomMA/rsjpdzq7KHXZNAIvxdMNISodiao7PmGkM6wcQmHibI6n6QtkvfrTcomDEjKO0kCa4PFhGEP7rQeJlbnasYecURrmrNUmNrsp3GmjrwSyI+0pbay5VMKV3IzonaU7IJF1uxxWh9MdfzBjGJTOVQqJSmqiam1b2ICvLCTFek2kwONFynW2pPcMoTxNwPboRDbPRx6606lg0FyBbN3X3H9kAhhQ2tbDmkkf4QZPuwah6rA1Ek689SXTuAloc3gf5OqsRJmdDG/XEXcttATj4bxm5rE1UF/egFhxKX4Yewj1KutPPRxXoWjQJ5/Ewklg8HMuxOUlRQTc+KHpExQTgZagknymBPEyVDIoIjEjkSctet5s/XFAJkq63KY1jDm6i4bLz3O14Um/0UfyRANkeO3w/ZukuprK9H7n2QVF9dqm7X0LvlyrkvxGNz195BukBzeS11PUpCExxZ6O+kc9GWx76QjMu+ihPZKt3lReSWTeGQkk1OhBpl18tpmjXl8IlwrO5Wn4SNuUgdbT0jjPXXaLy6ny76YgIGo0Xcbp7EIPgJHg39rFVne6SKG9XtLFin8GSiF8YPmJfKWB1soaKhl20bd6zFi4zOKwjOyiTISu9BCwrpMi31tVT3buIZEoKfnREipZSVqTZuN89h4JrCixmmdBXXUV+/gU9OAhEB1p9Btv49yKbwOMwJk1EqirvQ9oshLcWbPZamRLw2QX1+OT1LpmQ/l3Nvk3b/nRKg6VhDHgW1fWjHnCXNQf2zZGSlGhraOhgZGyObbuRyRTPTdsf5TprtvUMs9lRSWVWKJOA0B8MfgmyCkq2qgMt1i3ilneSRaIf9544Ar3sovF3DkMSLo5kG1Fd01SpZOQAAIABJREFUsGV0gJRId3SFM9gYorC2jU5lON85F46BQsr25jprQrCHeJfl0W4ah2YQHQjGa2OYprZtws5m4/bAtBahqWOAsZE+OvcqjoLZ/SztJRW0jkPY6SQcBHWgcp2++mbKy+H4d4/hofaXIRs7U9SVFnGlyYQXv5mD213QKt9guKmcK5c7MU89ziMJ+nSWFPJJrTaPPZ+Azf2QVVAl6xpiYqi7995b2Qth2l1dZLivg95tHbyDQ7EYyqN83ZqouERc9PfT7FXhsepo6+uhzyqDdTeoWTIiIuNJQvapjAqyFZdTVrBC/I+fIlBjh+mBdsoqetBzPYCFaJyWCVuOnIjHVm2BlpJS6gf0yP7KcQ7cXTgpthjvrOPax72EvPQkgepj++2iAmSzQSldZbSjmmtFa/gn+6A5WUoTabx0xB99kZi5mS6u1w2jeACyzZDwjycId9iDDoqdVSba8yhsH8Ux89tkPgDZbvP7Lk9+/dWEPciW18DEnCkZzzipFEUXJhw5khyPk/He+l5VU1QTQl/0MDTWYmmglVvv9uF6MpOUSPvPINvEPmRzOsu/pOgxOSZAtmWCk2MI9zRRqd3mB+opzC1ALeOfeML/7qBSsDnVR/XtT+lxP8PziZ7o76fhKHaWGWm9w9XWJdySnuaE7/1FXkHluMNcXzW5dyowPvxdTnndVRQIKrVBKi68SWfY1/hqsDpteXcorrPg+V8eupdqexeyFVt/nW8KkE0ldBazNNvBxduNiB2z+WKYGvWXXqXYIINH43ww0txPWFVVTNXRNTDAWHOX8Yar/LTXkW+dTsPLXAOFbIeF/ipuXctH++iPOev3cGO5ANnmaW24watz6bxxzIypjnzyGmewjj1FpI0wgeRszvRR+eE7qD//Nuf+O8imFFrUu8n/8B2WU3/ES+GfFWyFkLu2T35LrslRvpTth7TnCj/6XisHX/8VR+zuPnbkbC+PkvebV5lLfJ4vCIVz2TZLi4KaTIF4bYmRthpqdy1IiztA75s3Uc86TLKfUKS4L/ddpIW+gTFGog0Gc3/GR+I0Xjiejf3+0lbVVr48TOGVAoZ1o8nyGeBmg4jMo0cItFKqbGj+7eICJ58/iru2kAwqYX22idfyZonKOsUJNwmVb/wz5T7f53s5zvcEGfKdNfoK3uQnNRo8/eKLROi28eb3SvD73tfJdrhbDJCzvT5O4TvXmbOJ4pFHou8VUAU/trWJZq6++y5zSd/lnOf++FddHqF7SR0jCwu0d+cp+eNzNMVd4jtxn41hydYEH730FqKXX+DM3yDb/w4Y8v/oLP4G2f4fXci/lsPcTRftD/4lT0d9HmRTIpnron7eFF9Pa0y0hPSdee785g26TcM5/WgqTupt/PxLNUR9+yniD5jstQjO1fLHiwVIfc/ydIILRjrq7EzV8fpPvsdI4r/zL0cfhmyg3Jqi5NJH3O7TJDL7EKlhrqr0FSGZb76zguLeNVyjMvBWr+eD9ytRemZwLC0EO0MtZCuDFN28RffuAQ4fS8bdaop3v16IcXbK50C2P7IQ8E1OPAzZ3pHwxaf3lGx3IVvcK2mYyFdY2lbDxsVOlSSmkG7Qefk/+N1qKt89E4q0oZb6fcjmYDDFxXcvMWEYwYkj8bib6yHanaP+9lUKJnRJPXaUMCc1Sv71XaZ9Y/5HkG0i/4f8pCuMV55IxstaH5F4keqPfsmHw5Yce+Jp4g/oMX79dc53GpNyOodYTwt0RUJIRCPD67p4R/hhpdbPa78qAN84jmeFYG+sxdZkKxdefYf6dU/Ofu1Rot116b9+iRsjIqJS04jxtkVfS8Hq5ASDkzvYeTtjZSKj/BcXGLH02odsQuuXgp25Hq59cJNx81AVgD1gaYDaxgjlxZc5/4c+Ar/0FR5PdmKm5FUuzIXz1OFYvG31YXOCgrd+xg1xBE88cpxw589Rsv0xj0GZA5knI7CY/oAflOiTffQgcQcs0FbuMlj2Pu/md+Ny6O84HmjA3OwmWmY2OJrpo6kmZam/nAtv1+J09glSAt3vMzLdZSz/A96vlRJwMJvkIAeMNGXM9jXw6Vt/oF3djcNPPkuKj4tKyfbuQ0q2ogYR8YmCks0UyUIzV69Vs2zsR1pSBG6WBoikq0yMDLKk7oirvSWmc8X8rGgaR9/Ee5BNaD8abbnF9ZoVnCNSSApxxVRHne1ZYQOria2dE7ZGIsYqBcjmyiOpscS6PAjZSsVuxAhKNhs9Vrpu85tCCamZiSQKPj1qcpbbCrlaPoauTyypUV5YG2khW59juHcSdRdXTAQfsYUtDO1sVYlQagoxE8Vv8ds+W04dSlPN7Qe1R1Lmqi7zYd8a4r45TGMPkpUcjLOxgtHyAoqrZrBNTiY20gMTthlvuMyrrw7hcfokJ4/43INs5qmxxMQ5slSex/WGOWwiU0gP98BCV8HCYD137rSwbR9BRlIIZqMfc7ljBeugwyT4PQjZPhjYV7LZrVNXVk3rvDb+EeEEu++pu1QtAFtTVBddpXLNjYykREKd9JGtjVB4/rcU7ARw/ORpom22aL51naoZA0IyMojyskZPvkJ3XSsr2tZ4+Lih6L3MzX3IFmK6TEPJLapHRPjFpRPr54Ch2iajLYXcrJjFMTqd5AgbJkvL9iDbwRhCgh+CbC16JMQmkW69Ql1xCV0bZipgGeJmjrZyi+meAZbUjbF1tkN7ZZQZiRbGVvYqFY98a4Db71cwre5K+olY3C0/C/WQLnRTdOkNbg7oEZD6GEfjPbE21mBzqpvCawWMmgSQlujFbucdKuatiI1PI9bNAPn6OGUfv0reogPpJ86S4aJGW+1tbkzsQzYPfaSjhZwv6kfumMDxBF8sdZQsD1Rx5fJVpq3TOHYkh0CL+0eMkvWxSq7eqmPDPJzsjGhczbTYnu6nfXQedZsDWM4UkNu1hX3kcbIC7dBWrNNfeYXLRW2Yxp7kaFoo4oZCbtZOYBKYQFaML1Z6SlZmO8m7dJWKVoh55DQ5gZsUFzczbRjJydQQHAxErI03c/vyRXq1Qjh08nGibB8czXtKtjpWBCXb8w9CtrtKtoch2weV81h7RJOgMUpZpaDaiiMp3gdjYXPcnMv59zoxCM3myefuQrY+9ILD7kE2AUZ1Fd8hr20Fp/gsssJcMBJtMdY3wMiCGs4HdOiraKBvxZKsM8l4WWghWR6i8OYNCieMST98lCx3ETOLayh0zFQJeVp3I1iF+oEKsuUypOFD9EOQreijekb+AmSTeR0kNcyNlYYScqtGMYrK4kisJ6aibaZ76iks70ViH0ZWijeynipyy/rQDk7jWIIvFlpSFiZbuXnxGg2DeiQ/+TiH4myYb6gkv3oIg5AUcqK9MNVWsDY/z+TUKjpWNjjaiWn4dA+yCZ5stpIRiguK6d20JzMnk0AHPSTLY9SVFNK4pE9EehYxLmb3imx312SKnVlaqxqpqGplVUcf94hsjsR73qey2/+mYpH64gqq2iREHE4n2sscte152kqv82HNCp5Jj+wr2eqoq9/ANyeeiID7lGwqyDaEwuM4z3uu0VRcTP2MLmEHM4n2tES0vUh/QxllbatYRR8iw1ebtdlVlPpm2NiZ3CtACW1JGzNdlJdUMCT3IjsnHk9zHaSb80xMT7GmYa/y0JRN1XO5ookp2xN8N/1+yFZBVWUpuwGPkP2wkm1nkY6am7x9qwUtl0yeO5WIm50hio0ZOspzKeqS4pl1gki9UQrvdKB0DOfksSAM5dvMdpXw3uVaFl0O850nfNmZmmdjRxcHD1t0RXKW+2vIL6tiweUgR+w2aapoYsUpmaOp/tjow/bSHNMT8ygs7HF0sNxrldqHjzsrkzTnFdEyoUfaV8/goyNna76H/A+vUNLvwHM/eQwvQcl2s5y2sc9JF1XsMtNdz80bNez4ZfJ4RhCWWlJW5nq4c/kKxbVS4p59htPJDqz1NJKb24DUP4MzSf6Y6cjZXFlifGQRDQtLrAyUzI6vY+zkiLWZFrLNJfoa8ynsXMI5/UlCxLXcqRrFLCCFjBgvTDXkbK9OMzo5h8wiCF9dwd/yBtVLhkRlfOE+yLZCT5EA2VaJ/8lTBGorES9P0FZXzJ32ebSkhnhlHyYz2AEdxRZTndUUFLQi9zvEyUx/zNV2WJ3souhOBaMGcZw9EYze6p4nW4vFOX5+yEal4N2YHaL29k1q1zTR3NUn5uwZEh0NUVPuqiDbtX3I9nKkugp8XH5zmoRvnyTifsgmKNnaR3HK+nPI9rsuT/7jLmTLbWB8zpSsrwaz3V/L1Ttt6PhkcTjZF0ttJTubC4yMT7Kj40WYuzpTva3cfKcXl1NZpD0M2UoqGHc6y/dSDZgeauPWhz3YZ2aSHmWHhlzGzto4tUVXqZp24Mhjxwix0VL5iLWVF1DaLyLppLBONP7Mu1cuKOS6KLhTyIDCm5OnsvC11ECytUh/azW9WlEcdNmgIu8yDatenHw8B39zdcSbM7QU36SgV5+jzzyCj96aCrIV7UO2u8UWFWS7+nOKbPYgmypMdB+yXbjdhMTxIK+kmDDeUcDFgjl8Mo+SEeyo8tjcXp1kcHwRLbtQfAxWGBaUbD1OfOuRPcgmPAO2l0aozv+Uynl3Tj1xjEArDSSbCww01zFiGkqKiyY9jTf4/Vw6bx43YaL5BpfrZ/E58grZ7prIdlborbjAmx9VEPzt83zBZU/JdqumCeuH00WVSsSbs7SWXuB6uzGHn3yUGCc9ZIJfXn0en5TMEX7yCVK89Fhsv8x3XinC8UuP8mhWBn5mIqQ7i7Tmf8zHDeqceP5xQqx36GtcwjbYBysDEdKtVYYqP+KDbkg7eQrblo+5OGJF9qlDKssKIWF1bWqI4WkxDpEhWOwuqZRsH+2m8/yJbBzuqQyVqhbk0foCblZ2sCi3xCsiniOpQRirbTPXeYsf/ec8L/7nlwgyUKq8uTsLP+AXuVucfOElTvlqM9F8kT9cXSTu3LMc9LdAJN1lvqeSyx++z8XdOL7/taeIs1ii8aM3uboUwBeeP4S/uSbSnSW6ym5xu11B5LHTpHh/VmQWEkslG7M0FF7kdr8NjzxznBBrXZRyGcsjNbRsuxPnY4vGzixFrz1LY9xl/jn+b5Dtr4Wb/He/42+Q7f8Pd/l/8BvlG9Pc+f2LvD3kiaOp7n2m2QoUcnuynn+UKIMJ8nPr6BqfYlOI0dbVwtDIjbjUVCL8bDEQrVPzzptcGVhH29AY24AcziVZMt5RzM2KIVVbo462NhZunkjqfs9g+M/4h4NemD1k7C+c9vbCAI2C+fLgGMOzK0gUQvuSFsZmNrgHhRIdHoSDsYzp9jrqmrvoGVtkUyxHQ9cYB09fwsIjCXQxR1dzkHe+VYJRZhJp8e73KdkEj6K3WPR7haMhzp+1i45f4ZnzEl44l0mEkyELbQ0UfTRHzJeTsWKG6rJSmgZnVPHTiLQxNbPHM/0g6T5mzJZW09QoI+aZWBxtdVgeaqG+oYVW4ftbUlXUvaWzD8EREUR42mGovUnB999n2ieKzOxAbO5TstUUXeXTKS9eORaG00Ptojuz9Xx6vYbh+V30dXUwsLTHYL2VLrElmUfPEu1qgcbmMLVl9bQPDDG5vIVciA83cyIiKoGYUDdMdKVM1pRxp7qJ4aVtZGhibGeL3voaG2uWZLx4mBB3K0TLYzQ3N9PRNcDEvkeTjrkTgSGxJEYcwMJQTMW/f8yIhSdJh8NxMtfb87+Q7TA71EpFdT0DI0IUthI9czvcAyyYutiNzWNnyEk6gPpcA1fvNDC5KEFPRxtjO1d0povo0o3k1OEcgh3/HLKVvlnAkMyetOPhOOhOcedOuaqFV1tLG10jM4w1N5iYmcQx5TmyA4yYaqqjsqGT6eVNpErQMjHHyTGM1PQwnC0N7hlmqwRTGxM0V9ZR1zvA9NImMqUeli4eWO50sYAhwZmnifZwQdT5Iecn7IkJjSDQVo2x7npKm9WIiQvE080ENeUOM/2dtDS30jUyrfKpUqrrYOPmS2RiAoFOlhhMl/DL0lkcvOI4GOSoUrIJCk3x5gJ9TfU0d/QyOrfGlkQNfRMLPKOTSQz1xs5AjdGq87w26sqppCii71Oy9V75FRUSNyKTMvCzNkC2OMCtyzdoHF5Gw9KF8EQBkhmyNNxFU0snQ1OLqrks0rHA1SeYlJQQbEUbtFeXUdM5xMKGGLmaJkaGFjjHpZAW6oGdwZ/bdis3Brjy3p8oGLPhxJMnSPS3RUckBCoM01pZRs3wHNsiXXS1LXEy26W7dAOvY5kcPOSNpLuRkmt9mCdHExnrid76LD0dLTQ0dzM+t8quXIS2iQ0HvIOIjPDHxcYISfsFrnauYBWYTZyPy2dKtu4yPh4yJT4oAK+1Ws6//en/Ye89w+u67jvd9/TeABz0TnSAJHojAXZSVO+SYyt2bEfjOLaVm8lMfJPcmXhiJxOlOIoTdymy1QvFJlaxF4BEYS8AAaL3eg5O7/fZB6wSJdKSbCvOPs/DL8Tea6/1rrLX+u1/oWUyRExSLAaVYBkiQ5dZy0Ory4kPd/PegXb6x32o1UrMyRkoxg7ToynlrrsepDZDQzTr4PE2Tl3qZdzmJqRQY7ZmU7tkKZWFKXgvvMO2yRQWL66hPEnK3Hgf59pbaT/fy+isiyBqYhJTyFlcTe3iHJLNATr3HqH5pJ9Fa2tYvCjxmiXb9Mk3+P4pDUtqG1mfp2Zm5DIn209xtqOPSbuLoFSLJTGX2mV1VBQkwdg5jh4RknyM4vAEQKXAaC2gtn4JVSUp0fZelY/84+c4sncDJ2xmDCozrrF+xh1+VFoLiRnFVNZXUJJpwDFwir2HWukedqNRqTAlpqKaOUG/PIMla59gZTqcbdnFtmEz1VVLWbVAR0QQM1qbONjajSsoQ6czYDKqcU92EkxbysqVd7HwJpFNsCYQAsufoLX9DB0DU8x5wsi1ZlKLF7GkvoIFygnamppoPj8TfW8YzXr0Cgcz09MkVN7Fivp6rP4JLp5tobX1PAPjDryosKQkEquW4OoPkbmkjmXLkhk7fZy9zReweSTodHqMJj2B2S7cMUUsXfM41R8Q2S6x48VWZvW5rP+D6msWDO7ufextP4MnZQUrKxYTXZYjfia6m3i9SbBkq+OBvFB07jRdGsIp1aJVx5KgDzJ63kFMcT0PfbEM3+mTNO+7hGZRGfWripj3gArjnRnm3Kk2Wk5eisbD8wvWwrFplJTVsbQsnfDQOQ7vO85lZwC5Xo/FoCPknWU4mMiSxpU0GLrZevAk7oRq7l1WSsJVazJBZJvsoKVpNz3yfKrr15Fvmd8chJ1dHHizjV5XKvd9s+Gau+j0xUM0tbURzFvD8ooStK4xOs+2c6y9g6HxWTwo0JmTyC0qpbqykIwEAzgnuXS2hebWcwyNOfFKVcSlJ2ES4n6NSslfvZyGhgWoHJN0nz9Jy6kOBkamcAZBZUokt7iKhupi0uMctGxs4lyfjpVfXUaWLsJk/wXaW1s53T3GrMOPXGvAmllAaUUl5bnJGG8Y69e3PQGmO4+z8bUtXFAU8OhTj1KTZnxfIh3haj/TfZc4vu8IZ0YE8UuHwWBCJ4icNilppXfx5ZVmLhxoobXNScFd9VSWXLdkG+s6zua2y4RzHuCPKrXMRpN+tHPqUh+TDi9huY7Y5EwWlZZTtjALRk+xf28rntRq7l1Xc4PVYoRQwM147wXajrVxcWA8+t6QqvSk5C6kZukSFqdZ8A21senoSUaS7uPPV1wX2aY7jtLUfBhf8UOsq8jnSniyeRyeSc6ePMTG9iH0mjhiPYN0jjoIKTSYEzNYtLiamrIc9L4JLjQf5UhbJ3aVGq0xBqsuwvjkLLaE5fzPx3KZ7Wjn6P7jdE44cYcECzUDKXn51DY0sjA2wvCl0zS3nKNvZAK7J4JcG8uCojKWNpSxINF4QzbfCILr3lhHO4cOHKHDo0CtNhNr1CIXxK/hBB4TYrJJJmnbfoSzA0k8/u0V1+bjVaEu4LbRd76FQ8dOMTjiwC1REJOcFA1a7uhwkblmLWtW5aJyz9J/8SRN7RcYGJ7E7g+jNFrJKqhked0i4mXTnDm8n5bz/Yy7A0SkKnSxiRSVlVFfXU5MaJLLZ07QfvoCveN23EHBsjyWvNJqauuqyWCEjpZtHJsxULny81z13o66AR84wpG9Nur/+guUCHEHgm6GO5p48609jOlr+cqX15MTq0IajYU1yeWz7TS1nGdgehZXUI7WbCU7r4Sq2iryEzS4xzrYvf89hOyi310niGxC/MNZek5u55evtiIt+wLf+Fw5cULgvbCXidELvNvWRzh5JV+tlNF3toXNL46y5L8/QEXKfMB1wZJt6Oxu9p4bIG31n7E6/cpMco9w4tgufnIxl7//ej1K2yTndrUxOGFh9bdq0QhcL7TTcuIi3cNTuP2g0lnIXFhFTa2QKTrISOcZtr/USeaDq1leeYMl29A5th1sYijtSf7fFZZoUprW7e+y89wwcksSaQtX89i6bIIjHbQebuJM3yTTdh8yjZHEzBxKKmqpLRCy0N8YV1MQZFyM956lva2dU90TOLwh5Go9yRm5LF5xF0tSZUwNXOD44WbO9k9hc/qRacykZAtl1lNXEI9USBby3nvsb43lD/72ruuWbDO9nNr6j+xP+CZ/sqbgmrvozNg53tp5El/6Wr61KgWfc4KLLcdpP99J34QQ31SK1hRPQWU9S+rKSJPM0tu2hWc7UvnTh1eQGxsN4Eg4KCRu6KDlUBOn+6aYFdYAtYmEjCyqVq+iOi7I+bZt/GRiBT9+OBnHxCWOHNhLc6cfrVaNwaAjJjbMUGsTKX/4Uz6X6WXiwl52HD9J/Jq/5p7sGw+GEaLZRSd7aD14iJOXx5m0uYkodFhT0ikor6NhUTZmpY/xszv4h//dRfWf5jJz4hK9o3OgMmJJSKGkbinLF6WjDIxwbMt2WrrGmHAHkAhzKMZKYe0SVlYUoXf20HS0lXOdvYzZPAQlSoyx2VQuraOhKge1d4bLu57lTe8Kvnz/OpJvcOUVrNlcE+d596Wfs2uslKefeZKadB0SweV7upc9r27hpM2PwmzEoDURr7Rx4LKE1Q8/wcOLLPidY5w+uIfmsyOM2hzRNiakZJCmHWf7ZBJPPfwwKzJkOEcvcGBfCx2DQ0zMBZCqdcSlLKC8qobyovlEYNd/QmiBAPbxy5w83MSp3mEmZj2EhHdfUgZla+9jea7w0WacAz/7Gu21r/Ht+htFtiHe/MaLSP/wyzxan3rrhDi/wjlevPSzQ0AU2T47ffGZqEkk6GX8cjud40JMBSHY7tVqRYiE9WQtLiRZG2RycJChiRk8gTARuRJLYjpZKQnoVULygwjuictc6JnAF1GgtWZTlGFB4p2it3cQuzeMRCpDb03DFOjFritkQbz+pix412GECbjtjA8NMzhhwy/E65LI0cckkp6eTIxehUyIERZwMz06SK8Q9N4viAUmkjPSSYkzXnEzdTJwfgq5NRZrrA65EFA7+uFpjonRAfzGbBJN2usuie5RTg6FyUgVMqPK8c/ZmBz2YcmKQyuY3Y8MMDg2G20/EjkmazqZmQkYVRLckzPYbBFi0mPQCAkbBJPliSEuD4wz5wkikauJS80iI8mCViEcgANMdAziNViIjzeiiv5fdLfEzNQoIx492UlmtDf7SxKJZk/qo2/MQUQiQaGzYNEE8QmbS2sqFo0SmVTIGjTFYH8/YzYvQUFciE0iM1VgJ/xdQsRnZ7i/f148C0nQxFix6tTglWBJj8eoUyHIEj7nNMMDg4zNuPCHhQORlbTUVBLMWhSyIFPdI7iVeuISTWiU1xNVCJuFWSEA+LBwiA6h0MeSlmUlPGxHlpCAVYhVF3YxMTTI0JSTcESC2hSPReHALTORYE2Ixgy7OaScj6n+SVwRNdZEMxo1OCYG6R2cjtZNptRiFDIsRTwoLWlYjSr8M+MMDY0y7fRGg5IqDDGkpmaQZNHdZO1xddPud0wzODTA2LSLQESBKSGVBF2AQDCCNiYRs16LZG6IIY8ai9kc7XuPY5Ypu4SYGCM63bxLsjCn7BMjDIxMYHMHQKbCEi98zY/HqFYg9UzRPeVFbYghwahBcS2ooBDnxcbY0BAjU3N4gxFU+lhS0lNJiNFHLUSFrH19bi1JsRZitFd9yyLRrI4zYS3mWCsGlSJqhTYz0kvf0AxemY6EtIzo3FAK3EcGGR634fKFkKqMJKSkkZZgimZdm5kYZnB0kjm3PxrnTi9seDOSiTWoom7gH/z5merpYshvIC0tMZrN6+pYdkyPRcty+CJI5HriYrWE7GF08bHExeuJOGxMjTlRxFmwxOhRIAQItjM6MMjIlD06NlWmeNLSUog3a6IJTgL2Ycbm/KiMQrxI7bwVSySIyzHNsEtBrMmIxj1BX88Ak24fEekVCzYkKIzJ5GYlE6MOMDEyxJggpoaFsWfFpHDhlxuIjUvEEo1XF8Q1O8Hw8DCTdg9BmQqzNZn0pHjMWiWBuRHG/WqMRgtmtTR6vcc+FQ0aPmlzEUCJyZpEWmoCFmE+SYI4JqeZtYcxxlswGq/HBPTbhrk8JyPGEkuCQYEQVNcxM87w8BjTc0KyBRWGuCTSUxOiczgirGEjI1HRw+0PgkJNTEIKaUnxH5g3QgzKI4d3MKheSGF2HirXBDZPCKXOTGJKKolxRjQKSfTQOzk6zKiQ1VJgYozFqPQRlGswxyZHP0bMzU4w7lVgMQsH8PmkAN65SQaHRrE5A0jkSnRGExqZD4najCUmPjpHbv4JB2w3M2PCOJtizhuOfiBJSEkmOd6MVh7CMTXGwLCQ9CCMQq3BYFBFLTGVxrjoszWyCH73LOPCPJmcwxuWobPEEm8xIBUOVXoDMQkGIs4ZRoZGmJrzIZEp0AgCilLgpcUUm4zlxjST0WHkZGLAhl+uIyFdSOQy/wuc68HMAAAgAElEQVS6ppiy2Qmp44gzm4h6zwvZ2VwzDM/4UOpiSLXIcArrzehE9MOCVK7DbNYh8wmPM5CQbiJstzMz5UJmNBFjNVwPdhwRgu/PMDo4NJ+IQyJHZ7GSkpKMVXDh9juYGB6KfiwISuVotHp0GkV0Q28yxRDjOcO7LR3YTeXcUyVkj7zu3xz2OZidmcQt1WOxxHNVJxfaOjViwx3UkChYS15pq+AqNGOzE9Fbo3NJSG7hFwJLDw0yMmHHixytyUqqMCdNmivzL4LfY4uu58PCNREFxtg4Yo06JN4QKrOZmDh9NOB1wCuM3SGGhbEbBKXeTGJSKslxRtRyPzOjszjcMuIyYtEppISDPuamxxgYmk+sIVcbiEtOJVVI9CEk5PmQXZSzp4kdB5oZi13Ko6srSRKyFdziF40NNi7MpRm8kXnXRqNeTUQiRamNJd2qwDllY9YWxBAfg+nqB7Fon80yZncR0SWSZVFG561TCOQfHXNeIsLciU8mPSUek0bKTG8nLYdO4EsuZNmqCiw35d0QhDYv9slRBofHo+8NIStubEIKqcnWqAV9yG1jdMaOV51Ibtz1+GZ+xwwzs9OEDUnEm4UkSjc0NORjzj7LuDMQHbf+mTFGZ71EBJEtYX49MwkmOdFsn1MMD48y4wkiVWkxGnQI4Ul9MjM5yXqCjmlGh4ej+wFhbVZoTSQkp5CaYEYjkxD0OZkaG2ZodBqnP4JcyM6ZJKxLwr7nfSlZhMDnXgdTo4MMTQsfAzXzQrhKTsAjJyEnAa3Eh218hjmPmhQhidL7+08YTz4HU8NCHDcb7ogcvTmW+DgTUqcPudlCXDSboCC+CHUbYnBkGld0CTAQn5RGavx81nnbhFDvSWzukLCZiIpbwn7TKqzTQoB59xzjw0MMT9oRvjOrtCYSU9NJjjehCHlw2saZ9csxx6ViujKZImEhE+I005MBYvLTrsTKEz6mCe/4UZwqK9lpVjRXOkywjgl4hPkxOC9oh+XRPUJqWmp0zyJcJrR3cmoSuzKFwvirYyCIxzHJQM8EkvgFLEjUzwvKQuB4IQ6lzQ1qKxlmCe65WcYGvcQsSIr2+/xlATxzE0w5PGjicrBezU8R9GKbnaDPqaM4MwZpwM/cpA2PT4E1OwZFJEzQ72JqZJCB0Rk8AleVgfiUNFISY9DIhThkdsYHXWiT4og1X3HtFwRFzxzj0zN4NKnkxSmJCPN8apjL/WO4IyoM8ZkUZMWgEN6FwvwfFPZxAWQqfXT+pyXPrw8fnP/z88gxPUJP/1j0/SLsDeOS0khPtUaTlgjxtOamRukfEBKyBZEJdU5NIy0pBmFLFQ4K7ZxkalZJetH1kCdhvxv7eDdTyiyy4w3XGPuFZA8TdsIaK9lWbdQqTTjDjA4OMDTpIBCRotKZSEnPIElY90N+XLYxup1qFiTFob8axzIiCDdCe4W6jTLjEuahntjEZDJS49BKgszZxun3x7E4WRNdG22TgkXlNP6IDJVKgznOiMw5iTRlESnaMD7HJBOzdlTWAoRwaO9/FwuWV26hzP5hJoT3pFyNOSGVzHThbBOFhc8xQW+Xj/g8DZOX+xi3+5AohA9/qWSmWTEIYSJCXmZH5/f88+c9BRpLAllZKcTphBAHITz2CQb6B5iY80fPdBpjAhlZKSQYVVHLNtdkN8OhODIShTA2NwtawkeIif4exnwmsnPTMUUXg3mha26snx7hHKBQoVRqiTGrcfkkWKwJ0bA60f5wzjDYM8CwzUVEpsIUl0xqrIQxJyTEJ2HVSYmKedOj9PYPMu0KI1WosSQJ51zr9T66qVrCGVnY903Q1zfIpGO+XYbYZLKyU6OeKMK4nho4jd1SSW7M1XfQvKA6cnYAMtJJvhoa5TOhCIiV+KQERJHtkxL8nb1f8Ge/deOEGAvRn5AR6oZLrv3/1f+78e8SwS9duOXmQj9wz0fwfP+9ggL4gSPbTeXfKBJ+2h31QT63a8snaftH1f7Oyn1ffW/H7hZ/v9LpN4+LD73uFjW+YTx8GKsb23I7nrdiclsW7xuztxpDH9h43DzIP3Z67dvW7Q7H/sfhcq3oW/bB+8fy+8T1960Dn+T5NzG407HzK/fZrUF+YP2IXna9rXc29m5gdQf1v/mZn2Q9+qg+uroc39BRH1I3/+hpDh7czpCxhqX1K8kxXb/nVv16Z0zeN2M+5hr/UazuiOPt3kef8P3zq79Bbr/mfmSZH9Wej5gTvtEznB4UXNcWsjg94VqMol+9/h+5IN307r/lOnoH/fFx3ym3HZeRYFT0mpi24/V6Ge+4SNeEhLzljVTnxF/Lcn3LFn5K681Hty3AzNgQHefGUVsFC7KkGyy7Pnw+fZK194Ntvf34vP16fWMZt1rfbr9ufej79g7W1zvpvw9n9lHtv329P8n7/Febi7/aO+dXK/vXcPUdz/vbPPsW54frR4trUeVvjqv4IUXeSV9dv+aTvKc/vE13UocPu/tO63ZH78k76PLbrq9Xyvjo6243h2739zuo6K0PAbd/N31gL/BhfX77NfJ255BPd83+mEzE235rBESR7beGXnywSEAkIBIQCYgEfnMEAtPdnDrZzISuiEUlFaRdTS74m6uC+KRfKwEhuP40c24fcsH6UHs92/av9bGftcIFy92hDo43tXGhfw6Z3kpuWRW1ZdnEXEl69FutsmDp6ppj1h6MutTFmq8GXf+t1kp8uEhAJCASEAmIBEQCnxIBUWT7lECKxYgERAIiAZGASOCzTCAccOOYs+OX6TDoBZe8z3Jtxbr96gQEl5lw1NpYIpUivdnH/lcv7j/rHYJrnGuOyYlJZp0BFDoT1gQrZiG8xGehTYIrWCREOCyJhs6Qvc978rNQRbEOIgGRgEhAJCASEAl8fAKiyPbx2Yl3igREAiIBkYBIQCQgEhAJiAREAiIBkYBIQCQgEhAJiASiBESRTRwIIgGRgEhAJCASEAmIBEQCIgGRgEhAJCASEAmIBEQCIoFPSEAU2T4hQPF2kYBIQCQgEhAJiAREAiIBkYBIQCQgEhAJiAREAiIBkYAosoljQCQgEhAJiAREAiIBkYBIQCQgEhAJiAREAiIBkYBIQCTwCQkIIlswGGRoaIhQKHRHpUmlUrKysujq6mLbtm1UVlZG3U7j4+ORy+XRf8I1ko6OjmieZeEBwj+/34+Q8nf79u088sgjFBUVIZN9JsLQ3lHDxYtEAiIBkYBIQCQgEhAJiAREAiIBkYBIQCQgEhAJiAREArciIIhjgrh29uxZAoEAEonktqAEXay8vJxLly6JItttaYkXiAREAiIBkYBIQCQgEhAJiAREAiIBkYBIQCQgEhAJ/M4TuFFkEwzN7lRkq6ioEEW23/nR8Sk30OeYwumToDWZUctl3IGge1MNwgEns2MuVAmxaBVywu5pxucC6EyxGNRyZNLbK8SfcpPE4j5LBLwOhu0hTGY9WpUc6Wepbr+BuoT8TuxuD1KlAb1ajfzjAAgHcbtszIXVmLRaNIpbFxIJ+XHYpnGhw2zUf+h1v4Fm/9oeEXRNMzEXRmMwYdIrP9l48ruYsAdQarUYdZ+wrF9biz87BUcCLmbdXiIyLSatMJbFtf2z0ztiTUQCIgGRgEhAJCASEAmIBD6KgCiyiePjN0ZgrHUjzYNSipevIdus/RVFgAiemfPs+uFJMp5+kGKrgUDXHl5rm6GoZi2l6Ua0HyII/MYaKD7ot0ogMtzEv+zzs3xFGQtTTch/q7X5zT/cM3KCo+c6kafVU5qdgVn1Mergn+Piqf00uTJoXFRIbuytCwm7pzh5dBcXJYUsLS8hM0b5MR722b7F2bWHjS0esstqqC6KR/FJqjtxmpcOT5FcUMLSogRUomb0kTQjU+fYcXaQoDmfxsIMzGoxrMQnGX7ivSIBkYBIQCQgEhAJiAREAr85AqLI9ptj/V/+SX27/5Ut3TLqH/l9FlkNKH8lS5sIzrEWXnhmH8X/9DWWpFiQjp3mQJeT9LwysuI0qOTiyfWzO8g8DA9O4AnoSEk2o1F/+hJYpGcjX3vDz5OPrmJpbtwnE0U+LZARG5cu2dEaLSRY9Sg+lnnZnVXG3b2HLUfbkOc/wLLFhVg1d3bfTVf5ZmjZ/xYbZ4t4rLGS8hQNtt4ebFIlloR4DOp5K6yIz0FvxwkGSKNoQTrx+k+/Pz9G7T/VW7yjZzje5SchK5fcNBOfSOYZ3sd3No6SW7mUh2syUItL1UeLbMPNPH+oi0B8JY/U5hOv+0T0P9VxIRYmEhAJiAREAiIBkYBIQCQgEvgoAqLIJo6PWxII+X047LO4QwoMJgM6tQLpVf/OSBif08as0wdyNQaTKeou9n6PnrDHzpTdS0SuwmwxMrb339h0WRoV2RbHGaMiWyToZmbGiT8sQak3YtYqP8TtM4JDENm+tY+Sf54X2RQeG5POEDqjGa1KCl4Hc0ElBo0CPHamXQEkag1Ggw6VTMZN59pIGO/cDDZPCKlCi8mkQymX3nSNzzmD3RUgLFGgNwuWcvIPtPEmeJEwfvccsw4PKDQYDAbUCtlH3BPG53bimHPjR4HBbEQnuDle5RwO4XfamXEFkAluZnodStnNdYyEA7hsszj8oNIYMOnleD1+JHIlaqWQgSSEy+ZCItyLn7lpB36pCr3RgFY5X7eAy47d5SUk1WAROCjef6AN4p5z4nR7CSl0xBi10WvmeYbwuj0EI3LUailelxOX249UY8asV6GQSYiEQgQcl9m75wQjvgRqahYQFxuDWa9FJTCXRAgFfThm53CHpWh1BvRa5W1dxIJeFw6HEw9KTEYDmpEtfO11P5+LimyxRLwevAEpao0qKm5d7f+AW3iOEq3w/0L9vR4CUg0aWRCPy4dEpUajViKLeLHZnHgCEeQaw5X2XFGGIwFcTh8ShRKVMoTT7sLjC6PUmTBohXZD2O/DazvLW5u60KXlsLg4BZPJgkmnviIIh/B5XMw53ISkOgwGLZorffKhy5LfzZzThdsfQW02oVcpkV8ZL57u99hyuA1Z4YO3ENkiBP3e+Tqq1Tf0H4Q8TlwhGWq1CmXIRsu+t3hntpjHlpVTEufjzNZtdAYM5JQuIjXWQoxJh0YOrjkbbokOo16DKuLF5QsjU6hQhb3YXW78IWHe6NGoFEgJ4RP6a85DWK7BoNehev/ciITwe5zYnR7CUjV6gx6NMIZvKUgJ7LwEwlJUKjlBjxuX20tYocNo0KJ+v1VrwIvT5cLpDaE0GDBo1SiucIsEA3h9fsIyJQr8uH0hFCoNypATmwfUwnjUyK+MnzB+jxunw4UPJQaDHq36hjl7peOCfg8uhxN3SIrOYEA3e5i/2ThKXkXDDSJbmIDXg0MoKyKPtlcnsLplg8P4vV78IVCo5IS9HpwuL6gMGHRCeyEc9ONxOnD6wqi0+mgbZbIb4UUIBXw45xy4AxLUej0GjQp59JoIIZ8HTwDkCiWyoAu7U5jvagwGHWph7bs6KCMRQsI4dLjwhCSorzxLmOthnxt3IIJMqY6uffOIwwR8PnzCPFIK82WepXCtQxjLgUi0vnqdFuXVpWe4mZ8d7MIfX8ljdaLIJm5TRAIiAZGASEAkIBIQCYgE/vMQEEW2/zx99RuqaYDpS81s3XUWnzEWizrE+JiDuPKVrK3KxhIaZd+W7Zxz6Yg3Kgk5ppkOxFGzah3lWYYr4oGXS++9wfauMDEWHbKgh7DagMp+gcGAhWWCJVucmsmWHWxumUQbp0clCTA7Y0O/YCn3LSvGrFHcLIpxRWR7Zh8lVyzZwpf3sb/XT/biZWTHaghe2s4LfQaK5i7R5VZhVEtxzkziNueyclUjBfH6eeu58AwtW7Zw2iZDp1ESmHMS0KVRu6KevAQ9St8Q+7fu5ZI9gk6vQeJ3YHNJyVt5P/ULYtEpPnjqDwdsXNy/m4N9XvRGNTLfLLZwPGVLGijLivlgzKrgHN2tR2g6O43UIIgyIebGPGQ2rKG2KBkdNs68t4WmMQUmg5KAbZqAKYely+vIidcjaAiuoeO8+24bNo0Fo1qC0+7HlGxFipGsBbkUZcehUU5x8MeH8edqGRuyIdPICMxNMxuMp2ZZKYqxc3SOzhGWKgnOjWMPp9J49wqK02IQdEv8Y7QdbOb8gAOpRo0kaGc2ksLSlfUUpZhRSefoPHqBvpEJZkJzuPwSNEpwjE7hT6rm3tWLSdcFGD6zk9e2nmDQF0tJcTJJeeXUFC8g3qhgrreJvfsv4VBoUCtCzM4FseaWs7QyjwSj+oOxsEJOek8c5uCJAYJaE3qln2mXkYUJY/y03cxXPreapbl6xs+c5uwlCcUNhaQkGK5ZIo0ff4mmYCm1CwtIUsxx+lwrZ0eDKO3j2BXpVNUtIm72HPtbBvCr1WiUERw2G4rExaxpLCU5RocsPEbTlkt45NMMzzoIIkcp8TM77cOUV8vqugKsoTE6Tu3ml5u6kMSnUZCTQEp+FRX56cQpnVw6eZSmsxOg1qIKzjJFAhX1tZRmxaO9hcXb3OVWDrReYNInR6OW4p62YyxcQmNFAYlGBVGR7UgbsoJbiWwBpnsv0NbqJKuqkKysmGuWfjOnN9JkT6K4eDGZeg+tUUu2Eh5rLCTW08GOVzbT6VSTnp9DYnI+NZWFpBmC9JzYw5CujJLcBcS7L7Kjcwz/5CxBtxe/REbQZWc2aKasrgSdo4eL/XZCEglB+zRufQ5LltZSkmFBKZMQ8kzT2dpMS9c0YbUaVWgOB3EUVdRQlpuI4QNmrw66jncyMjGDI+iMisTIZITdM9hlSVQsqad0QTya6Dw5T3PrSfpsEdQaBf5ZG6qMcpbWLiY9RkVwpp+OznZ6xv24bD585kwqK8rICJxnV7+c3NxCSlP1ELBx+XQrrWeH8Mg0qGR+Zl0KcsprqCnJxKyWQtjDyMVWjrR0YkODXgtzHg1ZZhvbuxTUNCybF9lCDvrPtdJysh+HVBCkAsw6ZWQurqZ2YRYx2qui3tVl389g23l6+4eYCvlwC1mKBAF9xokyPp+SPAuOwYv0zwSRSQLYZ/zEF1SxpHYhySYlkkiAuZELNB09y5BDglYbYc4VIS57EXUVBSQblTj6W9lzaRq/zUHE68YrVRJyzuLRp1JZV0dppsAzwPiF4xw+04stpMKgCDLnlmFMLaSuPI+YmeO0jgSwZFdRkmK6EhLAy2hHJ53dHhILcsnJVjN4+hhHT/fhkmgwKMM4bR60aWXU1y4iO04JV0Q2wZLtUVFk+w29+8XHiAREAiIBkYBIQCQgEhAJfBoERJHt06D4O1NGGMdQO2/9sglJwUIKshIwKUPYBi/QKytgeXURieoxjh/pwaszE29UIQ1M0r7vKDZzJfc+0kC6Qc108y/4eZObrIWLyU82oYj4cIx1c3Dr6/QkruDpP/wSpVYtoyeb6Z6RYo43oZZHmOlp51DHDIV3fYF1+XFobxKzPiiy+Vp+xgunPFSu+xIVqUYCLT/g6V/0UV5dS2nhApKMKsKzl9izrwfT4pU8sKoYqyFC944X2DlkJLewgNQYDRHvDJfauvDG5LJ0TTkpihnaT/TikWqxGDXIQ3a6Wlq4NJfD/U8ti4pcNznHhf30HnqFDecUZBfmkZ2gRxZ2MiyIN940Vq5spCTNhOoGqxLnwAn2bjyAI7uWoixL9PBqn3Rhzi4gM17NcPPrbOtWkZ1fQGashrB3lu4T7ThSKlheX0ZqpJ83f7yNqYQcSkqysGql+F12hjqa2NoaZNnDj3J/bRZG9QDPP/X3HM8oY83yReQkmZEHJjh9qImTHTMYcwtZXF5CeqweiXOMM23NDCXfxedXLCIzxsf5fQdpujhHfEEOGQkG5IE5+i5foMufy/2ryshK8NP2xmu8tn+EhJpqqovSidPL8Ex2cuS9syTd/RRry9JQzZ5m6/Z2hrzxUUu2xOQUUqwW5NMneWNTO+HYLPJzkzEqJbgmu2g5O0tKaR3LKhYQo1PeILj6GTvfzM7t5yArn/wFSRgVAexTw1w4sIu3Jov482ceoSFPS/d777G3GZZ/vpH8BddFpZ53/jtvBtfz6MoGcjTT7Hn7J7x8Rkp1TQ0L83LJy04kONRB75gHlcWIViXDMXyBYxcGsVbfz8pFWSRpBtjw7MscmlZSUFXGogWJGFVBxjpPcOayh6K191KbE0t4ooWX3upEk5pDaXEKcYmpJFmUzHYfZ1fzMNqkDHIz4tCEXIxePsMZfyYrllRSkmK4yZLPN3KOA00tDIXjWZCZhlUvwzk5QFdHP6aKNdQtzEE3+FEim5/hEwfZsmmGsoeWUlaWwtVoayO7v8cbU/ksX7aOxXEB2qIiWzGPNZaSo5/l2FubuOjTRy3Z0uKTSEuOQx+a5Pi2H3Mx5l5W1VST7WriuZe20uNPpr66PDrOBKH5Yst+Dg96MaUWUVmUQ3a8HolnkNa9nahya1ixpoIUbYC+tl3sOefAkJpLXqoZZdjJaOdpOjxWyuuWULkgDvVNVlmztG/ewobd3WgKS6gpzyHRqI4mQ+nuOEsPC1i7rI5i/RQtzUfpcOhIy8gm2azEOztK98UuFPlLqKsoweo4x/Y3nufQSCyFVQ2UFGaTnZqIomcz/3RCSX1tI3fnq+g/d4wDxweQWzPIzUpAK/UzNXiBUz1SihsaqFuYgH/gNPt2tGPTJ5NbnEmsOoxrdpyu5v1s7I3loS88yqO1icx2HmfPkctgSSd3QRJ6eZDZ4Yuc6AqRV7eEJaXpGG8SWr10bN3Cm9tPEcpfyJKafBINMpzjXbQcPMmQS0VmeSnF+ZnEqiLMdB2naVxNce0q1i5MAnsvR3cdo9+nZ8HCBcRrwTnRy8k+L4n5ZSwryyRwcRM/2HAMt6WEVdXFJJq1SOZ6aW7uQ5Jcyrp1FaQrxtm1uZkBjJQsziJGGsTpCSHXW8lMSyBy4RW2XvKRXP4gKwoSoh8DwEXXkWaajtnJaayhqsrIWHcPPaOeeWs6VZiZgYuc7ZgltbKRpbXFxEzMW7KJItvvzOZCbIhIQCQgEhAJiAREAiKB/zIERJHtv0xX30FDg25ObXuWl0eW8vQjdWRaVFFXrYjPxpRHgdkouD/6cTpDEAkTDoeRKqQMHHiRzV0hGh75MtUpdjb9z58xsfJhHl2aT6xGcDONEHSNsudHf8tuRzFf+NaXKIvXE3K5CUfCBMNhIhIZkpmLvLFlL8NpD/LMuhws2hulrFtYsp17hZ+2uylb9iRVqQb8x77PV1708eQ3fo81hYno5FKkIRdtb71AizuJlQ+uJ0/ezb8+d4ik5StpKE7DILjnScF2dj8bzk6T03APyxeYkYRC0faFQ+Goy+X4mX3s3HmRgt//KvULkrgxRFDY2cnL33mb4N0Psb5qAXFqwU0qgnf6HBt/chRlxTJWLcuPikVXXa5mL+5n65tH0a77HI2FCeijbnESZHIFuDp45btbkK2/m+WL0jAopEikErwd2/nBsRANa9ZRMP4SPz6dwkP3rqQk1YQy2lEB5rr28nevdZK34j4eq8vGrO7jZ7/3V/Su/hZffaiMNKPguhdg/Pir/M1bHeQse4RHly0myaBAEvbS37KF/zik55EnGyjSdbNxRzPOmGqWV+ZFhR2h353j59mx8QhJax+nYaGFC2+8yOYTUhq/8CBLipPRCW5jATsnN/0bG1jNl9dUUmCZYd/OFka8KaxoLCAhRotUGuTSpr/nnaky1q1ZSnGyPiosRfx2zu15laOOBOobV1OcbEF1xY0s7BrlyK5XaHYsZv3KGvITtQjaS9g/x7l3/4W/bUnm608LIpuGrl27eO+IhJVfXEZBTuw1y63Lb32L10L38vjqZeRpJtnx6s/ZNJbDU4+voyIrBpVCSsDjIRQKERLGgESKZK6P3Xv2clZVx+PLF1KcMM6b33ues4pF3PvYKhalGaOCgm/iAtvf28twwjLuq11MtqabV1/twJJdRG1FBkatgrBjkOZtr3NeXk59TTmZFjlEJIQcF9jw/GnilixjeUMeMVFTwnmR4uLO3RzpcJHVWEtJlhW1NEIk4KTn+Fa2TObywMpaCv3NH2HJ5mOo7QCbNkxT/ugyKiqui2zDO/+a1yYLWbnibkqtV0S2mSIeW1ZFWYqcjs3vcCFipqiuiqxYU9TyDNc4rft/wWn1alZWlpPjOsQ/vngId8YSHl9TFbUslUT8DJ/axgsvtGNd+xD3rFpMmk6OJOLl4tafccSZTPXK9RRqRtn9y73YshbTsLKC9KgVVwSv7SI7X2khmL6YxtWl82P02jI2S+vbr7O52UHRPfewpjYXs2DtFg4yO3iC3TvaMS5eQqbEzum2PszllZSVpGOQRQiHfIye2s6G3lgaGxqpN/Ty9psvcVZWyX133015ugGFTIq3YwvfOy6ltmoJa5NmaNr9Ll3SImqX1JMfr0YmrGvuSY5vfYUOXRmNNYvwnd/M/gELFXXLqcoxI3wnEDJlXj74C75/MEDj/Q/zQImcM7s2cNqfR/XSRkqShLIEt90Z2ra9zFlFAQ2NKym2qm9YtL2c3/gam46Mkr7uPu5amo9FKSHkGufI1pfYfFnFkrse496ypKgFamD6NK+9c4Fw8iLuX5OH98JW3j3pJqWkkSWFsfOusiEbJ/bspjdgpXrlSuKGd/BvG7uIqbyHp+4qwiysOyEX53a8Q/uEjKJV6ykzjfPWq624E/JZu2Yh8YJ7u0yGTCZFLpMx0/ICmzq9pFY+wqrCxCsim5NLh5o40mQnd3ktNbVJRHwB/P4QEWHtR0hq08vx/duZiKukcdla8p2iyHYHb2zxEpGASEAkIBIQCYgERAIigc8gAVFk+wx2ym+rSmHvJHt+9Axnyv6Or9alYb52yI8QiczXShLyMHjxNB2X++kZnsEnkePubaZLmcOTX/kGjbHn+F//4xwr/p+HWZ4XF7Xemj8YB7m08fts6tGw4qkvsjhOR2jyMqc7u3TL5RUAACAASURBVOnpHmDKHUYemKL98jQxNV/kLx4uwaK7MZ/fB0U2RfcWfnrCTXH1fVSk6ggc/z5PH87hL7+0goVJ+muCVs+O59gxpKXm/kdYOLeHr/1TO7HJcSQJrohC5QSBzznEaY+FFfc+yQOlsTj7L3Gxq4uuwWkCoTDu8R4Gprys/ONvsy4/FcMN+l9o4iDfe3aYtV+/K+oaej1zoJfWH/8jJ801rFm3hHTzvCAk/Pxzg7Tv2Mx7HQ40iclkp2WRnpZOVmYS+un9fPvPt6MuSsNqvuIuKZEh9w3SPJjEo1+6n6TWv+VA0h/yxRXvEx/cF/nRL09hKahifXUGJk0/zz/1M1R/9MfcW52O+QrSUPe7/OW2IQqr1nFfWToxGkHFCjJ1fi/P/3yKFV9dTQ6tvPz2ZrpCmaRaTKgEYQdBQHMy1T9A3qPf4t4aK5fe3EL7WCyrn2wkL81MNP9EOEjv/n/j//Yt5o/W11Ca7OTgzuMMe1JZJYhssUJU/jkOff+fGVj0MKvrSkjUXs+E4b3wFv983E1p9VoacxPRK+fB+SYvsHvji0zmP8X6ymKSdNfv8Vx4iW+8I+ELT6xjaa6Grp272NMkYeXvz4tsV7usZ8MzvBa8l8dXNZKrnmD71rc5Eq7lS2vLyLWqowKPb2qAi5e76LrUz8Scn4jfRufgBOTex9P3VbMweZw3vrsTT045q+8pJ8Wkmh/nc/1s37uDE1Tw8JLFFMX0RUW22Oxi6iozMKrluMfPsPnff8QxnxVrYgJ6qSA0SJBIvQycmKTggce5b00pSVeV3NAEB954h62H+9CmxGExqpFEJ2QYt32EQUkVX3piJYuk7Wz9UHdRH0PtB9i8YYbyRxopv0FkG9n1najItmL5+g+IbOUpSi5t3cj5iJni+iqy44xRjhH3JGeaNtImrWVZWQk5joM8u72H2IIG7q9agDVa9zCzva1s/OFx4h5YR319PnFXumvswHO8M2hkUf19LFT28ObbA6TXVNFYn8H1fA1uTr38PGfIoHLNagritTfEZ5vh+Js7aR1QUX1vA6X58VwZIgQcIxx79z/oM5ZgcrtoPXiaQEws8VYtkrDALYLfNUqPr4CHH1xHY/wwu/e8y6h1BWvql7DAPK/oBvp28d0mqFpczTLjMEd3HiRUWE9VdRnx15KpRhhvfp6f98ZSU5SHqmMjnYY6GupXkG+5Pjb9vdv4m80TFNWuYP2CAG2bduLKraW6roqkGxK4Tre+yI87tNTUrmF1ruWGV4GHsxu2cbzbR/69q6gqSpxPnuB3cK5pI2/36qiuW8PdBcb5ewI9bPpxE7OmBax5qICpfT/mtaODhMwFpOklCBgE4d4x0EkkpZy1DzxExuw+fnrMQ17VGh6vir/iXh2h/8ArHOx1krbkfmrTtXQd2cPe4514dAlkZGSQlplORnoyiSY9jrbn2dzpI6XyUVYV3mDJdriJo83zlmzVtUl4x4fovdRBZ88Ikw4ffo+N8dF+jOUPcP/69ZR4RZHtt7UPEJ8rEhAJiAREAiIBkYBIQCTwyQiIItsn4/c7dbdgsXbg53/M/qz/w5+syCJGCGj0vt/c+df54c4A1UsXzlvaSAQLq63sGoD6h/6YhuRunv3aAcq+/XlW58ejkV0tw8fpN/6BTT1m7v7KF1lsnmbTjzfjzKugNMmAEJZeEhxjz9F2xmPW8e2HFhJzG5FNdXlbVGQrrLr7ush2ciF/84RgaaK9VvPenc+xbUhDzX2Pssh7iK//oJ/GlWUUJhnmBQPh2YTwyw0kp6RiGNrOL1uCLMjPjVrPRA13hs7ScqyNjCf/lNX5aRhvFNmmj/Ls/7nIkj95kOqsOK7bnzg5/O8/pMsqiGzVJBs110Q2IkEck8P0DU3i9Afw26boOn0eb/Fd3J87yc/+qY28h+rJSxLcbQWRU4JEEsIfMZKenYRzz1/yH457+G8PNJARo7lu4TPWxN/98hSJVat5qFawZOvnhd9/DdMzf8Ca0pTr9e7dyV/uGKWwfBX3LE7FEu3rENMX9vLij8ZoeHot+fI2Xt/djC95GaUZCegVQj0EWkT/WdJzSLL4aX1lJ+enrax6rJasVOP84TwcpO/AD/nbnkV8/e5qSpMdHNjZykhUZMu/IrI5Ofrvf8eFnMdZv2Qhqfrr48158nV+dMZPae066rPjr8XBC0xfYvem5+lN/z0erF1IquH6PY7Wn/HMNiVPff5uluZq6d61iz2HIyz/0vKbLNkuvfoMb3IvT6wVRLZxtu3YzHHZUr64rJgFsUoIjLDz9R0M69MoyohHK5MSCU3TdvIEnVTw1NoKFqWM8/p3DxIpLmXluoXE66+4tM71s2PvLtoiZTyydDFFll5efe0SMQuKqa9Ij4psnokL7H75VXqtZRTn5xCrCEf7V7BkDAXBkppOitWM+mq23PA0hzfsoLnbT35FHqmCy6UwJqK9EEGqspKZHo9q7OBHimzDJw6w+c0pSgVLtsrUa+6iA1u/wxvThaxafSuRTUHn1k1cvCKyZV0R2fBMca55Cy2SahpLi8iZO8izewdJzF/KPWWZxEYF0zC2/lNs/eFxYh5cRU1tHnFXROaJQ//K2316Ftbfz2JNHxte6yShpobGhhz012buHMd+8Spdikxq1i4jJ1bzPpHtXZp7FVTev4LKwsRr885vH+DIhpcYTSwjJhTg0tkxEorzWJBhQXYDNxQW0lITMbrOs+/ATqYTV9NYVUPGFZ0qOLib7x6FyoVVrDAPc2jXPtwLllBXU0HytUkeYejgz3htLIGahUXIzr/JSUU1y5eupCTuegIR94UNfPfdaRY2ruXunBCtW7Yyk1FHXV0NadeXKsaPPM8vBkzU1K1hWZbphtXXzdkN73GiL0jBFVExqs35HVxs2cZbvXqqqpezPv8KvVAvW//9CDP6bFY+WoLj6M/Z2i0hMX85i6zS6DyOZiUIBVCa4klOTiJw6V1+cipEYflqHlt8XeAbOPgyB3odpNY9QF1uIhLHBIODo9HEN17PLJe7B/BoUqlvqCV5YgubOwR30YdYU5hwJYO0g4sHD3Oo2UHB8npq8+wcOnCK0VAcuVlJ0bAAIdcE3af3MxlXT+Pye1joF0W236nNhdgYkYBIQCQgEhAJiAREAv+FCIgi23+hzr5tU8M+Lu39Ac+1WPn87z1IZbpxPii5rY8LUzJSkpNw7v0zvtN1D//flxpIj7qT+rm84zl+fiLIise/TmNWkKPP/gtHrcv43CMNZFsEV6gwntHzvP7c/+Wospanv/klyhQn+B9/0cKqr/8eqwuSUMulBCZP8JMXNjOY/ADffvjXILLd8yiLzBO8/Oy7eEuX8eCqRSRGXTjDOGdtOH0SYuJMjG75K34+Vc2j9wiuinoUkgADzW/y6uZWcp76M9YW3CyyRXz9vPuPz3Mpew0P3V1FhpD4QBLE1nWYX77RSVLDalZXZ2K+IUOhz+1gbi6MIcaAXBLC47Bx+d1/4UfOpXxjfSaXX32H0ZL13LtqEck6wcUT3JNjOCRqTBYjkYHt/OurF7EurKOuopAUowKffZL+Y5v413126h/9Ak/WL8ASFdlexfTMlz8gsv3FjlGKPkRkW/L0WhanTrH93b0MKkq5e0Ul2VbBEi9CyDPBsF2FVYhXprZx5Jd3IrK5OLDhID2uJFavKyU1QRfNOCkIcS+eMLB03d3U51mjB+6gc4DD72ykQ5rD8tUN5MTPu2IKv4hvitY9r/Fuj5V1d62hIjsmGqvLP3WZw2/8gOc6cvmTbz5OQ56Z8ebdbNl6mQWPPki94HYrl+AdP8/bz32P9vQv8kePLCdPI4hsW24Q2RTgaOPv/qGJtJWrWF+bT4xaTtDWwVtvbOGktJKn7qq6IrIdIFJc9tEiW2w/r/ywDU3BIpYtySNGcBd1j9G2522a7ek0NDayMM0UdSsMuyYYc8sxGEwY1PIrmRmjSgoDR3ezp22chJrl1C3OxKIWhJIA9tEJgnpzNINuuGfPR7iLhpjuPMaWl49jXHEXy5YUEqeSEJi9zI6f/gP7FY18/rH7KI+/2V20PEXFpa2/pMVjYXFDI/mJ5nmLsTsW2U6y5YctxH6IyFZSfz/V8Q6OvLaFTmUuDesbKUoUYh4GsF0+xoatXWgLq1nVUID1pmQAs7S98yZv7x8hY+393Ldyfp5Iwm76Tu1l245+MpetnI/JdqQDWUEtS2sLSdAJ6ngQx/gkPqUeg9mAZPQEew/sYiZxVVRkS79JZItERbb1GW6O7d1My3Q8NY0rqciORSUN45q4yHsbdjKbUseKpUW4z21ly5kAxbVrWLE4Fb1CQsA2xMltL/BvLUrWPfEED5XpOL9/A4eGTVQIiU5yrahlETzTl9i3YRujceWsWFHPAss1czlh9n+oyHahZRtvf4TIturxcuS9e3mneQRL/gruql6AWTCDCzmZsnuIyHRYDGpmz27ixyfDHy2ypetxe8LI1ToMygget52Lh/fQ0jlD9oq1VJm62LD3MorsVTy4tACLSoLf1sN7r2/mYLeeNY/fwxLLKV4/2IM8axX31Rdg0YB75Azvvfs2PYY6Vq+5h4W+m0W2GJkHlx+Uak00A6/4EwmIBEQCIgGRgEhAJCASEAl8VgmIIttntWd+K/UK457o5L13d9EXisWkFmLtyJB7J5mJLeeexgosw+/wjzvmyEyxEm/UoNSqsZ/ZzHtjZh7+8p+wYoEBf89+Xt/cSdBqQi+TIZHKUcgiDDa9Q39iDU995auUmabY+C9bmbTEYk00o1MqUQfH2LW3Df+iL/C/HyslRv8+d9HRY/zka++x6AffpDHNgqprCz9sc1FUex/VaXoCTc/yxfbF/P3nGyhIuG4ecnnbP7FlUEPdfU9QmqRjpm0PW05PotbMx0KSCDGMQhpSF5RQU5pBpGsDvzw6g1yXSJJZg0olxT1ynEPtQ9T9t7/i7kIhKPkNHRTxMX5mD5v3DyGJ0aEWrPckEvz2GULWEhoaKsix6lBEfVOFXxjH1GXaD55kzBsiIHiwyRUERs9hz72Hx5fmI+07zLvHJ5Br1fMCk0RK2CMhtayCsuJ0TBIXnUd2sef8HLpEK1adkoDbh9zZwzvnoXb9fTxRl41F3ctPn3gJ0589zV3lqZiu1vvyNv7s3RGKK9fwgOAuGrU8EtxF3+Pnz43Q8Md3U1liYvxcM0dP9eFGjVIetTdErggjT65i2eJMrAY7h17YxpkpK+s+t4TsNNM1S7aevc/xne5SnrmvjvJUKV37drPzaDeyxDiMCXlUVhWRqhrj0Pa99Hk1aNQq5IJ1TcDBbMBAcWU9lYXJUeuva7G4IkFsg2c5sP8Yg24NOp0ShUKJGi/uoXZe6i/g2998iGX5VkITnRzasYPTsxqMZiMapQJV2MPFg68yUvot/vSxVRRoxtiy7R2apMv4ysoScoXMhoFhdry4ix6fFHNKLAa1CnVkluNNbYwlruEP76+jNHWMl//XXiILK1h99yISDVfdRfvYumsbLVTyRGMZJfFOml/ZQvOwE0OyFXNiAdWlmWic3TQdOcN0UIZSJYxzCfKwD0V6OTWL8qLup9eGiyCz2XtpbWqjY8SNXKEUEmkikciRoqOgvpL89Hjo3sXGg8eRFT/CytLiaHD7678IAfsQre9t5dhgGLXRgl6tjGb17T32Nt0pD/L05x6iMt5Py57XeGtmIU+urKYqVcPMqc1sOtyJQ5VAnDGBwqoK8uPh8rF3OCapY0V5Cblz+/je7oH/n707j47yOtNF/3xDzZPmCSQhMRnJgA3YODaJhzhJp+2428gGGzI4ne4MjjunO/d0r15917r/3HVX33NPnz6nTzpTx1M8JLET23FsC4jtDI4Tx/EANmDEIAQI0Fylmqu+8a79VRUIDEggVIB4ai3FsVX1Db+9q0CP3r1fNCy5EX+xsg01xUq22IF38Ny//xE1d32ysFy0OJBDv/5X/GR/CMs+2oU17X6M7vojfv3GPsQlDwIiLHOKtBKwqxfimtUrsWROcd/BYzcUxVvPbsaW13rhXjwXTbUhyHkDtmUiHo9CblyOm25YifZgHDvffgvv9cZgq264VFERqkCyvGhftQIdC+fCM/AWfvlqN8YaP4Gbrrse80oh28FN+L9+Z2P18tX4i84ghnq34fdvvIfBvAs+n9eZq3Y+jqQ6B6uuW42r5ldBH92LN177A/YMW3AHAvB4VHhgwBjajmf7avCZu+/EPdfPRbr/fbz++js4klbh8/vg7EKnx5GQGrDi2tW4elE9fKVKRueeM3jvqc14u0/Hkr+4CSuX1BcqEbUkdv7xefykN4jV192K25eUKtn24+f/67cYC83HJzesRr01im1/fB3bD6UgeQJwy7bziwAj2ITFHcuxdF4lEu89g2+9Y6Lzmk/h3qurjkkf+NWj+NX+BJrXrMWaBh07t+3G7iNx2LAA2UYmmoDkn4NVH1uNjqY8/vTL3+KtPePwV1cg4HVDRRb73+rBUK4Zd9x3B9YsGMerr72NXUMSmmqrEPF7IOWGsHPbm8i3fQp33PYZLMu/ju/+ag+0+mtxzw2LYfT+Gq/1mViw7CO4pr3igvzpyJNSgAIUoAAFKEABClBgKgIM2aaidBk9xzY1JAZ6sX3nLuw5HINmSghWNmDBsqvROa8OAXsc29/5E3YeTEB1q/CG61HrTSGqK1iwbI2z4bnLTuHI3t14r2c3jo5mYcp+NCzoRIt8GFGEsfCqVZgTUBDftx1/3LoXMRHCqV7U1FTDyCeQi3Tg1qWNTlfHiSFBLnEIbz63F41/cT3aIn6oozvxxmEd9S0daK5wwzz4Gzx1uAl/fvU81IWOV4GM7fotPoi70bpkOZrCfshaDP379+KDD3pxNJaBIbsQaZyP5Us70N4QgcuIYvd72/De/jgkVYbHF0RNjRv52Bhqr74Zi2or4T2pmMLS4ujftxs7d+3F0WgWpupHbXM7rrxyMVpqRWdREVCVHjb07Ch639uKHb0DiGZ0WJIPFU2tWH7VUrSLLp5mAv29e7Drg14MxDLQ4Uakfj6uWtGBtgZRYSjDTI2gf2AYo7FxZHUJrmAN5rr24bu/7Mf8Fbei65pWVHhjePPJd+H92GosnlsBb2l15dguvLgrgfq5i9A5p6LYydVCWnQrfD2OtuuvwNzGMKRsHMOH9mJHz34cHktBNxWE61qwePkyLJ5TCb9L/AC9C4PpIBZdNQ9VpT3kbBPRva/j5bEmrOloxZyIC7nRPrz79jbsG4xDCyzAR65fhoUNAWSH+tCzqwd7+keR1iT4qxowf0knrpjXgAp/YbnuCXGRkUW0vxc7duxB33AMOduL2uYFuKIhj7cHArh+5WK01wahmDmM9e/Gu1t7cGg0CV3yoW7eFWgwdiJavRqrl8xHrZrEBz07cEBuw7XzG1Hj7CVmIH5IvG43BjQLqupFRVUVFCuDlG8erhGhTkUK7/5yH9AwBwuvaETQUwwCc1F8sKcH/ZiL5W1NaAhJSBzcgTfe3YWBpAa1uhPXX3sFmiMyYv292LV7Dw4OjSNrAMHKJixavhxXtNQh6BbNMybetY5kbAj7d+3C3r5BxDI6JHcETe1XYPnSdtRHfLBHd2NH3yFIdUuxoEnsY3fSB5elIT7Uh/e37sS+o8LNhaq5CzFHOYTx4EIs7+jA3ICFQ/u2YnumAcsXtKA54oKZHsD2t97FB4ejyFsRdF63Gp3NQST6t+OQ1Ir5cxpQk9+HV/fEEKqbj845lQiIJgRiQ/vYYex4/RACSxehtbUWgeI9pXp/i21jHjS2LcW8Gj9sLYGBA/uwq2cfDo8mocl+1M6dhyVLFmFeQyV8qjLh/SPuawxv/vS3eL/PQMuKWljZMQwOJWAqQdS2zMcVnQvQUhuGTzGRTozi4J7d2NN7GGPJHCw1hPqWhVi2dCHm1AQhJfqxd18P0qFFmN/SisriUlAz1oNf9tloaWpFZ4MfZj6N0cO9+KBnLw4OxZEzXahsbMGiJUuwYG41guLzyswjMXgIPTt7sPfIKFKmisqGeVg0R8a+MRfaFyzAstYqyGIOH9mPXbv2oG8ghqypIlLfjIVLlmBRcy1CnpPHX8PR93bjcNRCfed8zCl1ODbzGDq4E9uiHjS3LEBHXXGDN2sMO17fj4ynGouubkVEFWMxiL69PdjddxRjSR2qN4LGBUtw5RXtaKzwIHN0O/5wxEZ98yJc1XQ8oY3texv7ojlUzFuKeRELA3t34/1dfRiKp2FKKgLV4j3QgcWt9Qh7geTwQezYtgN7D48hBxfCtQ2odnug2AG0dc5H6xwPxvr34r0dvRhNGXB7/QhXio6yMUiV7ViwoANN5gG8sW8EZqgZy1trkDnwJt45aqF54XJcOTd80ly4jP6A5q1SgAIUoAAFKEABClz0AgzZLvohugAXaBnIJMcRT+Vh2oDqDaIiEoRHVDKJQqNMHLFEXjREhKx64XMSJxuqJ1AIk0RHPfHD5vg4UjnD6RzqC1Ug5DKhm4DL64NLlp0ug+PRBHLiJJICj9cHtyoiDrezXE6eWMoj6r9MDZl4Hq6IqMQQne9ySGs2VLfH6QYILYVxXUXIJ/79eEJh5FLImZKz1Mg5r7g+I4v4eAKZvAELMtyBECJBvxNeFe4xgXHxA7nTF8EFn98DxdQheQPwqKIT6MnjYsMyckiMJ5AWFTWSCl8ojHDAA1Wc86Sn27YBLZNCIpWFZoiN7xV4ghFEgp7iNR4/3rFr9IcRCfkK12iN4d03DqBy0QInGLItG4pbwvCbz+CRdw1c98nbceNCsZeZiXQ0AzkYgMelHL9uca0507HzOv+9sL+XpeeRSYsqHA9crkKwYes5JJMJpHM6TFs4hhAO++ERwYdkIZ/JwbBEGCkqrIr3atsw8mkkTReCXldhfGwd6WQSqXQOhuxDpCIEvwiTYCGXSjgWYn6IpWjhcLB4Xaee/7ahI5NMIJktnlvY+SWk84Df54a7GMrYhoZUIo5UVoMpjMU8VHLQZS98blE5ZyKXz0GDG36Py+lu6jwsDUkxP3QTtiTD7fHBLfaOggq/W9yPhUwyD7hc8HhcUI69zkAun4cGl1M558xDM4dEIomMeC+4AqgIB+B1KxDXlkklkMpoMKzC+8e5b9Hx9sSErYhgIp9OIZnKIG+IKiI3/KEwQn53oSurkUMur4s3GNyuD4eT4iC2aTjnTKazzpi5A2GE3AZMyQ23R8w9QM9nkbVU+DzuQidRMT7JJJKZLHRLQSAcQdCnwtKy0CQ3PC4VqvDKm1BU94TrF3NYRy6tQ/Z54BYddEt3kk8ha0pwuYvzWSxDNvJIJ5LOWFni/RMMIRTwOnPnQ283jOGPT/8GHwz4sfJTyzC31oV8ToctTIJhBEWF44TKUS2bRjKZRk5MMMkFbzCEsHNsCeIXC/l8HpYsrlFYFi7SNnMQQ+wWlZLF9cqWuMZUEqmM+GxU4PEHEQ4d/9woGefSSSTSYj5LcPlDiAQUaIbtVCH63IVA1vk8E++HTA66eP8EQggHxfuq8Bl04sOCns1DE5+fHlG9WQwdbQu6lnMs3eK9fOziDWTTmvPZ67wvhYVlQculig4WJEXMnxCCfvEZBZhaDmkxfdwe+Errs0XknM9AMy0oLvH5LMHIZZBKpZHVCp+dLp8foaCY08XxtcV7M+XMMd2S4PL6nYo2WfxZIt4T4kNezyGVSiGTNwFZgdvrhVuxnc9al8sLF7TC56gs3kcKzHyquFzUD38p0L4AfzTylBSgAAUoQAEKUIACFJhMgCHbZEL8PgUuRgErhR2/3oLX3+vFYN6LCl8hCMlJIVxx/U342KolqA95PlQFdjHeCq+JAmcvIEK2X2PngB+rb1uNJQuqi90wz/5IfAUFKEABClCAAhSgAAUoQIHzJcCQ7XxJ8jgUKKuAhczYYfTu78dIUgNsUTUE+GrnYMH8FtSEvMerq8p6XTwZBcohkMNQ3yDiWRW1c2tRES7uiVeOU/McFKAABShAAQpQgAIUoAAFTiMwnZBt9+7d6O7uxqpVqyCOU1dXB1VVnS9ZrJDr6ekRW7rDMAznS9M02LbtvKirqwsdHR3Oxvp8UIAC5yBgW7AsC5ZpOst6ARmKqhTCNUm0KOCDArNVwIZpWiJbdv6wOXlp+Wy9a94XBShAAQpQgAIUoAAFKHBxC0w3ZHvhhRewcuVKJz9jyHZxjzWvjgIUoAAFKEABClCAAhSgAAUoQAEKUGCGBKYTsu3atQtPPPEEPvKRj8Dn86GqqoqVbDM0TjwsBShAAQpQgAIUoAAFKEABClCAAhSgwEUsMN2Q7Uc/+hFuueUWpymbCNpcLheXi17E481LowAFKEABClCAAhSgAAUoQAEKUIACFJgBgemEbD09PXjqqadw6623OluriaCNIdsMDBIPSQEKUIACFKAABShAAQpQgAIUoAAFKHBxCzBku7jHh1dHAQpQgAIUoAAFKEABClCAAhSgAAUocAkIMGS7BAaJl0gBClCAAhSgAAUoQAEKUIACFKAABShwcQswZLu4x4dXRwEKUIACFKAABShAAQpQgAIUoAAFKHAJCDBkuwQGiZdIAQpQgAIUoAAFKEABClCAAhSgAAUocHELMGS7uMeHV0cBClCAAhSgAAUoQAEKUIACFKAABShwCQgwZLsEBomXSAEKUIACFKAABShAAQpQgAIUoAAFKHBxCzBku7jHh1dHAQpQgAIUoAAFKEABClCAAhSgAAUocAkITDdke/rpp3HrrbdCURS43W6oqup8ybIMqaenxxYGhmE4X5qmwbZtdHd3o6urCx0dHc4L+aAABShAAQpQgAIUoAAFKEABClCAAhSgwKUsMJ2Q7YMPPsAjjzyCNWvWOKGaCNnq6urg9XoZsl3Kk4LXTgEKUIACFKAABShAAQpQgAIUoAAFKHB2AtMJ2Xbt2oXHHnsMN954o1O9Njo6LL4B7AAAIABJREFUitbWVlRWVkKSJFaynd1Q8NkUoAAFKEABClCAAhSgAAUoQAEKUIACl6rAdEK23bt34/nnn8enP/1peDwebN++3alkq62tZch2qU4IXjcFKEABClCAAhSgAAUoQAEKUIACFKDA2QtMJ2Tbs2cPXnzxRdx+++3OEtGtW7eiqqqKIdvZDwNfQQEKUIACFKAABShAAQpQgAIUoAAFKHApC5yvkE1Usm3bto0h26U8GXjtFKAABShAAQpQgAIUoAAFKEABClCAAucmwJDt3Nz4KgpQgAIUoAAFKEABClCAAhSgAAUoQAEKHBM415BtxYoV2Lt3L1566SXcdtttzp5srGTjxKIABShAAQpQgAIUoAAFKEABClCAAhS4LAWmE7KJ7qLPPfcc7r77boZsl+Xs4U1TgAIUoAAFKEABClCAAhSgAAUoQAEKOALnGrKtXLnS6Sb605/+FJ/73OfgdrtZycY5RQEKUIACFKAABShAAQpQgAIUoAAFKHB5CpxryCaWi+7evRvPP/887rzzTlayXZ7Th3dNAQpQgAIUoAAFKEABClCAAhSgAAUoIASmE7JxTzbOIQpQgAIUoAAFKEABClCAAhSgAAUoQAEKTCNkE8tF9+zZgxdffBG33347K9k4myhAAQpQgAIUoAAFKEABClCAAhSgAAUuX4FzrWQTIZtYLvqLX/ziWHfR999/HzU1NaitrYUkSZB6enpsQWsYhvOl6zosy0J3dze6urrQ0dEBRVEuX33eOQUoQAEKUIACFKAABShAAQpQgAIUoMCsEJhOyPbBBx/g4Ycfxg033ABVVZFIJNDW1oaqqqpCyLZz507btu1jAZumaU7ItmXLFqclaWdnJ0O2WTGNeBMUoAAFKEABClCAAhSgAAUoQAEKUODyFphuyPbII49gzZo1kGXZCdrq6urg9/udf5e2bt3qhGyigk0EbOKfoqLtlVdewcaNGxmyXd5zj3dPAQpQgAIUoAAFKEABClCAAhSgAAVmjcB0Qraenh488cQTuPnmm51QzeVyIRQKwe12F0K2HTt2HFsuKgI28WWaplPJtm7dOi4XnTXTiDdCAQpQgAIUoAAFKEABClCAAhSgAAUub4HzEbLddNNNzqrPD4Vsp9uTbdOmTVi7di1Dtst77vHuKUABClCAAhSgAAUoQAEKUIACFKDArBEoa8gmloyK5aNsfDBr5g9vhAIUoAAFKEABClCAAhSgAAUoQAEKUAAAQzZOAwpQgAIUoAAFKEABClCAAhSgAAUoQAEKTFOg/CEbbDz/44ewbsMXceXVq6Ao6jRvgS+nAAUoQAEKUIACFKAABShAAQpQgAIUoMCFFShzyGYCGMEPH3wSn//iA1i5aiUUVbmwAjw7BShAAQpQgAIUoAAFKEABClCAAhSgAAWmKVDmkE2HbafwzDMv4Z57Podlyzqdjgl8UIACFKAABShAAQpQgAIUoAAFKEABClDgUhYoc8imwbJsbN7M7qKX8qThtVOAAhSgAAUoQAEKUIACFKAABShAAQqcKFD2kM22LHRv3oKutXeio6ODlWyckRSgAAUoQAEKUIACFKAABShAAQpQgAKXvED5QzZbwkvPPomuezaic+nVDNku+SnEG6AABShAAQpQgAIUoAAFKEABClCAAhQob8imm0B+EI8+/Dg+/+W/w6pVorso92TjNKQABShAAQpQgAIUoAAFKEABClCAAhS4tAXKG7KZgDL4Ov6f//kIHvg//xc+uuY6qKp6aQvy6ilAAQpQgAIUoAAFKEABClCAAhSgAAUue4HyhmyGCcQP4ZEnnsIXvvpNrFq5gpVsl/0UJAAFKEABClCAAhSgAAUoQAEKUIACFLj0BcobsmkabMvES93d6Oq6C52dnQzZLv05xDugAAUoQAEKUIACFKAABShAAQpQgAKXvUBZQzZd12FZFjZt2oS1a9eyu+hlP/0IQAEKUIACFKAABShAAQpQgAIUoAAFZofAjIZsO3bssAWTCNcMw4CmaTBNE1u2bMH69esZss2OOcS7oAAFKEABClCAAhSgAAUoQAEKUIACl73AjIZs27Zts0XlmgjZxFcpZHv55ZexceNGLhe97KcfAShAAQpQgAIUoAAFKEABClCAAhSgwOwQmNGQbefOnbZt204VWyloE6Hb5s2bsW7dOlayzY45xLugAAUoQAEKUIACFKAABShAAQpQgAKXvcCMhmw9PT3OclERspWCNu7JdtnPOQJQgAIUoAAFKEABClCAAhSgAAUoQIFZJ1DWkE0sFxWVbd1Od9EuVrLNuunEG6IABShAAQpQgAIUoAAFKEABClCAApenAEO2y3PcedcUoAAFKEABClCAAhSgAAUoQAEKUIAC51Gg/CEbLDz35ENY/9m/wtKrV0FR1PN4OzwUBShAAQpQgAIUoAAFKEABClCAAhSgAAXKL1DmkM0AEMUPH3wMn//iA1i5ahUUVSn/XfOMFKAABShAAQpQgAIUoAAFKEABClCAAhQ4jwJlDtl02HYSP/vZS7jnns9j+fJOKApDtvM4njwUBShAAQpQgAIUoAAFKEABClCAAhSgwAUQKHPIpsGybGzevAlr165l44MLMOA8JQUoQAEKUIACFKAABShAAQpQgAIUoMD5Fyh7yGZbFro3b0HX2jsZsp3/8eQRKUABClCAAhSgAAUoQAEKUIACFKAABS6AQPlDNlvCi88+ibvWb0Tnsqu5XPQCDDpPSQEKUIACFKAABShAAQpQgAIUoAAFKHB+BcobsukmkB/Eow8/ji98+e8KjQ+4J9v5HVEejQIUoAAFKEABClCAAhSgAAUoQAEKUKDsAuUN2UxAHvw9/uXff4gH/vnfsOaG1VBVtew3zRNSgAIUoAAFKEABClCAAhSgAAUoQAEKUOB8CpQ3ZDMsSON9ePDxH+OL9/8DVq1cyUq28zmaPBYFKEABClCAAhSgAAUoQAEKUIACFKDABREob8imaXAaH2zqRlfXXWx8cEGGnCelAAUoQAEKUIACFKAABShAAQpQgAIUON8C5Q/ZbBubNm3C2rVrGbKd79Hk8ShAAQpQgAIUoAAFKEABClCAAhSgAAUuiMCMhmw7duywbduGYRjQdR2apsGyLGzZsgXr169nyHZBhpwnpQAFKEABClCAAhSgAAUoQAEKUIACFDjfAjMasm3bts0WoZoI2UTAJr5M08TLL7+MjRs3orOzk3uyne8R5fEoQAEKUIACFKAABShAAQpQgAIUoAAFyi4woyHbzp07T1vJtm7dOlaylX24eUIKUIACFKAABShAAQpQgAIUoAAFKECBmRCY0ZCtp6fHFhctKtlK1Wxi+Sj3ZJuJoeQxKUABClCAAhSgAAUoQAEKUIACFKAABS6UwAUJ2bq7RXfRLlayXahR53kpQAEKUIACFKAABShAAQpQgAIUoAAFzqvAhQnZXnoJXXeJkI17sp3X0eTBKEABClCAAhSgAAUoQAEKUIACFKAABS6IQPlDNpj4+Y8ewbqNf4WlV69i44MLMuw8KQUoQAEKUIACFKAABShAAQpQgAIUoMD5FChzyGYAiOKxBx/H5774AFauWglFVc7n/fBYFKAABShAAQpQgAIUoAAFKEABClCAAhQou0CZQzYdtp3Cz372Eu6593NYvozLRcs+4jwhBShAAQpQgAIUoAAFKEABClCAAhSgwHkXKHPIpsGybGzevAlr165l44PzPpw8IAUoQAEKUIACFKAABShAAQpQgAIUoMCFECh7yGZbFro3b0HX2jsZsl2IEec5KUABClCAAhSgAAUoQAEKUIACFKAABc67QPlDNlvCi888gbvu2YjOZSvY+OC8DykPSAEKUIACFKAABShAAQpQgAIUoAAFKFBugfKGbLoJ5AbwyMOP4wtf/nusuobdRcs94DwfBShAAQpQgAIUoAAFKEABClCAAhSgwPkXKG/IZgLy4O/xL//+Q3z9n/8NH71hNVRVPf93xSNSgAIUoAAFKEABClCAAhSgAAUoQAEKUKCMAuUN2QwTUvwgHn7iKXzhq9/EqpUruVy0jIPNU1GAAhSgAAUoQAEKUIACFKAABShAAQrMjEB5QzZNg23b6O7uRldXFxsfzMyY8qgUoAAFKEABClDg0hGwbRiWhbRuIm8DUunKJQk+VUFAlY//t0vnrnilFKAABShAAQpchgIXJGTbtGkT1q5dy5DtMpxwvGUKUIACFKCAELAtE6ZpwbIm95BkCYosQ5YlQDoWwUz+QudENizLcs5l28dfIkkSFEWGrMhTO86xZ9kQF63pJlKGhbRlwyh+T1yeT5YRVBV4VaVwvVN9WBYMw0TGMJG0bGjFsEmRJOd44ktVJIjrnvbDtmCZFkzLPsHkjMeVJMdKmJ2HKzjxVJaB4XgSvx5OYkfWgstxswHVjWtqI/hkjR/CobwPG7ZVcpr6mSUxT4XT2Yz91A/PZ1KAAhSgAAUocJELzGjItn37dltUrhmGAV3XnS/TNPHLX/4S69atQ2dnJ5eLXuQThJdHAQpQgAIUmAmBfCqJD2Jp9IvSpUkekqLA53Eh6FZR7XGh0etCQFWmlLfZWh6HxlPoSWnIWYUqKXFGVVHRFA5gQcSHkDqVAMeGZRiIZvM4mM7hSCqHwxkDg4aNbPGYLgmodqmY4/OgPuBBvc+NOT43Ii75NOGYDdswMZ7L40hGw0Aqi8MZHf2GhYQFiPjPq8ho9LjREvSg0e9Bi9+DKo8CeRqhk53P4eB4CrtTOnITK8fOMA6SrKClIoiOKj9ckw3Y2X7f0LFveBTf2T+KzWkLXufebMDtxbrWOvwfrRXF4O1sDzyN59s2spk0dkdTOJC3nbGY7GFBQtDjweLqAJr97smezu9TgAIUoAAFKDALBWY0ZNu2bZsTsolwTdM050uEbK+88go2bNjAkG0WTijeEgUoQAEKUGAqAomhYTx0cAwvZ6ZUygaXIsOnymj2ebAsHMDK6gDaAm74zliJZiExHscLB0fxfExDAoXgSoRssqxgaXUl7m2pwvLQJLGRbSGTy2FfNIHfjaXxTkrHoGYgaVgQl3+skk2EYk4lm4xgMWy7tiqMj9aF0OpTcUJxk2UilcuhN5bCn6JpbE3pOKoZSOiikg3QUAgEVUlCQJERcqlo8LqxvCKA66pDuCLsQUidSvTz4dHQE0lsOjSMH4/lELUAZQoZo6y48Gdza/DFeVUITOH5U5kDx55j6Ng7PIr/3TeK7pQNb6mSze3BhtY6/GPLBQjZLAuDI2P4Ud8INmdtTCWHNWwJc0IBfL6tFjdX+8+KgE+mAAUoQAEKUGB2CMxoyLZz507n19MiZBPVbKWQbcuWLU4lW0dHByvZZsc84l1QgAIUoAAFzkpg/Ogg/vv+UTwzlZDNLgRjItvxyRJq3G5cWRHE7XMqsLrSh+DpgjY9h/eOjuD7B+N4LWtBF6tNi1dp2UBrMIi/bq/DZ+qD8J8ur3ICtgzeGYji+cEU3kobGLUA0zmW5ARnpWOKaxS/XCz8E3BJMlbXVuJv2mtxTdh9PGSzTESTKfxhKIYtoxnsyBgYMwGteCyxILNUqCaOI44orlcEbhUuFZ2RID7ZUIE11X7Ue5SzchdPTkfH8ePeITwUy2HUlqYcsomqsv86vxrBGQrZvtU3ik0nhWz3XKCQTSxn3n9kBN/ZN4yfa2IsJ2c2bGBeKIT/srAOn6kNTP4CPoMCFKAABShAgVknMKMhW09PjxOyiYCtFLKJv3xyT7ZZN494QxSgAAUoQIGzEogfHcS/9o3i55kTl4uW/m3if52YbzghlgiwFAUrqytwX2s1Vld44PnQHlgW0ok4XugbwSPDOfTbJwZilm3Do7rwycYa/FVrJRb51VNev2XksWdwDD88GMPLaRMZUQVXTMDEtYjHiddauFpJ/FdZxW1zavC1tmq0epVCGGeZiCWSePVoFM+MZNCTt5AXzxd7npWOVQwVSxckTucsoBT7ywFwyzIWBAP4yznV+FR9ELXus6losxAdjeFHvSP4UVzDuNibrngiJxw8zSgqigt3tdTim5dJyGaZGnYdHsZ3e6N4xZCOhWynmp8FMhuikq01FMQ3Ftbj9hpWsp3VBwKfTAEKUIACFJglAhckZGN30Vkye3gbFKAABShAgXMUOFXIJgKkiCJjjks+tiRRBEsxwzph7zOnmYEImxQ3ulpq8YWWCjR7iiFW6XqMPHYPjeKhA+NOOKZJou5swsO2YULCwnAIf9NWh0/U+uE9OauyLaTTCby0fxgPD+VwcELVl9iIf1HAi6vCXlSIc4tmCHkNw+k8erIGDugWagJBfKm9HnfU+50KPMBCLpvBG/2jePRICu/qFsQ+XqUtyMQ/KxQZ7V4XmlwyFMvCUN7AXs3E2ITgTZgokowrIiF8tqUWt9T6EZxyQZuBoZExPNE7hp8mDCSLLuJ+Gl0yGhUnHvzQQ1JcuLGpGutaKuGfQlXXyQcobB+iYTydw2DWQMK24ZYV1Pm9qPfKODwWxdQr2QoYtm0hp+UxlspjOG8i7QSgMqo9HjQFPQi4C0t0z+FyYZlZvNc/hO/sS+B1W4KIYEvzs8Ulwyd9OJAU86k+EMDa1hpcX+U7x3cGX0YBClCAAhSgwKUscGFCtpdeRNddd6Gjg40PLuXJw2unAAUoQAEKnKvAh0M20VFTxtWVQdxVH8S84jJI2wISuoZd0SReiWXRqwN2MTgR3TGvrK7C19trcUOl21lOWXhYyKZTePnAMH4wmME+s7AkUnxXZFEiRBKBiWnbCLjcuGNOIahr8Z6UVFkmhsZG8f3eUTwTN2HIotrMhmnLWFoVwsa5lVgd8SIkGhtYFnRdNEbQcDCTw454Di6PHzfPqcJ8fyHssU0d+4dG8eiBKLpTJnLF5abielyygqsqArilOoAr/G7UqhJk20JU07FrPIXfjqXxbtZEuliRJyrxXIqKj9RW4W/mVWFFeKob7Ws4ODyKH+6L4YWkiUyxAjDg8eC2ujBur/QcC9lOqNCTZNT4vZgb9DiB05QftgVNy6MvmsKbsSx60nmMaCYy4vplBZVeNxYH3Ki1NLw8lsKv0laxKlE0PvDgVMtFLVNHLJnGtmgGW9N5DGZ0RHXhKSoCZYRdLqdJxKKwH6uqAmjxu+A+y26fppnGHw+KkC2FraLaT4SEsoLlFUHcWx9Es1vMhMLj+D8leFUVTUEvajxnpTRlTj6RAhSgAAUoQIGLW6D8IRsMPPfkI1j/2S9h6dWruCfbxT0/eHUUoAAFKECBGRE4VciWs2Xc0liNb7RXozPgLoQXzhpGA6Pj4/jp/jE8HctjGIUljqI6yu8N4P75dVjfGCxWi4n0TMfBkTE82hfFC0kDGbEU07ZR6XFjsSwhmtewW3TVdCriZCyrCuMr7XW4odIL98SyJ9PEwYFh/M8Do+jOAB7ne2JZoIJPNFXj6+3VWOg0NDixVso2DSSyGvJQEPG54BF7xjndKpPY1DeMBwcy6BPVUSJ4s22n0+m11RFsbKnEqrAXfkV0Iy0lOIU94d47GsVPjibx+1whnBPfFnuANQT8+GJbHe6sDyE0lWo2O+dU+D28bxyvpC3kiuFTXSCAv26rx8bGwjLHQnD04Rqws6oKE5WAmTTeHYjhhaEU3sqaGLMKIenEh6jeq1clxAwTA0apEcOpQjYbel7D3tFxbBmK43eJPA7pcJbbTlzqKtniGGLvPhdWVYVwe2MFVlb64J9Kh4fi3Rt6Er85MIRv9+WwW4Izf2xFxccbq/F3bdVo9xWw7dPUyZ2V04y8w3hQClCAAhSgAAUuhECZQzbRf2sMjz30JD5/39exYtVKKOpU/kZ4IWh4TgpQgAIUoAAFZkrgdCGbCDFEyNYRmFiZZcPI5/D73kH8x9EEtltyYY8s24ahePDlBfX40twwwk4DBBtaLoM/HBzG944k8Z5RqGITjQNW1VTg7oCMbaPjeCZtwXD+u42Ix4u7m2uxYW4EDRP3NzNNHB4ewbf2j+IXKQuKLMItEcxJaPX78On6MK6r9DtVS6L5QlBVnEBNPlXVlNOtcgTfF80ekias4jJNEZSJJauiAcMnanzHg8IT4C3kMkm8enAUjwxksNsoBFUioPOqLnxikn3lTjiUmcX7R0fwg744fpcV1VmFveAa/H6sbazAjRUu2CKUlBW4FRkRVUHErcJ1lpVgYmxyuQzePjKKJ44k8ae85YSDYizEdZu2qCYstLMQIaW4BjGkx/PKk0M2wNA07BmO4Sf9MfwypSMhtr1zKhILrxUhqDi2szRYkgo+soprqiPY0FKN1ZWeYufSyWa1DT2bwJa+QfzHYQ39ogqyWDl4fU0EdzUEUScmoCRDVRSnw22lS0XApZzYQXay0/D7FKAABShAAQrMOoEyh2w6bDuFZ57txj3rP4tly7hcdNbNKN4QBShAAQpQYAoC5xKy/a53AP9xNImdZwrZxBLPWAw/3j+Cn8Z0xIpVbC7VjXUtdbivVsGf+kfw/YEMDoiAx9mbTcZ1tZX4Wnuts+xSVJg5D9vCeHwcT/UO47FRDVG5sDeX6PYp2xKq3SqafC7UuVXM9aiY5/eiMeBBtceFOo+KiAhdiuGUWCq6q38I3+qL4td6YSN9p5GBpOLP51Tj623VmOdTT79/mK3j4MAoHtwfxYsZE7pIo8S1SzKuqqrAA+01TiXepA8tizeODOO7hxJ4Ny/SqUJVnE9R0OhRUaUW9mSTZRkBVUG734urKoJYEvGg3qM64dVUHqJxQN+QqCYcwwspC5pcqD4UoaZY1lvtUlHtkmGaBkbzJmIidCuGbUX8E5aLqraJgbEYnj4wiqfjOmJifzwU9qarcrswz+dCowqYhoHerI4DYkmqqPgTDS4UF25pqMKX5lVjcXHp7pnvwYaWjOOZ/YP41pCOeDFkU2TZGfMGt1KoapQkqLKMKtHxNeTH8sog2oIuhF38BfJU5gifQwEKUIACFJiNAmUO2TRYlo3Nmzdh7dq16Ojo4HLR2TireE8UoAAFKECBSQROF7J9orEaf9tejSUTKtlEQDUYG8dP+8bwTEzDyISKKJ/Hj/vn1+OeJrFcVFQ75fBO/zC+dyiBN3WxET6cv3ssqIjgq6JarEpB35FhfLsvhpfzhaWJYm+3Wp8fG+fV4e6mICrVUgcE2znetiMjePhQHL/L2c6+bE6EUmy+4OyNJklOJVup6qvR60aHE7oEsDjkRcQlw7KyeKdvCN8+kMCfShvp2zZ8Lg/uba3DF5sjqHKdqUuojVw0hkf3D+HBmF5cMmpDsyQsqgjjbxfU4tZqv1PZdcZHNoNXRNh3JIU9euH+S51LC9Vlzs05/ysiPxEUNvu9EBVcf94QwYKga/JGAmJpbDaJzX1D+N6RDA6iUHkoQkW3ojo2t9YEsDCgOhWKO8eSeHk87+y3Zx1rVFCqZKvHP7ZEYGlp/O7gEL7fn8YOS1TEFSoKWwJ+3NFYiWsjHlQogGXo6I0lsGkwid9nTORERZtlo84fwH1tdVjvzJNJgkLbRmZ8HI/tH8S3x4xjewCKcFVURIqvUl9Zp4JOlp2lqYvDfnyivgI31gRQ5WbQNtlU5PcpQAEKUIACs1Gg7CGbbVno3rwZXQzZZuN84j1RgAIUoAAFpiRwusYHYvP/z9SF0FQMKUSIlTE09EaTeC2WQ69xPIgxROODqio8ML/Y+AA2xuMxPNU7gsfHNESLVWySrOK2ObX4SlsV5nkkJOMx/GT/CB4X1WmikkvstyUpuLG+Gl9rq0FnsNCooJA3WUim03hzIIrnB8W+YgbidmE5YqlzpdNIQYRuxU3kROhS4VKxIOTDx+sqcXOtWF6Yx5/6hvCdA0m8PSFkq/D48PnWetw7N4TwsRK6UxPa8Rh+2DeM74xqyBSXSOoWMD8Swv0L6vCpGv/kTQnSKXQfHMK/D6Sx3yhU1E18iEI1p0iruOddIXQD6r1efKapGuvnVmLOh9qwnnS9loXRaBQP9Q7h8XHTSTpFfZxhS1gUCeELLdW4qcqHShE+mgaG4kl0Hx7D0yM59Bf3qnNiLLcIIOvxDy1hJMdjeLJ3CD+MGsiK49k2JFnBjTURfHlOBK2eUiMCG+Ivt68djeHxsTx6HWvxXBdum1uDv1tYjQZnWfEZHraNxFgUD+4bxPfi1vHKxuJLJho5U8RZ/lpo5HBlJIQNLTW4pTYAP3O2KX0W8EkUoAAFKECB2SRQ/pDNBl742RO4+97PonPZClayzabZxHuhAAUoQAEKTFHgwyFboYpK7KtW51LgFZVPTngFZCwLccNEyrRhFJcUilAr4PLg7pY6bJgbRpNHhmXksOvwKL5zYBy/0Y5XsTUFg/irtnr8Rb0fAaVQ7fbuoWF8W1S7GXCCJhGSNASC+JLTREAEJMfTJ9sykcnmsGc8hbdiaexM5LAna2LAtKE5gVQhmTqWyxWr3ESFW1swiI3zavHpGhk9B4edSrY3J1ayub3YICrZ5oad0OlMD01UsvUN4QdRDdli8wMRsi2sCOGBBXX4xBQq2ax0Gr/vH8ZPRjIYMEtNBgpnzZs2xk3L2etM3JfYK60UtomlkfOCBZ87GgKFar7TPMQvVA8NjOK7+wfxXFZymkmIIEpWXPhUsVLxeCdXG6am4f2jw/iPg+P4Xf54g4lSyPaPzSEcHRTHG8Zz2cJ4OQ0jZAWL/R5c5S8s3zzWrME2MZTR8E5Gx1Gr0GDCtCWsaajG3y+qx5LJQkLbRnwshp/3DeEXGdEa4/hDVPulDQvjlo20CNiK81FUudkiF1RU3FhXja+2V+OKADuMTvHjgE+jAAUoQAEKzBqB8oZsugnkjuChBx/HfV/5JlZdcw1UNj6YNZOJN0IBClCAAhSYqsCpQjbxWhGenPAoLWEUHR6L+4GJ53hkFR+rq8TnWquwNOR2gpxUIoZn+0bx8HAOw1JhWacIz+q8PqyqCqDFKzvLI0VyN55M483Pz4G3AAAgAElEQVTxLPYVu1k655VV/FlTDb5W7B55QpGXaLJgmkjl8xhI5Zx9v47kdUQzeQxmNPTmTBy1CuGUeBROY0OWFNzSVIuviiWPIyP41oEoflOsIHP2ZJNVfKa5Fg/Mq0Kz50zRlYHhoTE81DuKn6VM5IsVeDpkdFRF8F/m1+LGKezJZmk6hlIZHMjqyBar4UremmkjYVoYzeWwI5rG1oyBeClEcposuNHVWouvtVej4gwrLm3Twv6BEXxn3xBe1AohWyEUFQ0m6vDXrScFioaOvUOj+FbfKDalRbMCJ9o7Xsk2N4QD4ni9Q+jW5EJoVzQWgdvJUZZjD0CzANFyq3g0XFNbjW8sbMDVQfnMS15tG/lcDofiGRwWnSkmjKmYT2lDhJEGBlIZvB3NoscsPKFQ0SZhQSSEBxbV4+NVvskrC6f6huHzKEABClCAAhS4JATKG7KJFQODr+Nf/v0xPPDP/4Y1N6yGqvK3fJfETOFFUoACFKAABc6jwJlCttISxZPDNpG9OJvme9y4vjqC2xsrsCzigU8R+25p2N0/jB8cGsfmrO10qSyFK6ISSVSVTdyKSwQiug2IfKSUF4kApTUUxlfa63Bbre94R02xnPSk8MwQoZthIJ3TMJbT0Z/VsHM8hd/HctijWzCLVWCiEm9xRQXub6tFhxHH9/aP4Lm0WJ4qzltYQtlRGcFX2mpxU5UX7tPsF2bn0njt0DC+fySFHbpomFDonqkqKj5WX4Mvz6vC0uDkf6cSr3HCPScVOnFAxb+KO9VyWfzpyAgeOZLCu7qwLKRaonLsk3NqcP/8Osyb2Pz1pHnhhGxHR/Dd3iG8MCFk86oerG2uxVdbK1A9sYuroWPP4Aj+d98YtmROEbI1h9DvhGzD+EVeKjQdKD4CsoRwsUPqydPz2LJX574kLKuqxOfn16NzspCttFTWsTqVkdjnz0QiEccLfSN4MGYgWZxHYgnznKAfX5rfiL+sCzj7BPJBAQpQgAIUoMDlI1DekM0wgcQhPPrEU/jCV76JlSu5XPTymWq8UwpQgAIUoMBxgVOFbCLPEGGY2Jj+hO3JRFWaJKHOpWJJyIellUFcVeFHs99VDKUK3SB/tn8Yj4/kcUgUpRV6Ezg5UikiOykvcRZcFptEHlsWqSgu3Nlc64RWTU4QZCGn5TGWNmApblT5XU6oV6qqEydxzmGZGImN47kDY3gqmscgCvcgvtcaCOP+9lrcFMzjF73DeGgojyOiM2UxzPGqLtxUV4kNzZXoCLrgnbhnmKiO0vLYNxzF4/3j2JI2CxVoxSWuNV5fsWFD2OkMOunDNpDM60gbMvxuFUGXfPxeSi/Wc3h/YATfPTCO34mTieDPCdlkfLyx1tn/bb7n9GcSy0WPDI7ie71D+GkWx5aL2pIIBCvxjQU1WOx3FZdh2tBzObzdP4zv9MfxplEK0SZUsjWHMDoyhu/3DuEnKXEdOLaP3jJnD78gqo81qyhdlxj8Yr1bsQKy0uvFgrDYC24yJxuWqSOeM5CDC5VexWlucGJjVRtGSjR3GMB/G9QQmxCyNQb8+GJ7I9Y2BBBgyDbplOQTKEABClCAArNJoLwhm6Y5vz3t3rSJjQ9m0yzivVCAAhSgAAXOUuBUjQ90W8YVYT8+WePHXBFwOamYBCgKFNG9U5HR4veg3ueC54QgSsfBw8P4jwMxvCw6gBavxalgc7pknv4hKtnEEk9R2VVcSYorip1Ib6n2QrEMHI5G8cKRBPZZbiyr9GNpxIdajwq/LMFT7DZqWCaGk0l0HxrDs1HtWMgmKtmWRCrx9fl1+FiFhV1HRvCfB+P4Vc46vp+XDVS4XVhRGcTH60LoCHqcoFESAV8+jwPRJF4dSeH3aQNRS+wDVtzjTFKwqroCX26vwbUVnjPuk1YSsLIZ/GkwilfjJqqDPqyo9Dv3Iu7D7VTHWUik03hjIIqnRrLoNYsVgDbgUlTc0VyLr8+vQd2ZVrZaFmKxGJ7YP4RHogbyxUozYVHv9+Ev51ThttqAEwpapomj43F0H47hpbiO0WLn2NJy0XtaRXfRMHLpOH6+fwg/GNQwIkJYUY0nSZgfCuKeuaKRghdVqlxcImwhls3hcFqDy+tDe4Uf4Ql77E06VYVBPI5fHhnHNtOFlZV+LA77EFJlp4pO3HreMjAci+OF/hieTVvQnfljw7AktIaCuH9hPT5d4/9QY4lJz80nUIACFKAABShwSQuUNWTTdb0QsnV3Yy27i17SE4cXTwEKUIACFJiOwKlCtpwt45aGKnyjrQqdfrW4VM/ZjA2SfPqSIDOXwObeYfznQBa9xX3GxAb1lW4VSwNuNLlkSCeXsYmN/UU30ryG7RkdR4xCeCUeftWNdS11uK+1AhEziz+JJgn9CWwzJDR7XWgNeNDkUdGgyqh2KfABSOo6ejM5vJvIo0+zoDvLRUWVm4KbG2pwf3sNlvglJJMJbDo4gseGsthviYo0yanoEnuWeRUF8/wezPO7ECl20ExqGvozGg7kTSQLa0ydCi0LEuYG/Li3pRZ31AdPXH55uoGxTYyMxfDj/aN4elyD6nahPeBBrVtBpSo7yy5NUYWWzWNfqnAfuWPXB9T6/PhCex02zAnhDIVszvXlc2n89sAQvnc4jV3FjqFCQ4aMOX4vrol4Mc8lQTcM7EtmsTWtY8gsjEFhGAqVbIWQLQLJzOE9EVD2jeM10dSi6CM6erYFfbihwocOrwIvxJ5pBvalstiZNhEMBnHH3EqsrvCd0MziTHPXNnLYcXgE3+4bdyrrWnxutPjdqHLJqFJkeMS80Q0czuaxO6VjoDjnSnvwraqpxN8uqMWKkIh4+aAABShAAQpQ4HISmNGQbceOHbaz54muH/syTRNbtmzB+vXr0dnZye6il9Ns471SgAIUoAAFigKnC9k+3liNb7RXoyNwhk2/TlA0MDQ0iu/tj+KFlImck8+IPc8UrKgKY2NTBEv8py67km0LY6kUfnFkHJviurPJv3imyOOuqq7C/W3VWGAl8ZP9o3gqpiNW3ORNVGSJiiZRHRWQZadaKVfsOJkRFU3OHmY2TEho9Ptxn+hY2hBESOwdZ+o4GhvHC4eieD6axyGnhK4QtBU2zi9URLmLO8pp4t+KTR9KzxEBW4PPizvmVKOrKYxm7+R7sYm7MnJZvHl4GP95OIl38jbMYkMCcc++4jJdy7KRtFHo4irOWwwARaOJj9ZX4W/aanDlVPZ+swwMjEbxk74xPC1sS8tni/vBeSQJERkwi+cT4ybOVepoejxkq8M/tlTABRuxZBybD47gieEc+kxAKgZtha60CupV0RTBRs60MKZbiImcTlWxuiaCDc1VWF3hdSoEz/ywkBwfd5YePzSmIyau11l2XBgTUb0oriVjAVlxoGIlY2GfOwmNPh/WtdTi7qYwqiZdlsqPAwpQgAIUoAAFZpvAjIZs27ZtOxayaZoG8SVCtldeeQUbNmxgyDbbZhPvhwIUoAAFKDBFgfMWsuVTeLlvGN8/mna6PIoIRTQwiHi8uKu5FhvmRtA4cZP9E67PRj6TxqsHhvD9gTT2mKV91GyE3T58rqUaN6t5PH1oFM+mbGTFPmqlSqtiWFTY861wXtGzUuRroqJJsiXU+7y4bU4VupoiaPWqxT29bJimjsOxBH4twj3RnVK3IcK0UqhVKrorHbdQvCZCO7G/mYy2oB+fbKzAn9eH0eJTi3ubTQZvIhWP44XeEfxgJId+qbA81AnuJuxfd8IedSiEfj5FwYrKsLMsc02NH94p7TNmQ9fy6BmK4anDMbyaNDBeDNFKwd3E4kLRUdQrlmHaQL649LJQyVYM2WQ4+6QdHU/glf4YXoyKBhM2NGe/voLPxIYZhf6hNiwLaA4G8Lm2WvxlQ2jyZaNW3ulk+p97Y3hOXEzx+I7usT3+CnvilRoriPEW91Lr8eBTDVW4e04FFgRdZ+5gOtlw8fsUoAAFKEABClySAjMasu3cudP5+5OoZBMduETIZlkWNm/ejHXr1qGjo4OVbJfktOFFU4ACFKAABaYnMH50EP99/wiezRyPlPK2jI83VePv2mvQOaVKNhPjw6P4/v4xPJ3QkRYhlxO2yOisCOMr8+twc7XP2Xj/tA8jjw8GR/CDvnG8mjahOXuhiRBFxrXVFbivzg9Zy+K18Sz2pvM4mDMxZolKr+NdSUvHFnciAqQat4rFQT+urw3jptpQIQg7Ydd8sbG+iWgyjXfHkvhDLINdKQ0HNAuJCd1OJx7XJ8to8XnQEQnguuogVlcHnGWeU8q7nANZyGTS2DqcwG/HCuc7qJmIntRhtXROEVh5JBlzfW6srArhlrowVlYU9iWb8sO2oeXz2DMWx6vDCfwhnsc+zYKo9nMeNpyGFnP9biz1y8hlNbybNJw91xRnuagXG1rr8E+tFcVOryKgNDCWTOOtkQRej2awMy2W+trHj1k8tLjKSlXFwqAP11WH8LH6MOYHXE6weMaHpWEolsRvhpL4YzKHA2kd/YaNdPFFp3p1UFGxOOTDDcXxnu93He9MO2UsPpECFKAABShAgdkgMKMhW09Pj/M3ZxGwlUK20p5sXV1dDNlmwwziPVCAAhSgAAXOQSAbT+DVsTTe146HbLotYVEkgJuqA2j0TGUJpIGxWAqvjWXQYxSW64nkRgRkbQE/1lQH0Oyb7DgmEukM3h5JY2vWdKrVStVdYbcHH6sJ4gqfhPFMDocSOezO6DhsGEhqBnKa6VR6OeGaJMPtVhHyuJzmDEsjfrQHPU4odWLANgHLspA3dIyks9gXz6Ena2BY05HSDORNcR8SVJcKv9uFao8I7ny4IuxDvVd1OpBOtvDxxGERVV02coaBeDaHQ/EsdmV1HDVMpPKFexHBmnMvigKfR0Wlx+OER8sqfGjwupzmCGd3zkKJnPg7YDSdwc541tn/LmZYhc6vkgSvCMJCXnT4ZYymc9iaMpF0xkAkcC6srAri1iqfE8aVkjlb3Ieex0Aii93JPPbkDMRNq7iss7Bc160qaPS60Rn2Y2HIg4hLOf04TIQS12uZSGs6RlNZ7EvksUczMKYbyOQNaGahas0ZG1VFyOtCndeDZRE/rgh7EXHJUCcL8s7h/cKXUIACFKAABShwaQgwZLs0xolXSQEKUIACFJhVArYImCzb6cpYeojgRS117JxSUGE7G/XnLThLKSc+RNDhFhVRkx7HdpYa6pYNkfeVuoyWlmp6ZBlOo1PxPXG9zvlMZPM6snnTOa/4ntiI3+N2IeBxwSv2BpvSucUVi/MX9ibTTBN5TXNCtpxRDNncKgIeN3yis6VcCHAmvaXJZopYeirOZ5nIm8V70axjIZvo5Or3uJxwz6tIcDnnPOt4beLIOsaGZTvn00TIJr4rlmIqihMYiu3LxDJfzQKsCVWCLlnc96nCPRsibBPjJsZDLx7zWACmKHArYo82Ccqk+7CdCqxwfOeahVMxZMuL8zhNLSS4XCqCXjHeinONYu7yQQEKUIACFKDA5S1wAUI2oPulX6DrrrvR0cHGB5f39OPdU4ACFKAABS5RAZGMneoxrTCqELoVEqgJj2kfcxLjU97LKdbDXqJDdd4u+0NONDpvtjwQBShAAQpQYJYIlDlk0yF+Z/3sjx7F+o1fwrKrV3JPtlkykXgbFKAABShAAQpQgAIUoAAFKEABClDgchYoc8hmAIjisYeewOfv+zpWrFoJRRWN4/mgAAUoQAEKUIACFKAABShAAQpQgAIUoMClK1DmkE2HbSfxs2c24d57Potly7hc9NKdOrxyClCAAhSgAAUoQAEKUIACFKAABShAgZJAmUM2DZYFbN7cjbVr17K7KOchBShAAQpQgAIUoAAFKEABClCAAhSgwKwQKHvIZtsWurs3o6uLIdusmEG8CQpQgAIUoAAFKEABClCAAhSgAAUoQAGUP2QD8MLPnsTd92xE57IVbHzASUgBClCAAhSgAAUoQAEKUIACFKAABShwyQuUN2TTTSB3FA8/9EPc9+VvYtU117LxwSU/hXgDFKAABShAAQpQgAIUoAAFKEABClCAAuUN2UxAHvo9/t9vPYGv/9O/Ys31q6GyuyhnIQUoQAEKUIACFKAABShAAQpQgAIUoMAlLlDekM0wgfhBPPL4j/GFr/1XrFq5kstFL/EJxMunAAUoQAEKUIACFKAABShAAQpQgAIUQPn3ZLNs0V10E9beeSe7i3IGUoACFKAABShAAQpQgAIUoAAFKEABCswKgbJWsum6Dtu20d3djbVr2V10Vswg3gQFKEABClCAAhSgAAUoQAEKUIACFKDAzFaybd++3RahmmEYEAGb+DJNE1u2bMH69evR2dnJ5aIX0SQ0bBtvRVNIGtZFdFWz91LEe6Ml4EF7wAOPLDs3uj2ewVBOB0fg/Iy7bQMtATfa/B54lYLxzkQGgzkdpn1+zsGjTE1AcM/1uZyx8Bf34rRsG7tTORzJaJzzU2PksygwJQHxaTcv4EFbwANFkqb0Gj6JAhSgAAUoQAEKUGD6AjNaybZt2zbbsiwnZNM0zfkSIdsrr7yCDRs2MGSb/vid1yNkDBP/uL0fC4NeuGX+pfy84p50MFmScDCdR7PfjXXN1ah2q84z/u9dR+CWJIRcCjgC0xsB8YPlgUwerX4P/rKpEvVel3PA/2/3USdgi9B4esBn8WoxFv1ZDXN8LtzWUIFmv8d5tW7Z+M++YYzmddR7XGDueRaofCoFTiNQ+vOlI+JD15wq+Iq/YCAYBShAAQpQgAIUoMDMC8xoyPbBBx+cUMkmQjZRvbNp0yasW7eOe7LN/Pie1RkSuokvvr0f/7S4EVXF0OesDsAnT1lA/BD0q+EEBnIa/rqtFg1et/Pav36nD3c2VWJR0AvmnFPmPOUTRbDzynAcUc3Avc3Vx4Kdv912ALfUhnFl2E/j6RFP+dViLH49knDG4vbGCiwO+ZzX5i0L/9IzgLaAG2uqQ1M+Hp9IAQqcXkD8+fL80RhcsoQvtNYgyC7unC4UoAAFKEABClCgbAIzGrL19PQ4hQmikq1UzVbak62rq4shW9mGeWonEiHb17b24X8sa0VDsepnaq/ks85FYNPgON6PZ5wfgkoh21ff7cPX2utxZcTHJT7ngnrSa14aGMfeVA5dcyqPhWx//95BJ3RbVRmA+GGUj/IIbB6MY386h1vrwlg0IWT7H3sGsbIigE81RMpzITwLBS4DgScPjSJtWtjQXM2Q7TIYb94iBShAAQpQgAIXj8AFCNksdHdvRlcXGx9cPNOgcCUM2co7IgzZZt6bIdvMG0/1DAzZpirF51Fg+gIM2aZvyCNQgAIUoAAFKECBcxG4ACGbje4XX0DX3Xejo4OND85l0GbqNQzZZkr21MdlyDbz3gzZZt54qmdgyDZVKT6PAtMXYMg2fUMegQIUoAAFKEABCpyLQJlDNh02NDzz5KO457NfwrKrV7G76LmM2gy9hiHbDMGe5rAM2WbemyHbzBtP9QwM2aYqxedRYPoCDNmmb8gjUIACFKAABShAgXMRKHPIZgCI4vGHn8Tn7rsfK1atZMh2LqM2Q69hyDZDsAzZygs74WwM2S4Y/YdOzJDt4hkLXsnsF2DINvvHmHdIAQpQgAIUoMDFKVDmkE2Hbafw7LObsH79RixbxuWiF9O0YMhW3tFgJdvMezNkm3njqZ6BIdtUpfg8CkxfgCHb9A15BApQgAIUoAAFKHAuAmUO2TRYFrB5czfWrmXjg3MZsJl8DUO20+nasE0DmYyGozkDoxbgVmQ0et2o9bmgyhKkc+hSyZDtJG/bgpbXMJrVMaSb0CCj0qWiMeBBwCWfUydQhmzn+IlhWzB0HbGMhgHdRNqWUKGqaPR7EHIrUOSz78rKkO0cx4Ivm+UCNixDR0q81/ImYjbgVRSnw3eV1+X8WXMuD4Zs56LG11CAAhSgAAUoQIHpC5Q9ZLNtdhed/rDNzBEYsp3C1TaRiKfwdiKD3vEsDmcLIZtXkVHv96Ax5MPKqjAWBFxwn2XwwJCt5G3D0HLYF81gazyD/lQeI5oJTZIQdrnRFPahLRzAtZU+VLoUnE2eyZDtbD8rbJh6HgfHM9gWz+BQMuf84J+GhIgI2UJ+zAv5sbLKj3qPirOZ8gzZznYs+PxZL2DoGE5m8P54GnsTOeeXOOPizxdVcf58aQ4HsKwigPaAG56zzNoYss362cMbpAAFKEABClDgIhUof8gG4IWfPoG77/0sOpet4J5sF9HEmHbIZpnQTAuKUvjh+4TqLlEZY1iALDtVMCdWfonf5JswIMElA6b4/7YNGxJOVS8jqypcE45hGQYMy4Jlwzm+S1GcqqeTwxjxbdvUoZs2bOe5ClyqqJASg3CqcxkYHhnHS4fH8V4eqA95UemSoYiXAsiLYCilwxcI4RONVbi20gO/MvUKn/MTstmwTBO6aRXu6eSHrMCtyo63c2ViHEwThjBwuBQoigzlJC/bMmEYJkwbzvMKRDJUtfBcgVs6ninObxVMS3dvC1vnuOJ1px7HwqXa0LNpvDEQxa9Gcsi5PJjjV+Evpje6ZWI8ncUhU8Wy2grc3hRGk3vq4c55C9lsqzAvxX0WjcX8dDzkCb4X0fv57C/Fhq5l8P7QOF4ezGBEUjHH70ZYLYyqZVtIpHM4rAHtNRH8WVMF2nwuuKY45acfstmwLQu6YRbe66d5qKrqzOlj892Zy2ea76d5D0kylOJ8P/b+OcU5bfF+su3Ce+kUqWPhc8eAYR7/jFLFe0N8hp3iE85575k2ZOc5Z05WxC+tLPHeh+w8/1Shp3hOae6K08myCnF+52084X7EeU3LhuR8Rp/mvMV7FZ8FsvgsKX3unuSiKApURXxSWhCfD6Zpwyp+jtiS5By/cA0nCojxdZ4vjouCv3rs/WXDEv/9VNdoF74nPtucuSFJzvmPzYPS9RWvWXyCf+h7KB1ffNTJkAWmsCt+Xp54i+LDThxDKV4fcNzZKnyv+Nl6snPpc8/UdRwai+OVgTj26BKq/B7nzxfn7WbbSGt5HMmaCAaCuLmxEldHPAiexZ8vDNnO/hOQr6AABShAAQpQgALnQ6C8IZtuAtnDePDBR/FXX/0HrLrmWiiq+Is4HxeDwPRCNgupWBxbRrNorK3G1WE3vM4PkcVHLos/DichhUO4KuyFZ+JPg7aF0dEofqe5cHOlCwdHxrFHK4Rs4geqOICwLEGRbEiSgrbKCiyr8MBlajgynsY7yTyy4odS8SOdJAOqC50VASwMid/+F36YhJlHfzSNrak8MsXnGpDh8XiwojqEZq/4YWnij5wWEtEontg/hvdNNz5aH8ENdUHUiKVy4q4kEQ5lsSsax6tHkxhyB3FPWx1WRFwn3tsZBva8hGy2hWQyhteGckgAhbCseE7bthEOhP5/9t4Duq7rzO/93d47cNEBFokiQYqURKpZlq3mPm6kim1JLlM8M5n18tJWkjVZ6yVZSSaTSbJeknFeptkzHpcZV9mSTVKymke2miVSYhPFDpBoFxcXuL2c9tY+FyBBEmIBARC2v+NFS+I9Z5+9f98++5zzP1/h9tawLZQob7ETuTL7Khpl08KrhEKHk6DXy8ZkmL7gjDeeRa1aYvdoiWOaabep3u1MHBguN6siIdbH/ISVeGc0eHtiitcKms3fPa1s1uyXWBerwkH6434i00LfuThMrcyrA+N8K6PREo9wTzrKWnvuNF/yLUsjN1XihbEpni1Y3NSZ4v7OKK3eS1s3FkpkMxsN3h7Lsbtq2C/wM8JSw+kiFfBzYyJEq68p7v6ybqZe563hDN8eqWIGwtyZjnJDfNrOti10CsUKr2cmeXpKpyOVYFu3Etrctu0vtl2xyGaZ1Kpl9mXLDNQNez7WTAtVTkd5+ai553S4WJeOcU3Eh7Ne51S+zP5SgynDwgPoDid+r5f+eIiV4eYahaWTyRfYnauSM85cQ6p93eWi1e+nPx6k3e9uCiCzN0vjVLbA60WD3pYo/RE/vtn7GA1G8xX2FGrkdCUbgYETr+pDIsyq0PnrhV4q8MJUg/ZYhOvUON4RrEWjVmZ3tkzG8nFDS5iegHvW3hZ1tUZNlTlSUR8i1PoJhtNNZzjAhniQlNdezexNr5c5mKug+0KsjgeJnHtiS2NkosCQ5qYrFsQsFXktX6WAA/+sMVuWk1WpCOsSQXxGnePjBfYUNGpOB97pdUTZoTXY7EOb340Lk1qtxuHJCoeqDVu0d+JEdzrpjIS4Ph4k6YFCociesk5bNMyasM/ut2loZAsV9hVqdph5s9sOcLnpDQdZF/MTmxmnXuXQRIlBzcO1qQi9gTPjB53xQonhCiQjYTqDLmhU2J8t8lbZQCmYM0jU2ur1+LguEeGaiAe9VuXgVIXDFd0W25SQaDrd9ESCbIg3PXDPmjaGzqnsJI8PTXHU9HBrW5zbUkH7/tI8h0mlWmV/Ns9Px2vo/jAf6EmyOea7ZI82EdkutiLJ70JACAgBISAEhIAQWBwCSyuy6eDMvMgf/+nX+YN//V9597tuxS0i2+JYdh6tXpHIplf4+dEMz0xUqMVb+YPVSTq8s/JoFQr878NjuNraeLgjTGR2nhnT4NCxAf5bJcC/WxVnsljmmNb0n5ocz/F8w8NdbSFibvUS7aQvGmatz+TgWI5dUxp6oPkSpYQ7w9TJlapU8bAhneCWZICg22R0fILnRmuU/T7iXhdeh8P2etB0iw3ppP2idJbwVy+y8+1Rvl1x8ZHeNPcmvbanhHpBV6Gilt5gSlNhPSaZ8Qm+fKKImUjx+6uTdPtmv7i9syEWRmQzGB4d4suDGu0tYVo9SgRsbkqmjPqDbE4E8JkVXj81yZslE3/AT8jntF+Mq4ZGsdSg4vJxW2eCDVEfAafF5FSWHxwpMe4PsiLsJuBsejKVa1XyNScr25Lc3hIgptd44vgoz9ecXB8LknI3XxHrlkm1UqWsOWhNRHl3Oh25dYgAACAASURBVGILY2d72hiMDY/ypydKeOIJHuyN0mG7CboJe1y4MSk2NHSHC3e9wpMnMjxddfPxle28J+UndAleHQslsumVKk8eHuZVy8vKiI+UcrnEotKokytrxKIx7uqI0uF341Dkpz37lPfOjFflae9N5aU54x6oPHCmvQWb+83hgale2k312n2mLdtr8CxvUdWm8sRp2t4x7SU1o/kpDyH14t90kmke3HQynFFHTPLZLF8+PkXGG+YTvQnW+JVA7STkUZ6jFvW6RtXhxKvXeOlklsenTG7pbuXDbWGSNo8Lb1cusqk+KDGjyqmG8mjSOJgrMenwsjoasOe+Wh+uSYbocuscGp3izYKO5fUR8bvs+V7XNQrlBnWXlxvaE2yK+Qk5GuwfyvCTrIY/1BTTbB8sq2nfYlXHHQhxS3uMNWGPvXbMbFYlz+PHcrya1+htT/HBrjh9/pkr0CCbm+TF0QoZp4dowI1/et1Rnl2rEjHWxs+fx/XxMf7bUJWNXS18sDVsi4NzbUr0HB0b53tDRYYsP+/vSXFLa4jQjCkaVXaP5NhdNHEFfMRsG5lUGjpJr49NLRHagt7TwpHeKPPKiSwHzQC39SRZH5ot2IFZzbPzxCSTvijvbQszPpxhZ14jGgvROyuWUX0c6bU/cvhwN0q8eGyCV6ouWmIB2jzN+VfTGkxVdGLhKLd1ROh0aRwcnWRX3sAI+Eh4nbgsi2pDI+YPsrElQocPhkbH+dZEg/UdLXywJQhanaO5PLuyVaacbiIBLwGnA+WVV6rV7fWnKx5hS2vYtiv1Ak8dH+eJHGzsbOGjnRHavTPA6hwcybJ70sHq9hZuSHiwypPsGMhxQPdxTSJAYNba6nV7WB0N0ufR2TeaY1fRwqPuRbYC3+Tc6vOzqTVKq70uzBxsUioVeWogy4s1F7d1pXhP3GvPK5/HbQu/uq5RVm7EpsGJ8Rw/HK0SSiTY1ptg5en5deHrTUS2i61I8rsQEAJCQAgIASEgBBaHwNKKbMqTrXCSv/nG3/O53/1nbN4s4aKLY9b5tTp/kc2ilBvn64M1VkYtXssavPuaTm6L++w8ZfbLRaHAlw6P4Wxr49G5RLajA/xJ2c8f9beRnuWldPLQcb5cDvLFdS20255C6v1F58ToGI+P1GlJJbm7PULaNx3GqHKoFUv8bCTH23Uvd61I0x/SePHQCAcI86G+JH0BdzPk0TSo1zQ0j5eAHRZ2hltpdIh/e6RIT1c7j3aFMfI5fjhWJ5WMcUfcTTY3xVNTFrd2tXBj2OTA0SH+R87BZ6/r5s6ED//FNQcWRmTTOTUyzLfHnHzwujbWBD2c/WqsIp40jpwc5btZg+vaE7y3JWK/xDZZamTzJZ4/NcmAO8TH+5KsCriYmhrnyQGNVHsrt7b4iNmNWujVCq8cG+PHRoBHVrew1qXxw6OjHPVFeLA7Qa96kbU3k0alwpvjU7yc0+lOp7grHbLDoU5vWpEdB0Z5ou7nM9emucmv8eqpSQ7h5/Z0hDajyvOZIlVfhPd3RPCXc3z5yCTFaIrfXJGgL3Bxb7aFEtm0SpVnjoySjSR5b0fY9ny0A2m1OoeHM3xrwuLOFWl7zuuNBtlKnUpNt72t8HlpDflJ+ly2J5Su18kVNAy3i4ahUa3qaJYDd8BPe8RHdCYk17JoNBqMVWqUajqG5cDl95P2WkzpkAw0BWNlxnqjQaZcpVgzsFRYb8BHW6jZlvq9XCyRM9UcV2FoOkG/n9agF9+02G2ZVV4/NMpXpuC+FWneH3NwYGySN+ourm+Nco1L57VMnkGHn/s6YrTrZb59OMthT5hPr06xPnxGrHmn1eeKRbZzG9bL/PT4OKecQW7rTJ72qFOeTUdHxnlqokEiHuOutgjtM/njlNeTWh+Gphh0BLjbFpMs9p3KsLvi4obOFOujvulryMJs1Dmey/P8WAXCEe7rjNMbmBZMLJ1hJTTlLOIunRHDxYaOFLenArbHFmaVV45n2FP3cnNXkvVRLx5HUwDSGjqaHcqtBMyzB6ZEtv86VGFjVysfuoDIptdKvDSYY0BvClIuX4CbOuNcE2xeg8ZUjq8MTOGKJtjaHSM+LQxrmmZ/XHAr8dR95oOAZeoMj2XZnqnTkW7h7rZZgp2lMzKa5ccZjd7OFO+NeTgwmOHNhpubelJsjJy76jTXi1q9yKsnphhxxri5O8YqW6WysLQGx4ezfDdnsK4rxR2BGs8PFNDDcd7TFaN9uq9mQ6NqOnB53PgcJqemRbb+9hQfbvExlpvkueEyZV+Qd7XHWB32NnNjWsoTrMLesSl2lyx6UwnuSIeIGUWeOp7l2ZyGNxjgxnSyuS7ZLop13polst04LbI9dTJPLZTg/b1xYnNM7upkjr87OYUeSfLpnhiRZrwnWkOzPfI8Hk8zNHZGYzM0joyM892RMpGWFA+0B8nnC7w4pdEai3BTxMnIZIFdZQdr0jFu9Bs8d2Kcl2pu7upNc3fSz2ld8AK3ehHZ5vccJEcJASEgBISAEBACQuBKCSytyNZo2F4bT+7cySc/+Qn6+/slJ9uVWnABj5+3yKbXeOXYCLvMMB/pCZIZGOUFZ5xHViVo8UyHa16ByPZX5SC/O0tkM6olnjg0wlF/gof6EnTOiG+nWViUC1P84MgEpVSabR0uDhwbZY8RYnNHlA3hi1Wr1Dly8CR/mDX4x9f3cEvETSGb4S+OTnHY6ePGsJPRfJUBh5/fXtPO7Qk/xuQQ/+ntMt3tXXyqJ0TyEhJVLaTI9p0xJx+6ro1r5hDZtEqObx3IUW9t5ZOdkTm8jkxKuQxfPlZhbU8Hd7T4aBSaIluyvZXbTotszRfkqZMn+cMxk4evbedWn8kTc4pszX2NRoVXBjK8WPfz4ZUtrAnNEgHzY/zRwUmItfPZFVHaqfDskTG+PWXQEwkQNeq8UTZY39bKw70x2l0Nnt1/isdMP7+zpo1NlyDsLK7I1pxwej7D/1GCbHcb9yS8jGfVi33Ddj0LYDGuBI1IhDvTKizZSbU+xQtH84zixutxElSLomkwbDjoTsW5vTVkXzeNaoU3MgUOVnWCFgQcDooOJwmHxi7dzfs7k9wY82PUa+zL5DlY1vApbxhg0nKQjIXZkgrT6nZwfHCY58uGnVDd7XSxOhlhXTxIaNrz0KyrOZJljyPGI6tTrPNqvDI4xjfHagRDATocOgdKGqlYnM+vSnGt1+QXR4b4u7KT31jVxp3KW/IikbKLIbI9P0tkW2WHrVpUK3meOjbJRCDKPV1xVpzn+WMylcvy/ZNlWltbeU/aw8DwXCJb076W0eDw2DjPZw3WtLdwS0uQoBOsaoEdJyapBKLcknBwYChP1h/lzq4ofT6XLbK9diLDrqqb1a1x21ZK6LJzfV1guySRzTLIZMbZmdXpbonRY5b5hS1mJ7k5FbQ9T43JHF8ZnKISivAbHTG6/e7Tourcp7eolYv8dGCSQVeIO3sSrFUhk2qrFXl6IMcpR5D3dCfpc5vsOS2yJdkYni142z6Sdkj9jMg27Ixxy2mRbZprLsv/HCgQak3y0ZjBy4MFpnwRbm2PomypQv3PShpnGpycLbJFHTw/mOWA5uG2riTXT4uYZ8ZmUi2XeP7kJCccAe7qSbLOVeEnJyYY1N0kvBbDNSf9HSluS/oJOhtzi2yDeWrhBO/viRE7nZFRnaWZm9IW2QanmAxGub8rRofPdYGKoGpNrPHyiQzb8xa3rkzzkbiLI2MTfPtkgSGnlzUBB+OlOlPuIJ9c2cLdCTeHRzM8PtqgI9XKx7rCJC7h/iIi2wI+HElTQkAICAEhIASEgBC4DAJLKrKpL+gqVGT79u1s3bpVRLbLMNRS7Do/kc2iOjXBt44XSbanuTcdxJ0f5X8cqXHHtZ3cHFN50RxX5Ml2tshmUZqa4LuHioR7Ovhw+h2KDWh1Xjh8ip84wvz2ygSBQp7tmQpVh4u+oJ9A0Evc52ZF0EdUvfielUuryuv7hvhPRQ///voO1oc8WHqVfUPj/OWJIrsaJm6Pn4dXpNnaGSHldaI1MvzZ61NUk2l+c2XM9qy72LYwIpvB0OgpvnrKpL8rTpfy2Jk+scoAtTrqxzs5wn84oXP/2k5uiChvmvN7ZhlFfrIvw8lQmg/1BPFXsjw1S2SLzjiqWA2OHBvmf026+OyaNDd6DR5/R5FNKRQ6JydG+NGQxQ19bdwQ8xGYOX9mhH9yNM91nT082Bki5TLITU7xXRXOlW8wbDh5V1uKL/Sl2BD14DUNdr19gi9X3Tx8XQc3R3zvGEo3M8KFFdnGyEYSszzZ1FlM8uNj/PlAhet723lPwkN+qswp00nA4yLgsJiYmmLnlMkdva3ckfCj1bN8Y9+k7Ul1e3uU1UE3bgxOjE3yasPDB1Yo70gnw8MqrE0jFY/QH/ESclgUGnVOZqb4ZtnFb17bxr1xD8OjEzw3qROLhbgm7MFvWWRLBXYXTK5vT3FT3MfBw4N8ZUpjYzrBDfEA3UEfrb5mARF7FKVx/vLtHPlgOw/0RVnpNykUCzxxYpzHJuoMaLAuGeNzK1q4LRkgZOkcGBziL3IWd/W2875UgNBFHAuXRGSzTCYnMnx9qMa1Ha3c1Ro6K1/YzLzQtSI/OzLBoDvOHd1+yuPjc3iyzextki9O8vxAGaJJbusI0+bRGRkZ58kJk9Wq6Enczcio8mqDDZ0pbkkobyODnO0FV2LMdNIV8BFVhSR8HnqDXhIqv+McOfwuRWSzaiWeG5hgwBnizu44HUaZl07lyXrD3NoZa4YUNqrsGpnkF0WNkNdLOugj6PfQ5vPQFfASnBZYZ68GqjCM8gL8Sc5gdXuK97QE8TsNspksOzINWlqSvDcdxG/ovHFijOeKOh3JMNf4lbzZDAUN+wJ0hwPEPMrDcpYnW0+MVf6ZsxlMZcb5i5NVOjpa+GSLm+OjU7ycb+DxeukK+gipvga8dAY8doi+4xyR7X1egx+dnKIYDHNfV8z+2HLeptfZNTzO6yWHHR66OVDnuRMTjHnC3N7i4dDwJMdMP7d2prg+anFs7Ey4aNOTbcoOFz2Bn41qjtsnUEUcnKSCfnpCfnx6jd2jk7xa0Ij6fU3OPg/tfo/d98Ds1Ai2h1uZ546N81zZzd2rWnl/wkutVuYXJ7N8fajMPs0i4Q/wsZ4Wttn3F5PBbJYfDlbwR1J8vC9K+hJc2URku9gdWH4XAkJACAgBISAEhMDiEFhUkW3v3r2Weui2w1Om/6hKXU899RQPPfQQ69evF0+2xbHrvFqdl8hm1NkzMMLLVT93r2hhZdCF26zxysFhfuZWXi8J23PKUSjwp4dUuGiaz3ZE7ET4pzdT59CxQf6kHOCP1qXPCxc9W2QzmZzM8sThKu0rurizpZkv7PyXqwavHBvicc3Pb69upc9lMVAocTxfJaNBAROXbpIMhehPRVgZmkn6r1qqsmv/EP+x4OHfXd/BhpAHU6vw5tA4Xx4osVczcbp9PNiX5v6uZq4xrZ7hz3ZNUUmm+a0lFtmGR0/x5yfqxBNBWmeFJZkOD3d2xUjmRvnDYYvf7e+gP+Q9nbPtLGZWlV/sH+YVdwsf6wsTrk2w/XgFKxZlfcxj53lyWJBrlNkzWkELx/hET5wu6jx2IZENg9GpUZ48YbC6O82NSf+ZnFGZEf7p0TxrOnt4oDNEi8sgOzHJt09k2VlsMGo4uLk1xef7UmxUYu20yPZX0yLbLUsssv3k0AiHvSFuSgVIK6XSgpqhcSyT5yg+PtCXoj/swdI0JisNhhoGRZUjrVbk8ZEaN61s40PpMI56lu+8VcSMpvhIT5QuW5C10MYz/MfBClt6W7k7ZvH6oXGOeuPc0xNjxUxorArbGxrjP2d0PtbXyp0RkxcPjfFzzcfaVJC2aXHXYVR4YahEWyrNhzojjJw4xbcqTj62Os1tUd9ZodEzIttfTItsD06LbPlCnh8OjPP4RIOTOqxJRHm0r4V3JQOEMWyR7c9zFncvM5FtYmyML481uLGrlXtagnPOd9OosOvIOG+aEW7vCaLnLiSyWZTLU/zsRJFyMMltnWE6LJVTa5KCJ8TtnXE6fU5q5TzPD+YpBqLc0RmjW9lC1xhSOSbzVUbrFlOqnIthkvD7WZOMsCriOy+34MVFNoN8JssPxxqk0ynubg3iMxscHJ3gFwWT1W0pbkr48TtVMYE6J6ZKHC9pZFTdIdPA53DSHYuwIRmi7dw8iXYhlQLPnsyT84d5b1ecVY4a/zA4wVHLb3uMXafCUXWN3SdG+fFkg1DET7fX2cwtaFm0BMNsSKocaA60RpGXj0/ytubj2nSIrukEc2W9zuGJEqcML+/uTrElpoSmGsfyJQZKGhMG1EzDLoDSHY2wPhki7eGscNF7PDo7ThVohCPc1RmlbS7hyarz1miW1yYtO8/allCDn56YYNQb5b7eKEzl+YeREgVviDu7QliFSd6YdLCqvYUZke3HJybssNg+9YHArmprYeCiLxZiUyJI1AWVWp2BqRLHyg3GTagbJj6ni954hA2qKIp3Jlx0lshWcXP3yqbIVqmWePVklm8OV3hLs4j5/Xyku6VZ5MVnMqBEtoEK/miKT4jINq/nGzlICAgBISAEhIAQEAJLRWBRRbY33njjLJFN5RfSdZ2nn36az3zmMyKyLZWVL/E8ly+yWTRKU3z1wChvekLcmgo2Q3xUCF0uy2NFN/93fze3xDx4K0X+/O0xqi2t/GZX1M4VdXozdPYeOcGXGhH+43UtZ1WOVDnZzvVkqxWm+M7BHFZnO1s7goTnSIBv1is8d3iEl9xRvrAyaXs5OCyDWsNgQjMoag0KU2V2T1apx1QundkVK3WOvn2SP8wY/MHGHm6LuJkaH+PPjuYZcPu5JeJkWFWSs3z81nUdtneSkRviP7xdpq+zi4e6lzJcVHmyDfG1UwabuuN2mNrpCngOJ13hAO7iGP/rSI13X9PFlvjc+eKsep7H38pSSrTxvo4gnkqWHxzOk3V5WR1w2jnmVOL7l2omnbEIH+hMsFoJk43qhUU2U+f46DCPjzu4oy/N9ao63ownWz7DHx/MYUTb+dzKZrjoM4dH+XbeZFU8QFyv81pRZ01rK4/2xelwN3hm/yl+YPj5neva2Bh+B8Fw1nxfKE82Vfhg59tDvKq7WBN0k3SDpRnsruq4/AHu7FQeYn78ZoOBbJGjJVVN0Wnn3XLoFV4cr3PjqnZbZHPWsmw/UibRkub2thDxGQecyXH+n+NFbuxu5a6YxsuHpqhH07yrI0xalYKd3ozMKP92pM7dPa28K1znmQNZdhte2sNuwiqM0S5oYDFV1elMtNgFKkYGhnhWV0Jg0hYCz91UuOi3D2R5ww4XTdLv1XlpYJRvjteJhYN0OzT2FhpEo3G+sCrFGp/Fq0eG+Puyi4/a4aL+Zh6yC2xL48lmUZga53snK7S1tHBnmyqycn6ntFqeZ47myAWS3NnpZzLzzuGiKr9XLj/BMyerBBIpbm/3YeUm+KuBAhV/kGtVtWSXA4ehcTJbZNgV4OMrWrg95mtWI7VM6prOZMMkr9adQpn9k1XKwQjv64rbIdSzt4uKbPUyL5zI8OO8g1RcVQVuFjQolsu8nddZ3ZLko90xOm3RycIyDIoNg5ymU6rVGMyVONJwsbYtYVe0VJWHZ2+WXre9dn9WdHB9Z5J+q8wzIxV8iQTvaQsTdztQudLeHMzwYgVWt8W4LuhqerIBfpebhM+N0oUbdVX4YJxXC9AW9pB2g6EbHKhqVH1+3tueZEsiMP3RxcI0DEozfa3WGMkV2V13srErZeciy4w1Cx+onGwfCJj8aDBHzhfi3i6VD3JOQ/PqUJbdVSebVf5MX41np0W2961IkjY0BrJTPJ+p4on56XTWGSu5WdU2I7JNsnNwiownwq0dYcK2yKbG6bALgiRVER07B5wqOqI46+Q0g1K1yvFcmRO6mw3tSW5P+e2CDLYXXKM+HS5qsmVlmo/GnRweneBbJ4uMuX30Bx2MFWuMuwJ8YkUr9yZdHBodt8NFu1rSfKwrZNvgYpt4sl2MkPwuBISAEBACQkAICIHFIbCoItuBAwfsR1IlrClPNiWyqQqNO3fu5IEHHpBw0cWx6bxbvWyRzdQ4OjTKN0YaeBMhkrPCYlRoz1C2AMk0/2RljDhVHj80whF3nE+vSJzlQWE0yjy7f5gXw6384xXRs5Ljny+yYYdBPXdkmBf1IFtXtnBt2I17dtiVZTCezfLdwTLJzjQfbFXeBs2XErsMg/2vJkatwcvHTvEdPcg/ubaVvoDndAqg8tgw/+5IgfaONj7bHYbCFD/O1GlJxnhXrFn44Cd5i82dKTaFDPYcHuZLeQdfWNPNu65K4QMHH7yunTUBFXo4a3OA0Sjx3FsZ9gcSfKI3Rs+5OexMjeGRMf52xODOVW1sjnup5LP86FgJKxRhU8xt56CqVYs8Ntbg2s40H2pXeYHUX1beWWRT1QHLqppflqOeKJ/oS7DCzps1veklnjwwwg+qPj51bRtbAhq7hqc4ip9b0xHSRo0XMgXK3jD3tofxlHL81ZE8tViKL6yMz/1Sfc7sXyiRTRU+eEp5srl8bEn4SSuRWK/xk9ESRiTOx3vVS76TyXyOZ0+V7Rxs1yuPL5VYvjrFt44XaO9S4dRNkW3HkQqpdJpbW4PEZrSB3Dj/9oQS2dLcm3Cw73CG3c4I9/XGuTY4nWzfbHBicIw/GTf45Ko074mYvHxonP2OAJvTIdujamZTQkDQ67VFlINHh/i5EeCe3gTXhc9PUm+ZNd44PMJfTlrc3ZfmA3EnhzJT7G24ub4lwmq3zq5MgQF83NUepVUr8a3DExz3Rfj0qqYH38UCpJdEZFMegfUSLx/P8RYBbu9O0B/ynO25Z2q2R9QPMxprOlt4d8rN4aF3EtmU51GV109leb3sYnN3ipsCBj87OcHPyxYBFW4+/cHATp1frzNWMVibTnBfW6Tp8XjWumNh1Ou8PjjGzpqL+3pauD3uPyv12IVFNlUFdoIfDJU47lShiWrta1rcgU6mWMXrCnJf90yhBVtxnW5f5f4zyU3m+clQESMc5S47zPIcy1kmE/lJnhsq4/D78Bt1Ji0vGzuSdtiyOp/R0OycbHs0Nzd2v3Phg3q9yEvKFjUva1MBur2gN2r8fEIVK4jwwd4k1wbV3FG1kKdJ2eNpVuit5ib488Ei4dYkD3ZGKMwS2T4cd/H6UJZXSrC+PWlXkm4KWdObZTCVL/DsUIEpf7iZn89RtnOyKU82JbK1q0IkjbpdHfSlfJWCYRB1h9jS1cqmeLO6qCp8UJ8ufBCd6+6qqgXbXZ/mbFcPNm2v3KeGy7hicd7fFT2Tp9PQOTqqCh+UCCRT3N8epFIs8kpeIx2LcINd+KDI7hKsbo2x0afxzIlxXq17uKc3zXul8MG8n3HkQCEgBISAEBACQkAILAWBRRXZDh48eFpkU0KbEtlmcrJt27ZNRLalsPBlnOPyRDaLeqXIjkMZhlSemO4I4XM+rhfGh/nykMlvXNvFDTEYGcnwvVGN3rYEd7aGmt4LWpXDYxP8aMzg1tWd3JHw4p/1ojT49nH+qhLg99a1nqkuisFELsf2gSLFQIg70hFWqKpySkjTG4zmijw/XqLmC/P+XpWkW+ftXJmC5WFlNEB0urKmVinx0+NZdnmj/NaMt9sMr0aJp98e5ZslB+/vaeUDrX7cloXXo8JKnXYy9KLuwOM0GB5TYaRlPKkWfm9Vwk58fXE/AxawuugQ37Kri7bb1UXP81NSomNmnG8NVfHHI7w7FaZbFUhwNl/4j00VeWWsgjMW58NdMdp8DiYnx9l5okGirZV3tXptbyDLqLF3cJznKx7e09vChkjTk+37R0c55A1zf3eCbq/yaLEwdY2pQoXXJ/IcrHu5pSvJzQn/OaFxJuOjo3zpeBErmuCB3hh9XnA63NPVXlUlTM2ulmlUy2w/Ps5PGx62rmjn3al3yMW3iCLb04dHyYTj3N0ZoVvlf7I0hsazPDmms6Itxa0tfqr5LDtOVUm3pbilJUQUnVw2y58fL7FqRTsfbjvjyZZqTXObqng4S2SzPdl60nwgFSA/Ps4PR6t4wiFuivpocVpkajXeHi/wWN3N71zbzj1xDwMjGX6SM1nVEmdzKkjYrRLYVzhVd5KOBEh6YP/hU7xgBLmvb26RTYkahYksf30sxylPmI/3qqqbTtwOV7NYggO7WmJdydRalZ8NZvlxAd7V08oHz60a+w5rzmKJbCedQW7vVFVxpwVc0yAzkWPnaJmqP8htLSocXK0PFnpdhfUV+cV4FSsU5e6uGCt8BntOZXit7GRDlxIMvbjUncvQqVSq7Ms189v1puLc2RbAWZhi+0idcCLGzS1B23twWh/C0jX2D2fZ3/BwSzpMyNKY1B10hAOk/KqqMWiVCi+fmuBNy899PUk2RbzniWz/5VSF/s4WPtASOiOaO8Ct1Xh1MMtBw8em9jirg2fWGofDpJjP8zM1Z6JRbo66yFU18Pjoi/jsa0pVZh4Zn+Ln2RrRZII72sKk5kjSaKh8bsMT/CxTsQt0bOpI8b42FRrfHKwtsg1k2NVwcUN3kg0Rtx0u2twsVK/cTgeNRpFXjk8x5Ixya7fKFdesaHxqPMez2YZdHfrO1iDuRoW3i3Ucbj8rIj78bidOUyOTyfGdTIOe9iQfSQeZGMvw9xMN1re38OHWgB3a+rOhPAOGm/6WKP0xPyEl/hs6uUKJXeMlhk0Pm9qTbEr4CWhK9FciW4T3r0zRbn+caVYifX1kgh8PlzADMT6xKs3NcQ9mWXmy5SmF4tynCh+okNgzKp59XdQrVY4U6lg+P6vCPnzq/LrGycwkL+Y0O4/de9qCRGY8ri2TclkVksjyQsXJzV2quIGPoNNhV3tV9zFD16kZFoahcTiT44mxGrFkkm09cfrm8tib45oTT7bLePiRXYWADz/csQAAIABJREFUEBACQkAICAEhsIAEroLIZrJ9+062bZPCBwtoxwVp6rJENstgdDzDD4Z1bljRxk0qMf05VfP0RpFn9mc4Emvl0d4wEa3OS8NZ9pRMnEEfTltkq9Eom8RScT7cGSXunsld0xzSqSMDfL0a4PPXpkjP9sAyNE5N5nk1U6ZoujD8bkzlSac3cFV1CIa4rS3WDGk0GuzP5Ng31aDi8WG6nVjKoa1eQ9dcrOtQIUt+gmeFnVqUVNW4YxO8rrt5VzrG7a1hO5S1mazcolGr8tZEnmdHSkz6I3x6ZSubop5moYdL2Baq8MHw2DCPjTu595o01wRmVe+c1QfLqHM8k+elySoNhxvL68F0WiqeC7MOkXCI2zuidgVCt8NicmqCZ09qJNIptrT47LxD9st1ucCTA5MMBSJ8uDNGJw2ePDHKjqqTvrCfmMvRfAk1NLw1DVO9NKeibE74z87DN903letu18lx/n6sTiwa5r3pGGsj3tPJwk1TI5cv8cLYFC+UHHaC8k90RGjxXiTL/nT7C+bJVq3y06MZchElTITomnnR1avsOTnBq3Uvt6twXVedvacmOaC58Krk8g6TaKPKSzmd/pVt3Nsawlmf4OljVRItLWxpaeZ0srfJLP95sMT1na3co0KvjTqHxwvszddwmBYqYrTh9hLWqnyv5uShlWnuSgbQ6mX2juQ5XDap+b1YLgt3rU7UF+bmduWp5ODgsWFeNgK8pyfOtaHzPdnU6U2jzqHhcb49XKHuD9pzXoXAKjHcliJMnXyhzK7xKZ4vGPS2JNnaHaPXP8s78QLzfuFFtgo/G8gy5Axwc0eCFaf70RR5BycKvD5ZIW85wZ7vCmADq2ESCYXY0hZlRdCL26pzcCTLjmyDeiBAUonwahKbBt5aHdPhJhWLcHMqRLtL45WhCQ43PNzYnmDNuYVElKA9OclPR2vEIqqYR4PBYp0pVdrC47YTG1r1BqbuZFUqxk0twfOq/Tay4/y3kwUKSrQJnPEQNB0O0nqdkbJBe0uCu9si54cNNir87FSOY7rHzmNYKZU5UbVo+Dzoyo6mgVZtEPOH2NwWY2XYM2chFKbH8b1jkwy6g/zGiha2RH3MpD0zNZ09g2NszzdwhoOkvY5ZIhusDIe4UVWvNUu8NphnzBnlpq4oK2YKH9RrvDE8wS/qLm5oT7DW3WDPeJ6jVQvd47XXaIepY1QbhAIhbmmP2WHrI5ks3881WNuW4n2poC0aZosl3swUGalb6D5vc5yGDrUGHrePa1pibIj57QI31Is8N5gj441wd2+C9IwHtGWQLxV5anCCQ4bf9hi7OebGrOTZOZjjdc1LOuqzi4rMiGymw8X6WIB1Lp2Ddt/B8KvzO3Coj4o1nVRQzbMYfcGmwHp6M3SGJyZ5YmiKt3UPN6VjduiuWtfUfsoTrlKtsj+b54WJOo5AmA/2pLgx6j1tg4vdYkRkuxgh+V0ICAEhIASEgBAQAotD4CqIbLD9Rz9g2/0P0r9+gxQ+WBy7zqvVyxPZTCYLRQ4rkSqh8qKdLY7ZHTBNxnJ5DuDltkTAFk6sepVDk1X2N0wqlh1hQ7ffz+ZkkJBq4xx9qjhZ4IDuZr3tBXXu7waVUpUD+ToDhkXVDpmCTp+PDfGg/bI8U73P0uoM5iscqBpMqqgpwONwcl04wFr18nRWBbgZfDrZbIGdQzl21SAZ9NkioHpXV380vc7xsk4kHOG+joSd7ywwR364dzLGwohsJqVKmcMV6IsHiXvO5GQ777ymepEss6+occqw0MD2OOnz+9mgxBRVoGJaQKzVqgwWTXzBAO0BF6cjyiyLQr7I7oaD/niQFpfJYL7Ma2Wdiqm80JpnVf9Iez2siwZpU8LdOwqPFnqtwqujkzybqVJye+z9A9MTQcegUK4xbHm4MR3nwx0qwfkFxnjOoBdKZFOiwsl8harXR1fQS2RWTiS9UuaNokFrNGAXMaiUK+wvNsgYKmDTaRct0HWLeDRoVxt06FUG8jr+QIC2gBJlpztdq/JKoUFLOECvElcMg6pu0Kg3mKgbFC1IBH04shN8LW9xb18rt8ZVEQMl+NY4mq/xdt2kCPb12B8N0Rf04lMVTvNlRiwX3RH/WeHYZ+Oy0LUq+zJT/GSkzBhuu38zOQ9Ny6RUrTOmObi2Ncb7O2L0+T2nwxUvtugsuMhmagwVqhQdbtpDfmLnCPRKJMuXq7xdqjOoWdTADivv8fnojwWIe13N9cYymCxX2FNoMKRZmDMR5UDM5WJNxE9vaHqN0DSOFKpU3R7779Q5z91U+OFgoU7D46XL76BUqXGgrNkJ8fXpdWdl0G+vO1HP+WKxUa3wSr7G8YZapc5s6r8SDoh5vPRGg3QHzhFu7F11sqUqmZqDZMhHRIUXF+scbpiUpptKeDysiwToUV6vF7ouGw0OT1UpuTysigZIKZFqerNMk0xBzfs6Gau5Hp7+zYK+cMgWtiIOjbFCnbLDS1tY8TqzX6NSYV9JIxQMcE3QTb1W5UixztG6SXl6FUl6PGxQ15USqbAoVqocrpkkg35WBGZ8dk1q1RoDhRqH6ib56fVZHXtdRFXSnTVOo8FgoUbF6aE36ic4+4Zj6oyVKoxpTlpDAdp8LlR+uqP5CvsqBpXpdc3umrqHOF1cFw2wKeLBqNY4WqhzRGv2XU2rpNdDfyRIlwrhP49zUwg+NVHgmZE8BzWIBLzEXc37i/pUUW00GGuYxEJh7u5IsCnqPedD0IWvOBHZLrYiye9CQAgIASEgBISAEFgcAksssmlY1Pnu1/+aTz/yO2y8aYuIbItj13m1elki27zO8Et4kBIWCmV2FyscnapwsqKTNS38Tpf9Yt8ZDXBDIsLKoPs8T76LjXZBRLaLneSX4ncLQ6tzbLLCm/kKg6UamYZBA6ctKHTFg6yMBNkc9xPzXFoo7sywF0pkW3qMJpVSkX25BpbPR9jf9DhS+cHeGs2T90W4W+WYUiGSl+Y4eYlDsDD0BqfyFfbkK7ZwMdwwqFgOom43XdEgKyJBbkwEaPFdmgfbzIkXXGS7xBHJbkJg2RLQdbJKlJ8qc7hQY6iqM2lCwO2iPeinNxZkQyxoi+VzFU+90LhEZFu2VpeOCQEhIASEgBAQAr/iBJZYZFPf8XN87Svf5NHP/yNu2nKTiGzLaIKJyHYBY5g61UqD0brOhAlel5M2n5ekCs9UCa/nIXSIyHYOb8u0837lahoZzUDDSdzjpi3otfNJOecB+ZdZZKtViuwZLfO2BprLYYeL1nQdh9PDTa1x2xPqcjwnL2+pMTE0nalq05umgoOoS734ewkrT8J52EJEtsuzgOz960JAebXpVGoaY3WDKcvC53LR5vMQ93nwXIZ39GxiIrL9uswfGacQEAJCQAgIASGw3AgsscimYVklvvf9HXzqoUfYuLFfRLZlNCNEZFtaY4jItvi8f3lFNhVurVOoNDhW1Sgocc0C3dkMjewLeuzw63lou4sP/R3OICLbVUMvJ/41JCAi26+h0WXIQkAICAEhIASEwLIgsMQiWwPTtNi5cwdbt0rhg2UxA2Z1QkS2pbWIiGyLz/uXWmQ7jUeVNFTp1mcS3v0ySWtnbCwi2+LPdzmDEJghICKbzAUhIASEgBAQAkJACFwdAksuslmWxfbt29m2bRv9/eLJdnXMPvdZRWRbWmuIyLb4vH81RLbF57QUZxCRbSkoyzmEQJOAiGwyE4SAEBACQkAICAEhcHUIXBWR7YnvfZP7P/UIGzbeKOGiV8fuc55VRLalNYaIbIvPW0S2xWd8qWcQke1SScl+QuDKCYjIduUMpQUhIASEgBAQAkJACMyHwNKKbLoBlSG+/Jdf4Qu//y/ZfPPNuN3u+fRbjlkEAiKyLQLUCzQpItvi8xaRbfEZX+oZRGS7VFKynxC4cgIisl05Q2lBCAgBISAEhIAQEALzIbC0IpsBzrEX+eM//SZ/8K//hHe/6xbcbtd8+i3HLAIBEdkWAaqIbEsL9Zyzich2VfGfdXIR2ZaPLaQnv/oERGT71bexjFAICAEhIASEgBBYngSWVmTTDMgP8Ndf+zs+9/v/gi1bNku46DKaFyKyLa0xxJNt8XmLyLb4jC/1DCKyXSop2U8IXDkBEdmunKG0IASEgBAQAkJACAiB+RBYWpGt0cC0HDz55A4++YlPSOGD+VhsEY8RkW0R4c7RtIhsi89bRLbFZ3ypZxCR7VJJyX5C4MoJiMh25QylBSEgBISAEBACQkAIzIfAkopsmqZhmiY7duxg69atIrLNx2KLeIwS2T77i6P81spW4h4J411E1Dhw8NJEiapp8MWVadr9Xvt0v/36Me5MRVgR8uF0LGYPfvXbVox/PlHEtOCR3hQ9QZ896P/rjRNsigW5NuwXxks0DZQtXs6VMCyLT3YmWBMJ2GdumCb/6a1h4l43WxIhwFqiHslphMCvLgF1vT2dyZPyuvnCilbCkpbjV9fYMjIhIASEgBAQAkJg2RFYVJFt7969lmVZ6LqOEtgaypPNNHnyySd56KGHWL9+vYSLLqMpUTVM/ujgMEmvG5cIPItqGafDQaamcW3Yx0c7ErbIoLY/PTKKsoPP5URMcGUmUCLleF1nTdjPB9tipHweu8E/OzZGXjMIuJxXdgI5+pIJKFtk6zqrQj7el47REWiKyrpp8Y2TWU5VG0TdLpHYLpmo7CgE3pmAundMNHQ2xoJ8pD1u309kEwJCQAgIASEgBISAEFgaAosqsr3xxhuWEtWUyKYENvVH/fvTTz/Nww8/LCLb0tj4ks9iWhYnqw1b5JFtcQnM+OsoT4Okx4172m1ttNZAeRSKBa6cv2KsXjYVXyUcC+MrZzrfFmZsEbdt4cLrbL70WxaMNzSmGrrM+fnCleOEwDkE1PWmfNHVuqf+qI86sgkBISAEhIAQEAJCQAgsDYFFFdkOHDhge7IZhmF7ss2Ei+7cuZP7779fwkWXxsZyFiEgBISAEBACQkAICAEhIASEgBAQAkJACAiBRSawqCLbwYMHbYcd5b02EzKqPNu2b9/Otm3bRGRbZONK80JACAgBISAEhIAQEAJCQAgIASEgBISAEBACS0NgSUU2FS5qWUpk28m2bVL4YGlMLGcRAkJACAgBISAEhIAQEAJCQAgIASEgBISAEFhsAldBZLPY/sQP2fbAg/Sv3yCFDxbbwtK+EBACQkAICAEhIASEgBAQAkJACAgBISAEhMCiE1hikU3Dos73vv5VPvXob7Hxxi0isi26ieUEQkAICAEhIASEgBAQAkJACAgBISAEhIAQEAKLTWCJRTYdHDm+9uVv8ujnf5+btmwWkW2xLSztCwEhIASEgBAQAkJACAgBISAEhIAQEAJCQAgsOoElFtk0LKvM9x/bwUMPPczG6/tFZFt0E8sJhIAQEAJCQAgIASEgBISAEBACQkAICAEhIAQWm8ASi2wNTNNi584dbN0qhQ8W27jSvhAQAkJACAgBISAEhIAQEAJCQAgIASEgBITA0hBYcpHNsiy2b9/Otm3b6O8XT7alMbOcRQgIASEgBISAEBACQkAICAEhIASEgBAQAkJgMQlcBZHN5PHvfpMHPvUoGzbdKOGii2ldaVsICAEhIASEgBAQAkJACAgBISAEhIAQEAJCYEkILK3Iphs4Kif5y7/4Cl/4/X/Flltuwe12L8lA5SRCQAgIASEgBISAEBACQkAICAEhIASEgBAQAkJgsQgsrchmgHPsRf7Ll77JP/rXf8K7b1cim2uxxibtXiYBC6joBkXdwFT/IZsQEAJCQAgIASEgBISAEBACQkAICAEhsOwI+JwOYh43bqdj2fXt17lDSyuyaQYUTvHVb/wdn/3df8rmzZslXHQZzT7dsvjJaJ7Xp8rUTHMZ9Uy6IgSEgBAQAkJACAgBISAEhIAQEAJCQAjMEGjzefhQe5xrwn6BsowILK3I1mhgWg6efHInWz/5cdatk8IHy2guUDdM/sWeQZ4cy1MXV7blZBrpixAQAkJACAgBISAEhIAQEAJCQAgIAZuAZUFHwMO/WdfJxzoSQmUZEVhykU1VF92xYwdbt26V6qLLaCKorjRMi784luGNqQqGumplEwJCQAgIASEgBISAEBACQkAICAEhIASWFQH1th7zuPhUT5LbU5Fl1bdf984sqsi2d+9eS4lqmqbZfxrKk800eeqpp3jooYdYv369hIsuoxmodLVMXWNS021lXDYhIASEgBAQAkJACAgBISAEhIAQEAJCYPkR8DmdtPndhCTP/bIyzqKKbG+88YalRLUZgU2JbIZh8PTTT/Pwww+LyLaspoJ0RggIASEgBISAEBACQkAICAEhIASEgBAQAkJgvgQWVWQ7cOCA7Q+l67r9Z8aTbefOndx///0SLjpfq8lxQkAICAEhIASEgBAQAkJACAgBISAEhIAQEALLisCiimwHDx48T2RT4aPbt29n27ZtIrItq6kgnRECQkAICAEhIASEgBAQAkJACAgBISAEhIAQmC+BpRfZTJPtO59k29ZPisg2X6vJcUJACAgBISAEhIAQEAJCQAgIASEgBISAEBACy4rAVRDZLH70xGPc/8CDrN+wUQofLKvpIJ0RAkJACAgBISAEhIAQEAJCQAgIASEgBISAEJgPgaUX2TD59lf/jM989ots2nwzLpd7Pv2WY4SAEBACQkAICAEhIASEgBAQAkJACAgBISAEhMCyIbDEIpsGVPnG3/wNj3zui9y4eYt4si2bqSAdEQJCQAgIASEgBISAEBACQkAICAEhIASEgBCYL4ElFtkamGaDx5/YwYMPPMSGDf0iss3XcnKcEBACQkAICAEhIASEgBAQAkJACAgBISAEhMCyIXAVRDaLnU98h60PfJr+DZtEZFs2U0E6IgSEgBAQAkJACAgBISAEhIAQEAJCQAgIASEwXwJLLrJZFmx/7Otse+gR+q+/SUS2+VpOjhMCQkAICAEhIASEgBAQAkJACAgBISAEhIAQWDYEll5kM3R+vGMH2+5/gPX9Ei66bGaCdEQICAEhIASEgBAQAkJACAgBISAEhIAQEAJCYN4EllZk0wys6km+9d0n+cznfo8bNq0XT7Z5m27hDzRNi/FcAdM0F75xaVEILAEBh8NBNBygXKmj6QYOxxKcVE4hBISAEBACQkAICAEhIASEgBBYIgIW4PN6SMZCWCpUcB6b0+mcx1FyyKUQWGKRzYT6Qf7q//wdX/j9f8OWW7fgdrsupZ+yzxIQqNU1/vh/PsZUvgwiTiwBcTnFghKwwOt1c/9Hb+WFnx/g5GgOUdkWlLA0JgSEgBAQAkJACAgBISAEhMDVJGCBw7JYc20Xv/f5e6nVtHn1xu/3oxwUZFt4AksrsjU0LEeJ73z1G3z60S+yabPkZFt4k86/xUKpyvV3/jMGRybm34gcKQSuFgELQiEf//s/f54v/dkOXts/AE65cVwtc8h5hYAQEAJCQAgIASEgBISAEFh4Ai7D5J57NvHk3/0rCsXqvE4QiUQQb7Z5obvoQUsssjVQkYg7n9zJ1q2fpH/dOgkXvaiJlm4HW2S7918yOJoTVXvpsMuZFoiAcpUOB3387//wKH/6l0/y2luDOMQNeoHoSjNCQAgIASEgBISAEBACQkAIXG0C6p1HiWz33rWRnX/7zymWapfVpZnwUhHZLgvbZe285CKbMuqOHTvYunUr/VL44LKMtdg7i8i22ISl/cUkICLbYtKVtoWAEBACQkAICAEhIASEgBC42gREZLvaFrj4+RdVZNu7d6+lJoGu62iaRqOhPNlMnnrqKR566CER2S5unyXdQ0S2JcUtJ1tgAiKyLTBQaU4ICAEhIASEgBAQAkJACAiBZUVARLZlZY45O7OoItvu3bstJaopgW1GZFOC29NPP80jjzzC+vVSXXQ5TRER2ZaTNaQvl0tARLbLJSb7CwEhIASEgBAQAkJACAgBIfDLROBSRTalw8yVc03CRRff2osqsh04cMCuJ2sYhu3NpjzZ1L/v3LmT+++/XzzZFt++l3UGEdkuC5fsvMwIiMi2zAwi3RECQkAICAEhIASEgBAQAkJgQQlcTGRTFUPL5TL79u1jy5Ytdg78GWFNdUREtgU1x5yNLarIdvDgQVtkUwLbjMimjLp9+3a2bdsmItvi2/eyziAi22Xhkp2XGQER2ZaZQaQ7QkAICAEhIASEgBAQAkJACCwogQuJbMpzrVgs8txzz9mOTQ8//DC33HILHo/HTtslItuCmuIdG1t6kc002b5zJ9uk8MHSWPgyziIi22XAkl2XHQER2ZadSaRDQkAICAEhIASEgBAQAkJACCwggQuJbPl8nmeeeYbHHnvMdnKKx+N86lOf4rbbbsPv99tebOLJtoDGeIemroLIZvGjJx7j/gceZP2Gjbb7omzLg4CIbMvDDtKL+REQkW1+3OQoISAEhIAQEAJCQAgIASEgBH45CLyTyKbCRF944QV++MMf2gKb8mpT3mtKaHvggQfYuHGj/fcisi2+nZdYZNOwMPj2V/8Pn/nsF9m0+RZcLvfij1LOcEkERGS7JEyy0zIlICLbMjWMdEsICAEhIASEgBAQAkJACAiBBSFwIU+2N998EyXwzHZkUjnxW1paWLt2rZ0fX0S2BTHDBRtZcpENqnzjr/+GRz73RW6cTsS3+MOUM1wKARHZLoWS7LNcCYjItlwtI/0SAkJACAgBISAEhIAQEAJCYCEIzCWyzQhnXq8X5dF27jZTiFL9JiLbQljhwm0sscjWwDI1Hn9iBw88+CAb1vdLuOji2/iSzyAi2yWjkh2XIQER2ZahUaRLQkAICAEhIASEgBAQAkJACCwYgYtVF73YiURkuxihK//9KohsFtuf+B7bHvgU/ZKT7cotuIAtXLbIphInzpzf4eB8zVwlVjy9A3OI6gvY++XR1OzyyOd9Rbgor4Ubw0w/5vqSsXBnWV4tXanINtt2zZE5fi3mrBrp+WOftu30dT3372f4zPm7WhBOX/9nt7e8Zk6zN3OP4cy6dqH58U7jnzn6YvyWBY/Z69OsDp1ZQ2av52ftoOCdPYQLzJtltSbNOeazr/u5bKfuZecO+cx6MTen5TRu+8597rVpL3mz7uNzsJn99fuy5uyczweX1cIV73yxNU4BOd+mCsmZL/5nOnGRtc9Gef4T0RUPYh4NXGxtUoOeeyrMMW5lx3fYf9ncL+d5TdsPsOeBOP8Z4ILPePOwz0IdcrH711x2nt/1vHyeiy5+Tc91X1f9n+Nan9P+y++55aJjvpzrea7JtwzW6tPduoS15h2frdR6ftb4Lva8Otc77EJdnZfezjvZd+Z+ctbvFrhMk3vu2siTf/vPKZZql36iWc+8kUjEztsm28ITWHqRzYLt3/8a2x56lP6NN4kn28LbdN4tXrbIhgO304FpGhj2Wc9ZpNQC4HaCZWIYasG73JuziWUmWHd9HPPYMMeqGrpaNed6dlVPx/EWNnT5mDyWYbSmo7/DrvMGdAkHqvE6TAvdbN7Ez3rOdjhwuxxgmuhm83nuih7DHS66V3WTMCY4fLJMVTdPvxA4nH7S6TB+aoxOVGjY4H61t/mKbPZNy+Gw1yK3y4lTZY40DHTDwrQs3F4vfX2tuKpZTo7WqeqXO4+XM3c1Tx04XU577C71QomFqRtohnn6IUXdgG0+TvXiZdpJU42ZOexQx7pQNWzUfFYJVnXdxMSJxzPdpr0GGNPXxfLip+zvcKjxqXE01zBTjVEzbfurUan/P8NoeoyGiamuc7WH04XH7cRpP6DOzB91/MxDuhO3u8mvuR6a6NN8l8PLeJPBmWtAjUHZUfXTmB6jGolz+hppLmPKzmrtd+Byu/E4p8euz9gZHC4nHnVNqXkzs//peXN1r4uz7e607dac22rMtuRiM3E4Z64NZbrpMdvXTNPmTVZqvWgedzZH9ZJnTLd57g3h6oz//PVO9XH6+rTv081NXRNqzrrUs7dloRuGfR93qDngdqJKVjXniIWp5o5aI9QcmLmpTVcvs+eQulau2svbzL142mYuZbPmmGfGNDNmtc6ptUy9b9i2np7/LnXtqr+fvi7s9W36BfAMp+b8V2uCWuvUdXN1v9LMjNuJ3f/p69O+bg1DPYacWd/VXFZc7OWpOcdN+7pWxzXn+Jk1q3m/8Ki1csbY1qw179znwKWc5tPrdXOtdmEvtzPrrf1M1rR002bN+armtjG9Zql13J7zan2bvibUNT2z2Y8Kah1UxzqYvs9d4XPclfKZHrMarH2PsW1iYag1yb4PN8eoZqe9fqv71Mw9Sjex1LXrceNpGr855+1n9+n7leqffS03BSt7rZvF5Eq7P7/jZ13TymbqHmMLZ2qdaq7hzYdrtX6r5+4zzy7NZzt1z3bi9bimr9nptcAEp30vn5k7zfFq05yu6Hl9fgOdddSMMHjm3tNcmi9h7Z6e3/Z163afXsfU2q0WeE9zwcOw14a5Rfcr7v7lNnDO+mo/O81af43TX0RmPbs7LExj2l401z2Pu/mxwP579cxlLwEOnOo3lwPFcOa35pJ9taw8bV/1bOFx4Z11n5pZn848TjbnqMthqUWIu969nh//9T+nWBaR7XKn2WLvv/Qim6Hz4x07uP/+B+jvl3DRxTbw5bR/6SKbhWW6SLSs5L03Bzm59y32DGlos77eqkXNF+7lfXd30jj5Ov+wR6NmNh9CzyjxjuaN8Nyv56cXTwO02/n3/+8NaP/f9/nSYI789G+n25heEB2WCbe+j/++Lc3uL+3kBycnKc58dZ21GKvzLcYiqvrj8vm5/pYNdOsTvLxrkIm6YT/AzDzQ+1as5YMbgoy9cZA3hqvU1A2u+cQ3/Y/mw9DMS1DzbtBk1Gzj9BJr/4XL08qj/+jDrK3t5X99cy/DBQ3UokuIazas54O3Jskd2s/O10eYrBr2E/VMk2c+2U+3f9VuLJczQy+877xENputdcstAAAgAElEQVS3g2i6nY3X97Ii6cfnsqjmM7zyxkkGxkr440l+53fuxX/yeb72RIZTBRc4p2HOeslovqGcbSO7x0sw/+ZHsTl2byTJunU9rO2KEFAP4E6L4miGN/YMMDBRQfdHWH1dHxtXJYj43Dj0KsNHjrDrcI4JzUd7bxeb1rSRjrjtr2FWvcyh3cc4mAmybksHqzpD+M0Cx48c5vWDeSYrThzL5KOZ/dLk8pLu7mTjdW10xLy2WECjyrF9x3nzRJYpzcQXirOmv4+1PXGiHtCreQ68PciB43k0R4hV6/pYv0L95rBf0MvZcfbuG+BopkwNHx0re9i0tp22kBsXGuMjw+zaP8zIZMN+Cbqql596AXN7aOnuYuN1HXRFPc1qVLUiJw4PsOfoBJM1C08kwdr+Xvp7YoQ8oJWKHN1/nP05ndjqPm7saaEt7GDqwHF+se8UI84Ia9f3sXZFlIAbTK3G0Ilh9h7OMF7Sruq4bbu7vbR0dXD9mg564l5bJDbrZY4eGeTNw1kKVXUPi3Pt2h7W98UJexxopTzHjxxn71GNaEcvmzamaI16aEwN8vqbx3hrxEOio43r13XRl/ThUvc7rcrg0VPsOTxOrqbe7q7WQ3xzKXI43MRbW+lf18XK1iBe+y2jwfjgELv3DzFUMnD6A3St6GHTtW2kQ04srcbJEyfZ/VYGUi1s3LCKFXEvRjHPwbdGGXVHuX59Bx1e0/6go/7ndLtxWxqje4/x2v5hRv9/9t47rMozfdc+V6WD9N6kKgqoSLeggr33gsYSTTTF9J5JJjNpk2SS2BJj7F0BFXvBhlJsSJHeQXrvsMp3vAvN5Le/vY9jnEmC+9h5+A/WWqznffr5XPd1Pzo0/Gdz1X/+LmFdEItlmFpZ4TXQFgdjLaTCYayni/KCElKyKqnpVCHXN8TZ1ZHB/U0wkotQdLZRkFPM/YJG9O2s8RnoiK2BhI7qOtI181srSl0DbByF+c8cEx0xwj6kvbGJB+nFZD1sQtFHdX687Eil2ljZ2TBIaBtdiUbB09PeQkF2MWkF9TQrQaefCZ4DnBlop4c20NHaRHZmEdmVnVi6O+Ljao2JFjSXVXA7uZASXSM8fNwIsNZC0a3UdGdlRzNFeQWkFDTT2tML6/qkiMTomZjg6emEp7Uucs2S3ENtxUNupZVR2ahAItfF2tGOYQMtMNWRoOzupK6shHsZtbRJrBky3BZHCzni7mZyM9OIz+q9rtXsv9RiDI3N8R5sg153LQn3H9LcodSAnL4oj4GBlpYe9i72eHua00+g3yIVXc0NpN/LJ6O6A6VIgoGpGYMH98fdXI5YpaKloYa7KUWUt4txH+qJt7UBUpQ0FJVzK7cFY29XhlnJEIibgOhk2jJoryfjVhpJ5cK1et/U+bHiVCSWYmBqzmAve1zNdTTgSK1SUldazq27xVQq1Mjkuti5OmjWdjOZAFO6qCor4cb9eiT6towItcVUS6RZz2/fzSO/VsoA3/542RkiFwkkUUVbbTV3bueR39J7id1XpfdSSIK+kSlevs54WGgjFn6nVlJfXs6te8WUd6iRyLWw7u/M8AEWmMhBqeihurSEhJQK1GZm+A31wNFAgqqzjdzb+TRZ2DDI2QRtqYjOygrir+RQqgHyfVg0gE3UWxdXZ/zdzeknF1pDhKq7hQdpudzNa0KFFG1jc4b6OuFuqd0LzFsayLyfSUqFNg6u7gT7GaCtFtFWnc65pCrqW6XoGJni7eeKp7k2UpWSzvYG7qcVklHSKqxcfTJ/9a7NYvQNTPEOcMPdWKqZcyRiFTUFRSSklFHTrUYsN8BziBu+TkZoq1T0KNpwtdTlndeX09HZ9USN9vhM+aeS7Yke2xO9+I+FbD1K1B1lHIo6p8ku6usz6E8l2xM11+/74ieCbN1auA+dzo4vB/Dg8GH+vj+Lks7eG22NFBstfKcs4qfX3Mk/8Tde2NBGbVcvNNLS0UJHLkbV3U1rp0Lznl4VXC9gksm10NWWQE87zY0R7D81EsU7m3klr5JapeZ+FS1dOToS6OzspLNHWFxVMDmSs2vtuP7aTrbkVlOv2YFI0NGRoy2Frq4uOrt7b+5+IVe/0SMVFnepnjEznn+GZ/vXsumbY1zIb6Xj0QFajZSA557li9BOtn8RRXRaCz1aWug+/l6CakZDzqToyoQNvhKxlhSxWkmnBtaJ0daWoy38raub9i4lyKyZtXAYVp2lHDidSW1rF8IVnWl/H5YvCcBV9ZDjUTe5VthMm6pXbaIlUtHdg2bDpC1R09XVrXl+wnaiLzcQv0UzPDlkU6NWqtE2tiR8+ijmhlgjrm2lVaKDtbWIjMQkdhxKpV5ixEefzEM3L5rPtpWRVycCqQQdbRkShZJOlVpzW6bULIBStIQ26u6hs7NHs7nV0paj8+h3Hd29qs+n41mrUSt0cA/2J3LaQNx0eqis7UbPygI7/S6uH7/E7vPFaHn6snSmL4OMlVS0KDA0NsSwKZ+YqJtcfGhA6KQgpngb0VnXQptYH0cXY9rv32FrdA2Wg8zwH+bISB9t7l87xT935vCgSoboqUgqLbS/GD1TOyKmBjLVzxyaWmhW6mDb3xRVXhpb98UTX9rNwBEBLJ48AAdxD40tIvpZa9NQlsWBQ2lUy+2YNs0XbzMRDdUtyEzNsDdWk3I2nl2xGdRZ9mfOnEBGuejRUdWJ2lAPA51mrp1LJOpCHg+bFQiyiL7a1ArjxsDGnohJwUz2NkXc2kQDejjYGNJdkMreI/HEFUnwDAli0QRPHLQ6NdDN2FCPjpwMjsbnUG1kTYCzF+NHOKObdIPvdyVS7uXLkuleWEubKKvrRsfSFO2uWuJOJXI6sYy6LkE20Bf17t3Aa5nbMXZCELP8LJC0NdGo1sLBrh+dpRnsPhTP5WwRAwP8Ne3urNNNTQcYGcpQlT7g6PFcyrHCP9CG0GAPHOVZ/LT1FIfTHRgv9KXhJijr66jtkmDuYIa8vpQjR29wOqVaowLpm7Oa0N9F6BiaExw2nOmjnTHuaaWhTY2ZgwUGndWcPXCJAwnV6A8eyKxpwwm2l9PR0IXEQB9xexXnYm9wp1aCb5AvAUNc8NBXkhx7iyQ9ZyKnuGCQm8f9yhZ6JDLM3ZwZ6qrLg92x/H3HLXIFQP9bTPRP9Bm9dTYwtWFUhD9Tg+3QFtq6U4yVgzmSmiKO7onjZHYHDkFDmT/ZGy8jFc1NSnSM9emqLuTEiSTyFYYEhA4leJgzdp31nNpynB2pDVgGDGdWhDfDrKG2soEmhQhVezM3Lt7iXMpDejRKmb4owl5KipmNExOnBhLh04/u2kbaRdrY2RnRlJnO7j3xJDbI8AkPYlGEG9Z00NgqwsBYh5rcdGLOptFqZENwiC8BQ52wKM9h06fHOWfvweLnprBAu5brdx9qVF09rXVk3EvjUlotDZ2SPrlE0aiNdY0YEDScFZMHYEsLlc0KjKwsMBfXcOroBfZeqcXA3osF84IY6SChtrEDpY4uFopqrp5O4sIDbXxCXRgx3I4hnlokxmzl1Z2dj1RcoG1gSmBYCEvH2FCaGM+G4w+o7VD1KWQTi7Wwc3Fn9pxAguyl1D9sQGlgjJONDkVxV/l2XwoVBuaETh7B4pG2aDU30azQxthYTNaNBA5fKsB02FDCvB3p79Ufq6wkPvruNowZQoSjNsLtuZ6JBcNC3DGuuM/Xn+5nV1ZPH+5hhP2+cI4wYVhYIEsmuGDa3UJZQ+88Zqyq4+SOU+y4XY+dtxcL5wQRaC2murgNkZkh/eT1xB69ybUHukyd7am5WBroKGfXlmNcrLDk2cVD6S/rpLyiBT0b4QJGQeLBU2yIzaOuT8ezCC0tI4aODmLJFA9Mu5p5WNuJqaMNFuImTm8/yc74Kgx8vVk0P5gRtiLqHrYi7meKAXWcPnyJq6VqgiOC8B/kzBBHOcnfHOG02BR/f1ecfAbg15zOW6v2cr7P6vlorhQgmwDM7dxYvGQ0ExxlVFdV0Sozx9NFn/q0m3yx5Rq5zRaETh/DyggHtFvrKeiU4WqpQ0vaTTYeyKPL0oc5k8wZMtQL6+YTLP0gkZxaUwJnjGPtJGek9Y1UN0qxdNWmIuMuP+xMJuNhJ8h61c5/XOm98JZIDAmcOJpV013Rqa+ltLYL6wH9sVFUsPf74+y/24jt2FG8tmgIdrRSUqjA0L0fg6xFuDu5a5SIT1L+hGxP8rT+s9f+wZBNBV2ZbNtyiOVr38PPf5hG3vxneTqewJNCNrch09i3bTwmBbf45B9HOJpSR5tauDpUYmDvx/tfzGKhuw6JB//C2u9aqFPJMLW1Y+ggO+xMtFA21JH5oITcskaaHoWXmdhY4+3lgLOFHqLWSu7dceeDzUNpfX0Tr+ZW0SDWwdHZAS8vK2x0lNRWlJOeXkpxXQdd4yM5tdae+Nd38UNOFS0yXez72zPI0wprPaitKiM7u4L8SkFF9ihc87eaSdWCDFmGQ+BYvl7vS3nsMb6KyqG8UzjQKdF28ObzT2Zhe+80b+3KRdHPEq9B1tjpQ2PVQzIelFJY00GnlQsTBhvSXtKNsVM/OmuKufmgGVMbWwZ5WmBhJKW7tp6MrEKyK9vwHOqFQWsOt7M6aFNK6GdmyZipI5k51Ij8xFQu3czjQUkd9Sop/TzcCLYQ01gvwszJFGtDNTXl5aSllVJc34Vw5n2svHs6euSTfYsnhmxCm6GN66ixvLfUDcXdm+w4mkVujyEBC6by+lgZMV8dJbZIyfq/9EK2z7eWkNcgx9RduF0zoC2rhPRuA7zdjZDUK9C26IeVuZyOqirSMytpkRvhIaiDzLTpqq4hLbOYnKo2OnqEW8knq99v/2oBsukyOHQww22hJKOAWznN6LoPYOn6SQyvz2Db0SIGTgohUKeBcyducCK7CVP3QTy/IhSbkjv8dLocXQczdJsqSbxbRo1Sh8HLZvPXCQac/EcUuy5ko+PmzvtvjkZVnMCWXZlkVD5dkM3IwpaQIEdMO+q4daeEsk45A+ZP4YPpViRtO83+LC0WrgllaE8eRw8mc7lAhWPYSF6e70LdpSQulSkw7SemMqeA5KxqxHYDWbZ2EqPbi9i58x6KsCAWDxORdiGBg5cq6LR0ZtayMEbpV3Po53OcuF9Lm1hQmfz2LfzvfKIwbgztXRg93Baj1gqS7xVT1mVE2KRJrIuQc+/8KQ7mWzBv7gjs24o4FJ3EnSo1nsMDWTXVhebUm2zZe5P0EheWvjyFqbJ8DkU/xGH5aMb1K2PfzrMcK2ij37AgVq8Iwak8g107rnGtrA2FEIr2h9dbo7NCx9KWkGFO2CprSbpXQEm7NqOnhvPiJHPunr/A1vt6LJw3Gj9lKfsP3eBapQK34EDWTHGhIz2ZjbuTyajsZHLkNFaESzh1II5LLSN5ZfFgTHJv8O3O66S2aeEyfRKvLRpA6cU4vtx9l64+G/u9wEnfzIrhfs44yttJu5dLbp0Kh5FjeXaeL3YpN/l+XyFW88OY460k8cRlopMb0ervTeTCAAZ0ZbJl83kulKqxHxPGmkmeyG6lcE1pSkh/KWkHzhOTU0O3vhVj545neZguCftOsfVyFV1/+MFF6P29IN3Y2paA4U5YKRq4fTef4lYZgyaMY/VkdxRnL7HtejvDV4xkpEkVsVE3uZzdjYWvP8tnD8a0LIl/bozjVns//OZMYPkwEwr3neRIjR6z1oxnnHkLsXsvc/JWKdUKOcam+qi7W6lu6uoz+NKr9pFh4ehAqL8DelUlXE8poUFiypgFk4gcakjG9tNE15ky+7lAXBpT+PnwfR7UaeE1OpTF4+xou3WJr39OokDXkfErprPSto2or44T7+HF4sgg9C+c5MNtqaAlRSMDlUo04eF/8On0lylOc6WqJ6jsPBlppyL1Vib3K7pw8hnGyyuCsKxJ5r3d+TiPnsQ6Pylndp8n6kEdUkd3ls8PZqi8nB82nOJ0aiMDhg/mtdfH0HxzN69t79CEAEu19fEIHMbSmV4Y5qTw484k7jcrUfdJv+6ttnCPLJFqY+/Wn5FDLWjLyuJaWhUqC2dmrJzNyv5NbH8ligR3P1593hfJrbN8F51PpciMsOnhRAbLuLztCBsvldNj40L4mgW8Ln/Ae69HkyBYvShVyHWNGRIWyvKpzlRfucYPxzN52GcXBY/GtEqErp4JvoGeeBl1kJqcR2q1CqcQP5asGcPgjCu8tCGX4c9MZMXgTq7sv8Te+CbkHp4sWDmeyTqZvP3qURJaxPiMC+KNNSNJ3nuMM1VGjHGWkHk3i9v5zRh7+bBozUxm9aTwzvMHuaQj76Pu3QsWtXWNGRbmzRCtZpJu55JR3oVjUDCrng3HOz2Od75Jx+GFOTzv00LMgThikxvRdvFi3sJxRBg+4K/vHOFStRTbsAjeXT2Mnq0H+OhcFk0WVvg+u5Ifvar4y/LdnHlKIJu+vTtzw+zozM0hLrWYFrktM+aP4Y0ZFuz64kcO1g7l8zdGI028xsaYO9zv1md0+EheWuRJ4Z7tvLIjD4m2FoveXMEzAx+w9i8JlOmM4ovPx2J14yR/O5hNTqMe/nPH8eIMBx7sPMjfo3Joksr+4H1JL2STSowImRWIn6KSi4k5ZJZ34jw6gvfeCsfyyAFW76tj7qalzGpJ5ssdSVxNV2A7ejgvvDCDZwbK6HocHfXvbPz+9GT7N5/Sf/eyPxaydfegFrVxZOceFi5dg8+wPz3Z/rvm+23f/aSQzWPoNDZ9HUx/ZQ13r17jr1uTyKjrQik1YMqaFbwd2IHKxoWy05/w0vcdSD0HM3uyL0Mt5PT0gEQpRt7TQNzxOI6kNiCxdWLenGBG22vR0aMxvKC9wZhRsy3JWPotr+TXYzYkiEWTXTGVC4aPSqQGYuru3+XoyQzuD51DjADZXtvB1qI2bP39mRXuirWOoH1TopBL6K7M4/CR29wqbtUokH5LRZFaoUTLzJ7lbyxhunYO33x7hmslHXR1SRm+ajn/nCLl58+juStyYep4T2z0xb110BfTkJnG0WMp3HOPYNuagehWtdKq7iI98Q5n8gyYPXkA/fWVtIpEyFQ95N5L4MC1hzzzxnIcyw/x159r6bB0Z9rkYfjbaNHTI2jnZOiqWkk8e5WD6S1YzJjDVxFmNJY20KwSoa8rx0hHRUF8PD+ezSa3rhuVuo9D1/6LLv2kkE2tVIKhBRHPR7LOpoKd3x/nbF4rHWoVIis/vvlsOnYpB/jqUhOL189DN+con2+voNV0AFNm+ONvVM/FqETi9IfwfqQP/btbqWwTOrYW/aQKqutbaVdIMTWUItaWI9eRUZeTwt4j97hX1kpPn3kU/fohC8pOMeIeATj2elLJLO2Z/fo8pnYVczNbSWiELZmnr7L9WCZlQtixVI/AxYt4a4SEMxuOc+h+Bc2Cl5sASxRgvXAeGxfYc+v7E/x8OQe5uxvvvzoCZdENtuzKeoog26MNu6AsFKT6QliMoMJVgMW0qXyx1IPSg5c5LXZnzSQLcg7F8PPFQqoFKaKeI8++NJvpxlls3X+dM6ltKFS9fnVSE0fmrJvBXGkFUTeaGDDNF4u8BLbuS+RunbAGauEeOo53FzpRc+MMm08UUNgm7RP1x+OeIMAXsVip+f5C5D1KPYaPjmD9QlNyb9zkgXQw80docyXqPD+dr6SzW422uT2z10wmwryZmG2nOXXHjEUvTWGqJJdD0a0MWBGAd30i3++8zrWWHuROHix5aQ7PWNVwbMcJtiXW0azsK7jYG+6t4XsqESq1EpQS/MaN4tXFnuQl3OBapyPLxtuRdfQ038YU0SZSo2XmxNwVkxhv3MyJ7Wc5kVtHeORUVoSJOHngEudaglg90wPLwnsci8ujpFuKkd8Q5k90ofTqDTYeSaVL0ZeAXejjmmgyRII/jcaGSUQ/31BWPxOMf+l9dl3pYMgCP1zyr/H1jkRSu8QgNSRsxnhenGJKwtHjfHWpGfvRo1g9wQPtq9fZc7cWHTMZDfnl5Dd20c/Lj+eeGYFXwx2+/vEatxsEb6T/YnL/r94q1Fmk8UoVCZd5wvcQy7EPGMG6hUMxvXObE8V6hE93pufyWf4Zm0WZSoJY15xpCyewIkTCiZ+Osu2+DL8541nua0j+7svc1nVh5bNu9KTE82NsJWjJNCGo9fVNVDZ30aHuC4D86wf1q7YWlPJiNWLtfgybNI7nxtpSGZtEkr47kWN1SPjxMBvvNdAtkmBk7cTCJWOIcKjnp+9PcKbWkvErprLSqpXor06Q4+3NulUjUSRcZuvJEnpUPdQ3tFDT0ntR11ehk73USYgH0ASaaXzWBIsMW2dX1qydwEBy+P5sFeMWjcet4DIvf3aLaiEcS9uQIRFjeW6KC6WHYvj2TA62gT68sX4UjTd28dr2dhBrYzdgEHPmD2cwRcTsSyatSkFnWzvV3QqUT8NaLhhKKZRCRCtSfQtGLp3HB0Eqjnx0kbzwyXwwvJ5Nb+7kYI1YMNfEznUw61+LwKn8Mi98f496Y0fCV83jNWkG771xjAS5FKlcAIuBPLvEH+fKRD75No7bdYIvY58N5kcd/JEXqrB2a8LTQS0RY+TmwYLX5zKj4hYfRNUT/lw4A1JP8f7mBErQApkObiGT2PKaO8nffMmH8RJ8xwXx5qpgbmzfw3cnynr9Q4UfiQQdUzsmv7SMt0yyeG/1Ac73GWT7115FoD/iLuWjeUyCsdMAItfPZXpVAh8faGLCuxG43YjilV0plKlkiOU6DAoN48tXvbm1eQsfnGrHNnwc7y4fooFsH1/Ko9HKmiErlvGDZ+XTAdkeE2S1ErFYirJHqVG9S8VyhkeM4cuXhxC9YTvJNhP4aoqUz17Zz4nsNgTvAz0ze+a/uYaV0kTWPBdNQT89lry6jGUeaTz/tzu0jlhHzDw1f1/+LYcrRAimbPqmbjz3xnymi6/y4udxpNRp90G0Ra/NgjA2xR09qATIrVJj4DKMtz9fQOCFw7yQZss3n/mR9N7X/P1GHT2Cj7LEkIgFizn1Vz9aOoTQ9n+//Klk+/ef1X/6yj8YsnVrzFbPnTvLzFkzGThgwJ/hov9py/0O73tSyObpN4Nv37WlruAhpjZmXNp7nJ8vlKEzdBxfvTGI6mMXsJo/h56rn7H+oAnjVy9gsXUtZ2OTSS7tQqbrwJx14XhXXmP9V3fpN2smb4/QJikmjos5bfRILAhfMJaVU81InPkVb1Tqs/LjuYSK8tl7MpPiZgUOQcE8M8KAxM0xbNYL5aeVNlx9dTcH2s1Z/dZ4PNtziDqVRX5jD/0GDeeFee5Uno7ik6hcSgVDkt/yXkqjZtNm4MRJfLnMgbt7jrHpbAFVWgP45Ot5DC0/zzt7Ghm/eirhhhVEn31AtiAH9vNj8Ugz0rbFsEE7iJ2v+WPyIIGNMfdJTu/E2m8yny7R5/apKxy+X4NKSxutzhpSyjp456uX6F/8E69sV+M1aw6rBipIOp/E9bwWVDIbpqwYR4gilXe/TaJ16hL2zTEh8/QldscVUdMmI2D+JBY61PHRd2e5dL+ant8YPP4O3fT/+JFPDNkUSiQ2Nqx4P5LQ+ly+/PY8GbVtIBVBlzavfbmOCN2TfHqgkVnL56BfdJK9twzw8g8g2LyD5EsJRN0optJvGrteCcWj4i5bo+9xrwR8QgJYOs8LdXYaUbG3uVfVjXHgGNaO0ubaP2PYllRClcZQ+ikojzM4CQcOqSHeI4NYs9CNmvg75HY7syBcyekTcew7W0NDp/CNZVh7TeerVTaU74xi090SijUJTiSY2bqz+LlxjDQo44et17iSVo2Fu/tTDNkeZ5R7tMFRSzCx7M/sFWOIsGngwIFE6oeH8ewgHaI2xnLsThkqwcSqXcS0FfNYE1bPvn3xHI0XkosIRztdBgYGsGLhIFSpycTU6rFwpg8l52+wPfouNZ09GhBp4zKQt9b7I3kYz+ad2U9BCO1j093ezbypkytz5oUx2rCWE/tykQ0bwdzAh0QdOs++mx30CIlUDEwIWDSFVW5apOw5wd4EPWa8NFUD2Q4czUV71mhme8Hdy3dIKO3AwMmJiOlBjLEqZv/OE2w6UUNde9+Elv0CF3vdvAUyQD97F+bOGUmEdSOxUXfodgsmckw3MXtPsu1SFyKRACEtCZsyiZWDICX6DNseVBIqQLYxYk7uOUNUdn8WrhjHPD8jGkqqKGuTYedsiWVXETt3X2Dn9ao+DBd9fD59bGzd6zFlYGDNmFlhzAw0JPtCPCe6bFk8ZSD9Tp7li6hUinUFAz4lg0eH8vLyYZRdvcBfDxZhN2oUqyd6onfhHF8fTaFMLgNhHtA2YdTMcJ4P78e9/Sf57lw5nX2o9umFL78y81ZLMDa1Z8LskUz0EnH99B3SLQeyzM+U8p2xbEoopl5HCG0VEzJlDGtmu3P3cAz/vNCG3zwBshmQt+s2eaaDeXaFNaKHudxvEMzEpci0xLQ/LOLK5VSSClpo7yN/n19WlV/VW6yWYePswewFwQw1qOPwqSwUQSGsse4g5u/RHKhr1SSL0jE0YvK8McwMNCHmx6MczdZl/KppjyDbcQoHDmTd6klYtFeRU9EBym6qivK5HJ/B3SLh8rJv4WKvd1qvN6p2P3OCx41geZgFpVeucLbEjNVrh9GYsJeXf6rvTVyj0sHJM4Tn5/lgcfs0f42+j06g768gWw8Wdq5MnR1MqF0L5w/Ec6fKjgkjLaiLu8bRsiY6+lL5o6nqv/q3FB1cBw8hcmUQTtUpfBpdguPyubynTOed9dFcEww1FUpMLCxZ+sp8xhgUsPbji1Tr2BL+7K8gm0yGgZE9k5ZO5vlJtrSm3eZgbBJX71RSJvir9/Xm5X9knhSha2jJiAmhLJ1qRdbxcxxtsmLNihHU7Y/mbwfTUOsLpmxi7O1d+fSfc1HGfcaqH8T4hj+CbD/v4btjJWgMRBEhlxriGxLEyhW+qHd/3UgAACAASURBVK6c5r2tKdTL+yr8+1dz9y8Z00ToaJsRMn4kz8xyIC/mDNsbHHhrnT+S7/fx7sVc6rWFyzsJzgPcefejhXSd28W6zYXYjo94+iHbY6XVY2tqsQRz14FELg1nom42n32XhPPcJTzvm8Kqdy5xr1BQ04qQys0ICH+GjTMq+HzBNmKN9X+BbOs+v4vhijfZaF/G2CV7qBFuV1WgI9Jl9nNzWTeynDc/OMX1LG1E8j7Ymz9KMPI407G2zIzRcyfw4iwLLn27n5Ou4RyKtOHlZT9wraRRYzMiUYgZM8Kfc/tX0yJYBj1B+ROyPcHD+g9f+odDNqFRT58+zezZs/9MfPAfNtrv9bYnh2yz2PKeAecOxNHiP5UIMvh6Xxl+i6YT2nmTL3al89yXLyC5/ilv3xzIR+/Mpu1cNJ/+fJsawZ9NpYXj3Oc4skbGoTdOov/6M/iWxfHy3y5S2qpCrRBhMiGSqM98KF++gb82D2fz/kC64hI4md9Ip1KJRN+BGQuGIDm+l7cbBvPFfCvi1h/kvE4wn79nTdKGPWy4UUWtcCjUMmHdZ+t4xjSVZz+7RmpxW6/59m/4QNU9CrTtBrD+7Vn4197ms43x1AfP4LtlJpz+LorYvKF891MouqkpnHlQQ7NCgVjPlkmzfNG7cJi3awbw+QoPij/exkfXC6joMGLw6Am8s9IRRUkBV++WUlndQEVJOfntIj747lWcCrby9lljlr+4APP0y3y2JZ6ixh7UKhmWE5dx4FVLzr0bxfVxM/h6WAcHP9jLzux6mjp70Fu4kJ3P9Gf3xuOcv1lE16MMpb/hI/nDPuo/gWxyW1tWfxCJX10OX317joyadtQCZFPIePXTFxmve4pPDzQwY8ViPOXFlGu746Wn4Nrh0/wQm0WRYKQcPpOfnx+McncUX5xMJ7tZgfPIkXzyWigV8dfYtOcWRfXdSK0nsfGTYUgPRvOP6zlkPy2Q7dFmRiwzZLC/H0une2JYn83OvffR8RnD63PVnIy5xN6zdTQ+hmzu0/jyORse7o5h051iSoTkAfbuzJwdxBjnbuJirxOVUEZtcxe2Tztk05xRBEAueBg5M3laEOMHiEm+cIMjiRW4LpnDc4O0ObzxBMfvlKOSiaFTzdRn5vHc6Eb2HYjnyLV2VGp9Bvr4snCGD9btpRw5cpX7jt68vyKAgrPXNZCtTrhpVKqwcfHkzZcCkT68yebdWTx4CkJoezdcIswc7Zk4PYRwZxHpF+I5dFpN4KJpLAsu4/CB8+xPeJSt2MAEvwVTWeMuJ23vCXYn6DH9EWTbdzie2/YeTJ84SONx1dquQKVQY2Fni4dFJSeiz/FTbPXTAdlEYoztnYiYFMQENwlZ125w8GI9ftMnsyq8naO7Y/k5TvAgUqFWWjB68kRWekPKsbP8nPEIsoWJiD14not1vqxcNJJQGygurKS6W4KJrTUOOg1cj7rE9jMFVAoZOv/4GNn/ZR7uDR01MrJhdHgg04PMaUxLYee5TBr8g3lh0gAMT57ls6hUSnSEQ7kCr9HBrF8WwMNrF/n4YMG/INvF83wdk0aZYHyqhH4e3jy7YgzDOzP4bstlblT3muP3felN2GRiakf4+CAmDTWk8PpNdidVYjplHKt9jCndGctGAbIJh1ORiKApYTw3YwD3jh7jnxdafgXZ7pFvOpj1bwzGqKGAExfvc6egA8tBHozzMaEx5QYbD94ho14IoezbymsSPyDH2t6VaVP8CXVQkXDqKgcLlAxfNpXnTFs5+lk0B2oEyKZGx8iISXPHMNPfjONboziSo/0vyPaPY8QLyq/hA7DRFSOVyTGzt2aQiy4ldxLZuD+FwlpFn9b58cFRu58pw0YFMm+0I5K8O+w4nE6PtR/vveFD9fVdrN/W9C/I5hbCc/O9sbh3lk+iUh5BtpE03djDX2NNmDQ9giVhJuTfiOfg2TqsXENYNs2chzGn2HK/hLy6Nlr7NIF77yWJTKyLm+dg5s32w1NaxaF9cZzp6cfYFxbxfmcqb74WzXVhPCuVGFuYE/nyAsYZFLP2r+f//5BNLkdXx5jBfm74eNni6WCBm1Eb5/edYGNCU99Dtl/guRg9Q0tCxgSyYKwNTWmJbI55gMQvgBeXhfJw/1E+O5iGSoCLahH2Ds78/R8LUV3+jFU//gqyCUq2Y6UIBs5aUiOGBAxnyexBGJals3nXNRJr+zL8+9ezZ29ooQDYgkcFs3iSE52pSWw8mkJTUBgfrvCDDXt5R4Bsgg+mWIyTlytvv78E5YU9rN2c/38NZOtt4t6M1qaunsyZO5oJVk2c2nOKw7ekLH1rKcu8klj19hVSioWwdRFSmRn+YUvZMK+KL+f/T8j2wud3MVv1Nl/blDBq2R4ahEGjUqMj0WH2mrmsDa3g7Q9Pca2vINsvIZwitOVmjIoYxcrpjlRfvcKXB28hX7WKmDnmrF6+hYSipl7IphQxdtQwzu5ZR0vrn9lF+36f8T+/we8K2dLS0tSalMoKBT09PXR3d2tSm58/f5758+fj5eX1p5LtKeoR/wlk++EvxsR+8yNR3aF8vMqXlh49fIwq+Onz45wuU/LFj+uRXf+U95O9+PitqVRGx/CP/enUa/wZVRj5LufEx+bcfP84Wm9HYptxnle+vEGFkDJb1Y100DxiNwZQt2YTnzSPZOtBX5T37pNcrdAAMrVCjI6xnOY7l9mtNYJNC625/PIhLuqE8dlr+lz9Zhc/PGihXkBpHRIWfPQS6wfk8fwnV7hfIEC233ivoFaiVuoTNGcOf5ktJ+pgDtbjRhLUdI13N9+mqHs8u3f6Y1iSya3yTrqEeB2lGG0jOa33LrNTGsKmSAcSXtnJ5rwq6lQipEbmBI3yZqyPFUZSOUa2/ZBl3eSzI1ms/PB5HPJ/5P2LJqx6cQ46SZf5YvttytoVqEUqtN3ncfhTN9I+PsL5sVP4wL2Rbe8e5kR9O+2Kbpgxiz3L3Dm0+QQXbhb+vwXZhHBREysmrF/Cs3rl/LThJJeLWugSzkSGXnz2xWwGFh7m81P1LHj9BSbZKcgq6UAmF1N8L4mfo+5yr7gZ9ZiZbF3hStXGGDYn5FOq6ME+KIAP1wRRcDORXUdTNZlfZVrj+ObzYejExPD19RwynxLIpjmUyA3x8Q9kxSx39Gqz2XcomYT0WtwmRPDhSlfunrrKjhN5VLYJCTe08Zk5jw/H6hO/IZo996uR9B/I3LnBjHTsIC72JtHxxdR0CGNB8fRDNs2NuAQzG1dmzAhirKeapAuJHInLp7xThPP8OXwQZkranhPsulpIvTB1yWxZunYm8x3y2b73GrFpYjy8h7FkljcWbaUci07gcno5zUNC+PDF0ZjfTWDroSTSG7tRI8fZbxTvLetP893zbI7KJ69Jiqgv7Uk1RsOCV6Mjk2eEEO4o4sGlGxy8kk9hjSETFk/n+fFKTkVdZOfFWrq6VcjNrJm4YgozLDs5v/0UMbeNmf8oXHTfocvEtqowMDbEzFCuydTWpTYkIHwEM91aiTt2kX2JtTT1Wbjoo2zNIgn9HJ2ZMCWYiS4isq8lcCAuj8J6NaPmTOKF6dYkHjnDppNldAqh1Mb2TI+cyAyzDi7sOsuRnBrGRE5l+WgRp49dpcBiAs8EWfLg+CUO3CyhTSxCZj6QRZEjCGxJY9u2OC409G2GUY2qSyWmXz8bxo4PYmqgKQ9v3eHwmVTSGlVYBoSydrYPdg+u8NWeW6QrBWWHNiGTx/DSbAfuxZ7ky1N12AnhooKS7TFk05Jo5pGQyeGsm2hFxslTfBNb3Jv8p4/3Ob3qJgmmZg5MmBzERF99cq8lse9MGvk9unhPDGdtmBVNF87w7bk8HqqliOWGTJwbzsqxRpzbEcWPyeAn+MwJ4aK7rpFm4MErbwyjNe0mr359mbLaLkwdnIiMHMUohya2bjrJmTQVIiHFZR+V3oyEWtjYuzJzWgAhjipuxl7nyNUcKnWsGTN/Ci8NVXNly1E2ZzbRLWTPNLdh7qIwJnp0s3PDMU5WmP0SLhr1j2NE13eATMiS3KsC0Xd0ZMaycEKNWtn8XSzJOQ2IZH0zmT2+KNA2NtOY4i8Y7YA09w47ou9wu6gLJ+9BrH99IoYPzrP+n2k0KlWI5foMDhvNc1M8aI45wT9OPcBCULK9PJLmxH38eN+Vdc/Pwl+vhYzcKuraxZhYWePtrk9jejaXbqQQfSKDbE1Gk75o6H8BNveB3iyc44eLuJKje69wJrOGbksHxiycy188y/jmrf1ENfcqtawd3Vj36mQGNCey7usk6g3/l3BRbZmmOhKJBJlcGw+vgbz80njkd48R+W26JkSzL0tvW4vRM7Ji1LgQFoZbUHM3iS0HU8htBuuQAFYtH4399VN88HMyVRI5SHXoPySMDe95k/vTl7x+Vvw/w0VjStEyNMMv0J9lc72QF6Xx4454kmraNeF7fX1Z8Lh/6+iYMyIsmKVTnWm6ncSW/Umkt6qxGjaKt9eFYH3hMK8ezqBcLUMs02aAnz9/fzuUzJ0/8s7RRmzDw/8vULL19muRRIqp+0DmLQxjskktxw6cZW98NWqxLlNfXMxrI7t5/82jXMxu1yQs0DG1ZuraZ3nNJJX1qw5x3/hX4aJ/v0vL5JeICevknZU/cKZBMKIGPSNnlq+fzSLTJF7++0VuVfRFuOijPYmgotQyY+yEMFbNcKA87iob9t8mt70H/XmRnHjRg5Ovfc/392pRiISEdoaMnTaLs1+F0tL+Z7hoX85J/7v//btCtnv37qlVQorZnp5fIJsA3C5evMjixYsZNOjP7KJPU4d4csg2mx8/MubM91vYdF6fEWvn885CNwqPbOe93VnUSwzZsO0VtG58zsvHbVmyfj6jW9L5butVblcImX6siVizmNecivn4w+uYL1/CSvuHbPj6NJfyGujWN8Y/ciGbVziROu9r3q6z480NEVhnXOKbY/nkVCnQtbTC01JJXmYxxUNnc/w5O66+vIcolStv/CUA+b1zbIzOI61SibmdF6+9OxXn7Gje3J1Fbl1vavbfuqi7etD3GM4Hb4zFSs8QT+MWTn99hC03SmjVGcxHX03AvSKBLceySS3rRsvMAncrKMouoshnJsfWOZHw+g42Z1dRJ9LC3MoCe2MFjU0dtHfoEbR6Hh8H9LD24xPMenExTgU/8eoBGSOWzWe23kO2b4vjWn4DCiMzRixdwFtDGvn2b5conziHz90b2Pr+EWJr22jv6YZZc9i7zI2DGwXIVvD/FGTTqJfE+gyaNJkPZ1hQcPY8O+MKKOjUxWPiND5ZaMGdLYc5lNXJ+r+vxqc9jX9sSqPFdTjLp9lQkXyDnTGp5A+ayJblblRsiWbzjQLKerpxCArkL88HU3AzgR1H7vOwqQeZTjjffjYUregYvrqeQ9ZTANkEDy6xVj8GBwbx/Dwv9GsesPNgMsn5TXT1dKHlNpiXnwvHtT6fA4cTSChuRtuxPyuem0hAdzbfbrlJjsqWuYtGMca5i4ux8cRcL6ams9ffq6erGxs3dz547ZEn284s0p8C1dbjMd+7aRXCXF2ZNXsEEwaKSLqQwOG4PB629GgM8g0GBPD6Cj9sS++wK+o2NyvVmA8J4ZUVQ9BNucHWo1n02A9m+cJh2LSWcPhwPFdya2lVKenRc2TBsxOZa93A2WPXiEmppcPAjvELIpjj0sHl3Wc4klxFPX3lTfb4SYgw7e/ItDmjmewsJv38VfZdKaS4BdTdCuwCQ3k5ciiK/FR2H7lHQa0Sx6G+rJ43BO3SVH7YG8/dQieeeWEyUyV57D18mVMdKsGmCnV3NwohVM1nKEuXBOBYkc3ePde5Xt5Gt6RvQqY17S6SYuzozMTpI5jmISjY4tl3IZ+Spt6+a+47nOcjQ7ApS2PbvgRS6xTYDR/Ks/OGYFj6gC27Erhb0cHUyCmsGC3i1LFrGsi2NNiU1Oiz7IorokkhxthyCKtXjSVIksaWbec5VS4ou377deffWsc04Shi+hnbMn5SCDNDzClPus3eU6lkNXWgVEvQN3Nh7oJQxjnVcGL/VU6kd6Bl6cnihaMYYVrKvq2niC4UYx82ijWacNHzfCUo2WSCJ5IXy1eEE6TKY8vWi1wp7e67uj56II/HuKm5E1OnhzB1mCFZcTfZczaDQsH7RinD2tWH5YuH4EY2uw/e5maxClMXX55ZEMhAVRo/bjpHXLMpfrMjWOFrROHuWE53mbF47TgcW7L46oerPKjqxtTekYULQwk0reXHzWe5mKnsQ8jWC9isHdyZOyuYMBc116KvcOh6ATUqFUqVDh5Dg1j3jAeyrGt8G5VHQYsWA4YEsGz6APTKbvDdT/Gkyfsz4ZkprLRqIXrzZRINDHHUaiM/v4qqFjX93NyYGRnGcK1qtmw4y5385r6BbJrLEhECYPMbG0pkuDPyvGR+OnyHO+XdGrWytqUtU5dOZ6FdE9s3nuFifjM6Dg5Mnz+KiTad7NtyiqN36hjoP5g31o+kOWEvX140JiTEGxu5QoiaBrSwsnFllJ8hdQl3OJb0gLibRZQKpuN/+LB+BNikenh4+bBkgT8DpNUc2HlJA9g6Be80iSGD/EfyzvMOFMdE882ZaurFxowIG8Pq6ZZkRx/mi9PldAqJD1bN43VZJp//4zrVA6zRqn1IVnEjHWo5nkOHsG7taOS3Y1ixIVvzrPuq/ALYjK0YEz6CyAk2VN9NYNOB+xQ0dfdmprTuz8zFEcy1eMi+bec4ntcFls5MXTqNNe6VfP3qPk43SPAdG8RbzwZz4+e9bDndQsDYUFYt8kaWl8Km7fHcru9ALRFpBCKCzV/fTd29UFFHz5zR40awapYLDQk32bAvmaz23r2Knr4TC9ZOYrZdPpu2XudCdjfaFk7MnD2JRT5VbPpgN0dLtbENG8d7K4bQ8+N+PnrsybbyGX70rODDZ56CxAcaf2DBnkyGuacX8xdHMMOqiqM7TrMrqV5juSAUh9HhfLp6GCXRJ/j+eBY1YhmuQQG8+fwIVGcOseb7DEQG2kS+voxlnmk892EyFWaT+eGjYbQc2M9fThfyUKGHZ+goXl3pQ3fsUT7ak0YF8j7wEO2NJJBrWzB20hheWuhCyemLfL3vNkVCJJao1yv6b59PwzftDG/uukVGgxij/oNY9cpCPhqhxxNasmlUgkIxMDBALO5rn8W+mk1+3//7u0K2zMxMTQsKYO2xmk2YqM6cOcOcOXP+DBf9fdv2iT/9SSGb29BpbHjXmPM/bGfrpQ56vHyJDDTlXlwKqaVNyAyM+HrjWrRufccbP4LNqHG8usAVRVYOt/LrETsNZJKvPhlnYvk85iH6A0J543lfLCsLiE+poMPKgRHubgQF6ZKw+FveKGvFa950Xh5jSlFKJrfzuzQZM4foFrH9YDJ3nCdxcKUtN9/Zw86qHoYvmMKK4H4Up+WRUtCDyzAvhpo1EbvxLEeza2kSjGJ/jxVTpUCtNmXSqmm8udwPo1tneOn7qyQWtaGU6hAwcxIvRNhQn5VDcm47ek7O+BhVsvfQTW7ZT+TAGgeS39vLT7mV1MvM8Bs3mgXDRZQVVlNVB06j/BmjVcjbm+OZ83IkjqW7eWdTEzKvkbwYOQjDimJuZ1bRY+3CuKGmPIy/wBcnH2IydyFfuDSy45NjnKl7BNmmzeCnRS5EbT1NXGIR3UpVnx+Knrjj/uowpa+rxaZPItnw0zluZ5ZopPL/59Jrcm9g5czCpeGMs+/mQXoh+V0mhIb2R6/kPp/vSKC8R5f3P5iJbsFJvtpWTJHYgenPTGKZl4q4oxc5IvHlg9nOVG2L5afEQsp7erAPGM7bqwIoSkxib0w6FYKSTXsMn3/sg/bxWL5LyCPnaYBsSgVOQ0J4de1Exti1celiGveKmlGIJKg7a8jIq0HPI4Al45wQlZeSWtiEvocnQbbdJJ44RXSKioCZs1k3zZ7azEwuJZdS065EJFbTXJlNYko1UksX3nopGGVxEj/tyyGzStoHprL/+14gJL/QMTJj0pypvDDbnZ6SHE3YdEVLj8bAu6W6d+5wCwlj8UgLWosLuPsQ+nu74SGr4cDh69xrtWLVsxOZ6iHmXtx9buTW0i6RIO5pJe1BOZ39XImc5YuDupp72TV0GNkTPMiIklvJ7IhJJa+2s2+NpIWNlqkVkxdM5NUpbkjz0zibWExRq2A0rKKuoIzUh2o8wkNYGGRGS24xWdVKnHz74ySq4VL0FWJul1Hb5sniVRFMkuRzMOY6CZb2BPvYYClS0C3WZ8Cg/jjqNnDu9A2OXy+joVPdRybpvZnaZDo2jJkdwcsLXDF4mM2ZmwUUNgq+hCqaCx6SXtiF/dgQFodZ0ZOfz/0KFQ6D+uOiVUvcyStEJVRT3ylm4rwIlo4UcSbqChdah7F8pi+DJLUkp5dT0SwYjPfH302LnPPX+flUJkWa7KJ9c0BVq5TIdfoRHDGGlyKHY936kEtXMslp7NIYabc315FZUIPUfgBLpvtg3VVN0oMG9Gwd8XOQcP98PDtPZVKOFnajQlkR7o7u5UtsOJFOuVwf37BQ1s51pvTaFb6Kytds+vuoqr8MeKHO2gbmjJ0awUsLvdGrLORMXBbFnQLsVFFfXUlWWRu2vsNYNM4Zqsq4U9iFraszg0w6uRx9hQOX86nXN2Xo1LFEehtScugM23O68JoexpJgcxSF+SSXdmPiYId3f32qkq7yc/QDCvowoYkma7CFHdPnTWHdVCea09M5eb2QWkH9oOrmYVk5WTVqho8bwbwAEyoyC8iokzFgoCP2ohpi9l/mxO2HdFg5Mm7RBJZZtHJi730aA/2J9JNSmFZEbj3YuDnh46RNwY3r/BCTQXmzEN71x/dvTVis2BB3v2BeeWUkIVqVXLiYQlKZAqlURHdDAzkplbT3H8SyyGG4tBYTn1KH3NGeIf31KE+I48djWRQ2ivD09WT9ulCaEw/wzp5OeLRWC5b4KoUhA73CeHmuBQ/3x/B1djXN4j++vkIH1ygVxWKsnNxZunImSwP1SLt4i4vp1bRLJdDTSVlpCRn1OkxbOJ4ZbmruJudRqjQheKg98vIHbPrpGreqO5E4ODFm6Uxe0srjx/2FOEaOZjjlJN+vpFlsgLu3B97GDRzbfoQdt7v6dGCrVSrkWjoMCxvD66tH46Iu5mhsBoWNwrqtpqO5hty8MrAJYOV8XyzbiriaWofayoXwIQaknz7P3w5no5ZKGTzKn1ee8SdxbxRny+x4+61phJk3c/JQMncbOjWJJHo6W8nJLuBebjMiwXeyD4rQ1lKZFoNCx/HBy2EMVJdz+MAdcrp7w/E7WxpIzSpH7DCYdZH+mDYUcTmtAV0rJ8Z4G5B28jzfHsqgVksb65DRvBnpQ8/2I3x6JZ8mKyu8IxfzvUcVf1+zn/N96TGoebaPQmJ1+jPv9Tm8NcGE8qtX2XOrCaXGLbOHmgfFpJWKCX12KksE+4ar2RT0yPAM8GWw8gEbN8VyOkeErpaMBS8tZLF7Ji//NYG8BlsmL5/J6kAxt66mkdllhM8wD9xUhfxj43lu5rX0ySWBZv6SSBg0ahpfvzcGx8Zcdu65TaGQxkUsRtlaw9XbFdgHRfDeQgfKb9/jZpkKM/eBLBtvg4upGapH0Ozf7Z5/QrZ/90n956/7XSFbVlbW/4BsQrjon55s/3lj/d7vfCLIppBqlGGzxmiTnXCbhEIlgs2aRkP+aL8h19Zm2oxgZGXxnLjZQZvcjCHBPkz0NsNAKmwQVFRnpXMkroCK9h5UMl0ch/gyO8AGC20RarGC8rt1SPprUxmdQKzgGaJvyqjxfoQ46iMXsuyIFRSnpnIqqYRySy+W+RtSeOYuSTVtYGLJ6HFDGO5ogJYwaSvaSL1+mwsZtTR09956/l5bI3V3D9aDBjBtnAfcSuHk/XIqutRC+D8yXWOCxw5jhKsRuuLeOpQ9yOTkzXxKzQayNKgfJWfuklDbQrtMF/tBg5nib4edgUSTIQ11J9k3EjnzoInh4cGYNN3hZHwzDRjh6efN5KGWmGmLNWOtviCLY3G5FLaLMB8+jKmmnSRdTNPcfHUrFTBwEPOHmpKamEVuiXBD1HcHwP+2fz+pJ1vv/1Oj7pFgbu9MxBgPPKx0EaKeOmrLOHMug/vlzYj09IgYNxhpfQZXbjVT16LCwKU/40NckBfnEt9qRKC7Ec3JmSSU1NOkVNLPwZ5x/g7UlZRyJ72C5k4lEpkrUyJskGZkcq24lpqnICOZWqFgSMgwxgxzwUQYc48WaSGjk6qtnITEO8QXaePmM5iwQWaYCL5LinZy76dyJrGUbn0Twsf542VjiFgtOPoIw1/4UVFdkMixq+XUi0wZG+KEqrGYxLs1VLX2rdn9r/uZANn6mZkSFjYMX2dTZGqFZoz21kFNXckdTl4robTNguARAwgYYIaBTISyrY6kmw+4nlaJsY834/1dsNPtHXNCEYnEiLoaiU/OIP5eM7aeboQFOWJrKEOi7uFhfj4XrueSU9OBso/UXP+iEGpE1s5EhA4k1EEHsUotJNzUPAGJSEFZah5xN3P+P/buOzquM73z/PdWRlUh55yIVMgkQDBTotRBnWyJSt2Su+1Zp7bnn53xnrNn7LOzO7t7jsfjmbW9dnt2bLetjuq21K1WYBIpMUiMIEEQRCAJgETOOVS89+65BYCiQrcIEgCL6qdsHVtC3fR53nur7q/e+77cciSwbUcFOwvicNkUAvNTXG40DIbCjwajJbGloYQyZYKmqzeZyN/E57aXUBZvQzGGjZif4EJTB6euDDPl1R5QwLbyBd6Ew5HD3r1l7Kp1YQ4uT/xgfIE3q4xevsG7p67R5kykrqGcfaXxRBs36nOTXG5q50TzMOPepcfDyqqKqSsw0X75Gs2DLooqi9i9OZdsY1Zh44k61c9Q53WOn++kbVxd18+dT7uGGu3dmZBA3Y4qdpakE2MKC4xSDwAAIABJREFUsdQBZ+mcnZ0Y5sTpVi72aHi2lLF3Sw7pRrsOLNLdeo2j57q5Nauimy3EFeTTUJSMtauTU62DzNjiKa4oZVtBkO7mVs7cCoZviNbrM/bTjnXl78Yxx6SmsG13DdvyE3CgLp3jxvcHLcTwQC/H3rvGzRkHm3eWs8OTSrwxbJV3ltbL7bzT2MewUWubk6zyTdSlOZi6co3zvVOQmk71Fg/7ShNxWxV01UffzZu8Y/yIMuR7YDfkKwFMYk4mjzy6hS3JdjRtaaKn8LUp5KWrs5MDp27isyay49Eq6vNicKDhnZmg6cJVTrSMMBNSjGepKK4tpd7t5+p7N5lIzuKRvUWUJdkJPxSq+env7ubYeze4Nupdeqzubouzhu8L93wxxVNWVsX+ryQTpaqo2lL7M2a2XRwe4cKBJk4sKKRVV/LU1gxSnSZUn4++zuscPt1J96TRVUknNT2FPTvy8fU28ebFYHgMrKWXBqqD9PQidle7mLl0leNj8/gf0DV85cY8ozifL+zbQolTJWCM+bhcAdW/QEfbVX5ycpikzGwee7yaymQrihpidnSQE8dbON87TxAT5th4iuoq2KWM8c6pIZx15XyhLp1k69LnmhqY5/qVNl5/r5fpB9ijK9y2NQ2XM4q6XZt5pCYPh+b/4Dqmq8xN9nH69HnOdsVTXu9h37Yskmygh/z0Xe/gZ4c7GQ5q4VAjoyCbPXXZ9F5pZTi2gP3bNxFvCi5NULP8PcA3P8W5880cbhx7IAHM0jHr2KMcVO/bzhOeFOwf+a6yMDXC2yebudwVomxXDZ+vyybBYowjGmDgegdvHLtGr1cxnv8lJq+QfVvSUc9f4WjXBL7oaNK31PJU8hxvv3qZaw+oPX9wOVjqce22e/j6N4spTFCM+VXCn7fhH6iMa86ZVt48eYOx3GK+tM9DXaYjPCZoYG6MMyfOc6jdmBXYmHDURO2uWjYnjfLzo7cYnrbiisnky0/WUJMehaKpBGbHOfFOMyfbJwk9oMktjHPMeDR7629+ga8VuFFDS79Qhf9HUQhO9/Pjg0109kWx9zfq2FsWj8W4pgcWSXSpfPN3ngsPybWal4Rsq9G6t/dufMimaRw4dIj9Tz0lPdnurWbrttTdh2wr3zeMMZeMp61MSxeDj36zMrrvG/2rTebwAI2K8XieqoUHmlx6GdMnG93Zw1fO8I2YMf1s+D23/64szRRlNi9fcH75OhRjWWPdxi94xvpW1nU73Tc+YIzpy5cuWuv9Mr7chz/5P7rNX+GwZHTHMXzMZMVtydQYkDo8mJPhawRGxjY/0deY6twY3J2lGeBWAh7NqOGSb9hk/VnWjf3eQraVtrzcrlbaivGtfKVdh12NNrnUVg0m40ueMYB9+Nt7eIai5TZqtK3wd/HlOhr/bvzKHW5vxmQe4TuBpTa4bhKrW3H4HDWO52OvpS9kxiEunbd3npfLFkbma7S5T/oFLXzeGzdcK35L598GnHqrAzBmmPtlxxA+t4x9/oTrzvJ5HXa5fc26c9PLx2tSltqL8U/40rfcHlauC6vb2/V598eulXdsJnyNNn6915eO887rS/gYVmq63ObD1/Xl67bx/tvn1NL1/oPzYX0O5a7X+rHr8MeP+XbbXTlmo/GGj8E475fev3RuLH0OKorRS+7OWi+vM3zOLx/7Xe/gOr3R+Fz+0OfEHdsxji/8WXDHNe5Dn9UrtV665oU/b41ah3v6LJ/n4aeaIuRYlw/tdk1ut907j3nlWv8p7Xvls/iO4zN+KPzYObHi8YB6N93Zam5/Tn3s+rx0jipm09K8lEaicOd5unJehxv4cpsOP1lvfBgYx/zBDJ53Xs/C5/aDfIX3dfl710f3w/ggWw4AP/yele+hH3w2LbktfVZ/vFeeEQAYf1855yPgmI3aGZ/jn/QZvnwM4RvqD12Pl9r97ZqFrwvLoxQb3y0/9rm2/P35gQcwy9fdleP5pO8u4e9vxneX5WO68/PZuBZblmcJDT8+b7gsf09fOZ8/8buQ0RYeTC+2ld25XcNf9n3NuPcxdtE4n+98T/gzfHlIitvHrC3X3zinl88b49e1B96L7fbRLp1n4WvTJzRt43iM69dKO73zPs+o7/K16Pb1zQirwt/pl2t+5zXP+DAPr+/BnstL9b3zHu7Dn1Ph4w3Xd/k9RrPVNPbtq+XwD/8kPPHBau5tje0Z/8jjouv3ofUAQjadN1//GU8/+xzlFVUy8cH61XbVa151yLbqLcgCIrB+AvcVsq3fbsmaRUAEREAEREAEREAEREAERGBNBMK931SNxx6p4uD3/j3T0/Phobnu9mW1WsMZjNvtljHZ7hZtle/b4JDNGJxR5Sf/8vd841u/T82WrZjNxkw38ooEAQnZIqEKsg/3KiAh273KyXIiIAIiIAIiIAIiIAIiIAIPg8CHQ7Y/oa9vkPHx8bsOzNLS0sIBm8vluutlHgaXSNrHDQ/ZwMsPX/oeL37z96jdskV6skVQa5CQLYKKIbuyagEJ2VZNJguIgAiIgAiIgAiIgAiIgAg8RAJ3hmwHXvoTOju76e/v/9RcZWUstk2bNhEfH4/T6ZSQbZ3qvsEhmzHxQYjX3zjAs888S3m551Mbwzodt6z2EwQkZJNm8TALSMj2MFdP9l0EREAEREAEREAEREAERODTBD4asnV331pVyFZYWEhsbKz0ZPs06Pv4+wMI2XQO/OIV9j/7dTwyJtt9lG7tF5WQbe1NZY0bJyAh28ZZy5ZEQAREQAREQAREQAREQAQ2XkBCto03X+0W7zdk+/73v8/evXvDHdKMMfRiYmKw2+3hnodKR0dHeE4QYyA+4x9jellj8owDP/sB+597EU/VZunJttqKreP7JWRbR1xZ9boLSMi27sSyAREQAREQAREQAREQAREQgQcoICHbA8S/y03fT8jW1tbGd7/7XXbs2BHOyoxgLT09/XbPw08I2YLoaoC3Dh5m/9NPU+6Rx0Xvsk4b8jYJ2TaEWTayTgISsq0TrKxWBERABERABERABERABEQgIgQkZIuIMvzKnbjfkO2ll15i9+7d4V5so6Oj5Ofnk5SUhKIon9CTLaii+/p4+V8P8cI3/5CamgrpyRZBbURCtggqhuzKqgUkZFs1mSwgAiIgAiIgAiIgAiIgAiLwEAlIyBb5xbqfkO369eu89dZbfOUrXwk/ItrU1ERCQgLJycm/LGTTINDBP37nZX7n2/+BuoY6LBZz5Cv9muyhhGy/JoX+jB6mhGyf0cLKYYmACIiACIiACIiACIiACIQFJGSL/IZwvyHbm2++eTtku3z58qeEbIEgurLAK9//Ec+/+LtUb5Yx2SKpiUjIFknVkH1ZrYCEbKsVk/eLgAiIgAiIgAiIgAiIgAg8TAISskV+tVZCtubm5vC8BMZjnp/2MsZfq6+vx+jJtsqQLYCm6Rw+fJgnn3oST1mZPC76adob+HcJ2TYQWza15gISsq05qaxQBERABERABERABERABEQgggQkZIugYvySXTFCNmPiz66urvD/vZuQzZjgoLS0lBs3bqw+ZDMaxYEDB9i/fz8emfggolqIhGwRVQ7ZmVUKSMi2SjB5uwiIgAiIgAiIgAiIgAiIwEMlICFb5JfLCNmCwSB+v39VO+t2uz89ZGtpadE1TQund8ZGjK5yxr8fOXKE5557jvLycunJtir29X3zUsj2v9A7NAWf3qNxfXdG1i4CqxXQdVxOO9/5v77J//sPh2hs6wWTabVrkfeLgAiIgAiIgAiIgAiIgAiIQGQK6DpmVWPfo9UcfOlP6O6+RX9//6fmKkY4Z7wKCwuJjY3F5XJh9J6S19oLrIRsq/U1Hhn91J5sTU1Nt0M2I8UzQjZVVTl69CgvvPACFRUyu+jal/Te1zg372XzE/+B/uHJu+rSeO9bkiVFYO0FjA8OI2T76//4Df7uu2/T1NGHIh8caw8taxQBERABERABERABERABEXggAsY9j6JpPLa7ktf+6X+WkO2BVOFXb3QlZLubx0TvXJPFYvn0kK2joyMcl97Zk81oFAcPHpTHRSOwMfj8Af7TX7/K9MwCinRli8AKyS79KgEdHbvNwv4vbuH42WsMjExjuotBJkVVBERABERABERABERABERABB4GAeOeR9d0yooy+IMXHqO3t096skVY4TYsZDOCNqMnm4zJFmEt4I7dMWozPzeHpmuRu5MPxZ4p4Z6AinEBNGJm49Fb3bgcLr3CAWb4vxn/u/Jf+XjvwTuWuavD1kExLcWjRi0/WPNdLf2ZeZPxSHrYXwK2z0xN5UBEQAREQAREQAREQAREQAQ+EDDu+oyndoaHhyVki7CGsfEhm6Zx4NAh9j/1lEx8EGGNwQhmZmZmwuPmyeveBRQ9hNcfRMWMVdExNM0WKxazCZNJQfX7CKhgslqxWc2gGXGYTigYJKSu2Juw2KyYw2HR3e6Lhn/Bj6aYsUdZpRfX3bLJ+0RABERABERABERABERABETgIRIwOhQYjxdKyBZ5RXsAIZvOG6+/wjPPfJ3yyqpPHaAv8sg+u3skIdsa1FYxocwN0NozRMiZRrzJy9zkGEpyMblJDrzjY8wuLuALgWayE5uYQmpyLNbFfq73T+ELEA7WTBYXqVkZxDmNsGxlv5a7v33ibiqYLQH6m9sZCzjJ8eQTazfLQ79rUFJZhQiIgAiIgAiIgAiIgAiIgAhEkoCEbJFUjQ/vywaHbEGjvw4/+e53+MZv/yE1dVsxmy2Rq/NrtmcSst1/wRWLwsy1S5y/OkRCdSXxuo/Ri6/Tk/JF9ngSGLzQzJw7hmiXldnhYSaVBKp37SBz5CAHuzSio1OJs5uxWKPJzM8lwW3DYlZADeL1BlCsDuxWU/gx1A/3cFMwW2Hi8lFO3IJNm3dQmhaFsai8REAEREAEREAEREAEREAEREAEPjsCErJFbi03PGSDRX700g944Vu/R+3mzdKTLYLahoRs91sMBYt5gbYLjXT0RLHj85XEOOxMv/ffeFvbx97qIuzz0+guNy6nA3/PWY629pFY/wwVAz/lvJZPWUkN6U5L+FFPq82O1awyNzHKyPAEXtWYRUQlKi0d69wCrox0Yt0OLCYIzM4yO6MSGz/CgXcGiM+upKEiBYfFGBlOXiIgAiIgAiIgAiIgAiIgAiIgAp8VAQnZIreSGxyyGRMfhHjjjYM888wzlJd7JGSLoLYhIdt9FkMxYQ2OcvbiBdr9Hp7clkOs28Xsmf/Km94d7KyuJCvOhsmYdllRGW8/xTvto2Rt+yopV3/I6UkriakFxNrdJGdlk50Rh2luiMsnz9ATiiEnLxV18Abz6WXEdl9kKH8Xezy5JDoC9La2cLXXTsMXM2h75TKBlFxqdxQQazOHJ1iQlwiIgAiIgAiIgAiIgAiIgAiIwGdDQEK2yK3jAwjZdA68/ir7n3keT4WMyRZJTUNCtvushmLGttDH+xfP0R61g/3VqUQ7HeGQ7YB3FzurK8iItmBCZXH8Fmffb2XGXcCeR8sItRzl2PlWRhaNx0CjSc/LxrOtntjRa1x4f4iirz5KUWo0incOr8WJqe9dfnzJzeOfryPfNkPzubP0xdfzhYYkur7/LiOpGVTuLCPRbkGRkO0+CyuLi4AIiIAIiIAIiIAIiIAIiEDkCEjIFjm1+OiePICQDQ68+j32P/9NPFXyuGgkNQ0J2e6zGooZ63wvpxtP0+7aw/7qFKKdUR8O2WJM+Mb6uWwEaqYUGvZWke4yo4W0DzqcaQt0nfoRx/TtbLWP0dbm4LEXtpEV60DRVEKqjqLPcPGHB5it38Mm8zBXmqbwfGE3m9LNtPzT0aWQbZdHQrb7LKksLgIiIAIiIAIiIAIiIAIiIAKRJiAhW6RV5IP92fiQTQ3y5sHDPPP0M3g8ZfK4aAS1DQnZ7rMYigmbd4DTl87TZm3g6ZpU3EbIdvovecu7i101HmLnOnn/eAtDSjIN+6rJcEfhsKgs+ILouhmLScGkhxi7cYSDUxU8ljpHR8soubsayE90YQ4sMo+L+BgX6q03efVCFEmxQ8ynPMKXq7OJj/Ny7h/fZSoth5pdpcRLT7b7LKosLgIiIAIiIAIiIAIiIAIiIAKRJSAhW2TV48692diQLaiie/v4ySuH+Ma3/pCa6goJ2SKobUjIdr/FMGHVxrnQ2EjHfCFf3plHrMvJXON/55h/K1vLUhl5/bt8/7yPop2VpDtNqJZEikqzsflH6O0ZY9GvghrCpy+SWPVltqX46b16ko4RMyaTBTQzsZtqqClKJ8Y0xjsvvcYVSyyf/+pvUJYUg9Pcx4GXmzFllFC/NQe3jMl2v0WV5UVABERABERABERABERABEQgogQkZIuocnxoZzY4ZNNQAu38w9/9mN/+oz+jvqEOi8UcuTq/ZnsmIdv9FlzBbAlw61ITV7tCVD5eR2ack9DwFfrUVFLjFfqOH+dG0Lo0GYGmErQmsqnCQ5ZtnGsdtxif86OpOtEFdTR40nE7zASmBmi/fIXeKS9BawqemgryUmOxKzrTfRdomsuhoTgFl8MGw428dmGS9KLN1BbEYjUr93tQsrwIiIAIiIAIiIAIiIAIiIAIiEAECUjIFkHF+MiubGzIFgiiK4u88v0f8fyL/xPVm2VMtkhqGhKy3X81FLMJf387TR29OEq240l3YzNbw5MdaJqO2e7AcudMBLqGGgoR0k3hwNlkUjBiMT0UJBBSl8ZpM8Z6s1qW/qZrhELB8LhsxstktmJVVAIhDcWqMH7xNC0zZnKra8iJsWG6/0OSNYiACIiACIiACIiACIiACIiACESQwErINjQ0RH9//6c+IWjc6xuvwsJC4uLicLlcmExyt7geJd3gkC0QDhoOHz7Ck0/9Jp4yGZNtPYp6r+uUkO1e5e5cTsGkzjI0MknInERashOzaWN6k5lMQUb7xgjgICktDptZLpprUVFZhwiIgAiIgAiIgAiIgAiIgAhEksBKyDY+Ps7o6OhdBWbG/X5WVhYxMTE4nc67WiaSjvlh2ZcND9mMwh44cID9+/fj8Xg+NXF9WCA/C/spIdsaVVEBXdXRNR3FrGBcADfmpWF0cFN0E+Fcb6M2uzEHJ1sRAREQAREQAREQAREQAREQAREwbvUUJZylhIynokKhuzaxWq3h5dxut4Rsd622ujeua8jW0tKiG8GNUfRgMEggYPRk0zhy5AjPPvss5eXlErKtrl7r+m4J2daVV1YuAiIgAiIgAiIgAiIgAiIgAiIgAvctsBKyrXZFK4+NRkdHS8i2Wry7fP+6hmxNTU26qqq3AzYjZDP+/dixY7zwwgtUVMjsondZpw15m4RsG8IsGxEBERABERABERABERABERABERCBexaQkO2e6dZ9wXUN2To6OsKj6610YTRCNnlcdN1res8bkJDtnuk+tqAxfYG+NG3Bmr2MtRmPgS6PWblm65UViYAIiIAIiIAIiIAIiIAIiIAIPDwCErJFbq0kZIvc2mz4nknItjbkiq4SCKpoigWbWUFXlodHU5ZmDg2/wv+/RigYQjVmFrWaMd8O0BRMaASDIXTFhNlqQTGSNTWAV1Wwmi1YjDfLSwREQAREQAREQAREQAREQARE4NdOQEK2yC35xodsmsaBQ4fY/9RTMvFBhLULCdnWoCCKCdPCCNf7hgnFbSLHPMKs4iYmJoEoq2k5ZNMJ+eeZnJxhYdFLUDdhdcaTkhiD025BCS0yMTHD3NwiId2MOz6BhMQ4nP4+zl5bJCkjg6wkJ5YNm1BhDVxkFSIgAiIgAiIgAiIgAiIgAiIgAmsiICHbmjCuy0o2PmTTdd74xc945tnnKK+okokP1qWs97ZSCdnuze3OpRSLifnOS5y+0ktCwxfJ7P8ul32lVFbuJD3GhgkdE0Emelq5eHUYa2w8UeYFegcWyKzcTNWmFAIdZzh+PUBiiguTd5YZr5382q2Up8/y7qtn0Yqq2VKRS8zt0O7+91vWIAIiIAIiIAIiIAIiIAIiIAIi8HAISMgWuXXa+JANjZ/889/yjW/9ATV12zCbLZGr82u2ZxKy3W/BFSwWL9cuXKC928r239yF/71/x9HZenbu+Br5CQ5Mio6CysLkCEPjflwJ8bjsKh2HX6IrcTt7apK59NPT6KW1bC7PIkqbovXsVaZNmWx/og7z+R9xNLSJrdU1ZEdbw2O0yUsEREAEREAEREAEREAEREAERODXR0BCtsit9QaHbEFgkR++9ANe+ObvsXnLZunJFkFtQ0K2+yyGYsIaHOPcxQu0L5aw/9FyZk7+MW/PbWXH9q+RF78UshkvxRhrzRivTQcTfpp/8V264jbTkDLKd96P5lu/sZUC45FQq5nx5uOca+0nc+9+KoPH+dvLDvbWVlOa4sIsKdt9Fk0WFwEREAEREAEREAEREAEREIGHS0BCtsit14aHbLoe4o03D/DM089QXu6RkC2C2oaEbPdZDMWMbaGP9y+eoz1qB8/VFzJ94tufGLItJ23h8ddGblzkUNM8ZfVbqQ6d4C+6i/jWzmKyY20oZju+m8c41dqFu/Lr7Ixv568OT/NIXTWerFgJ2e6zZLK4CIiACIiACIiACIiACIiACDxsAhKyRW7FNjhkC2AEOQdef5X9zzyPR8Zki6iWISHbfZZDMWOd7+V04xnaXbt5tr6QmRPf5uh8Azu2/wb5CXYUlnqyGT3YFG2Rke4WTjWNkVhSQ31FNu7Bg/z52TiefbSa/KQozFYrE1eO8H57H+k7nqc+pp2/OjDFo3VVlGXHSch2nyWTxUVABERABERABERABERABETgYROQkC1yK7bhIZumw6GffZ+nnvstPFXyuGgkNQ0J2e6zGooJm3eA05fO02Zr4Nn6TUyf+CMOTVRRV/clcuMd4ZBNMVmxm30MXbvEu5dGidtUSUNlFm5HFI5QNz95uYnchu14chJxmH3caLzErdkotjy2k/zQBf7L21721dfgyYqRkO0+SyaLi4AIiIAIiIAIiIAIiIAIiMDDJiAhW+RWbONDNjXAgYNvs//ppyn3lMnjohHUNiRku99imLCqY1y42EjHQhFfe6ScxQv/kZ9chpjEchKdVtBNON3ZFKRNcezVw1xTstlSkUm0WUNNLGSrJ49QyxucG7FisdkxawGmdRdZpZtpKE7D0f0a32mPYe+WWopTnJgVmfngfqsmy4uACIiACIiACIiACIiACIjAwyQgIVvkVmtjQ7agiu7t4eV/Pcw3vvVtamsqJGSLoLYhIdv9FkPBbPbTfekyrd0qNV/cRtzMec42dzM+a0Yx+rHpZlzReRQV6NxsvsGMyYyiK6CFUNM97KkuJiNG5dbF07T0TrFINFnFtdSWpxFtU+g99jIXbCVsrawgzWXBdL+7LMuLgAiIgAiIgAiIgAiIgAiIgAg8VAISskVuuTY4ZNNQAtf4h7/7Ib/zR39KXUM9Fos5cnV+zfZMQrb7L7hiNuHrbaOpo48oz3bKMxJw2cwoy7OKgo6uq4RUsFgsfKgfmhYiEAyh6Up4LDaLyRReTgsFCYbAwijvHmzGnleCpygDl0UitvuvmKxBBERABERABERABERABERABB4uAQnZIrdeGxuyBYLoeHn1Ry/z/Au/Q1VtrfRki6C2ISHbWhTDhCk0xcDQBEFbKpnJzjUaN82E2TdI+5BKfEIyiTFWTPKo6FoUTNYhAiIgAiIgAiIgAiIgAiIgAg+VgIRskVuuDQ7ZAmiazqHDh3nqySfxyJhsEdUyJGRbo3IYT3+qOrqmYTIbvdHWaNw0NYhmMoNiCveAW6O1rtFBy2pEQAREQAREQAREQAREQAREQAQ2QkBCto1QvrdtrGvI1t7erhu7FQqFwv8Eg0E0TePgwYPs378fj8cjPdnurW7rspSEbOvCKisVAREQAREQAREQAREQAREQAREQgTUTkJBtzSjXfEXrGrK1tLToRnBjhGtGyBYIBFBVlSNHjvDcc89RXl4uIdual/TeVygh273byZIiIAIiIAIiIAIiIAIiIAIiIAIisBECErJthPK9bWNdQ7ampibdCNWMkM34ZyVkO3r0KC+88AIVFTK76L2VbX2WkpBtfVxlrSIgAiIgAiIgAiIgAiIgAiIgAiKwVgISsq2V5NqvZ11Dto6Ojk98XPTAgQPyuOja1/K+1ygh230TygpEQAREQAREQAREQAREQAREQAREYF0FJGRbV977WvmGhmxGTzYjyJGQ7b5qtm4LS8i2brSyYhEQAREQAREQAREQAREQAREQARFYEwEJ2daEcV1WsvEhm6Zx4NAh9j/1lEx8sC4lvfeVSsh273aypAiIgAiIgAiIgAiIgAiIgAiIgAhshICEbBuhfG/b2PiQTdd54xev8MwzX6e8skomPri3uq3LUhKyrQurrFQEREAEREAEREAEREAEREAEREAE1kxAQrY1o1zzFW14yAYaL3/3b/jGt75NTd02zBbLmh+UrPDeBCRkuzc3WUoEREAEREAEREAEREAEREAEREAENkpAQraNkl79djY4ZAsCC/zwez/mxW/+LrWba6Un2+prtm5LSMi2brSyYhEQAREQAREQAREQAREQAREQARFYEwEJ2daEcV1WsuEhm66HePOtAzz99DOUezwSsq1LWe9tpRKy3ZubLCUCIiACIiACIiACIiACIiACIiACGyUgIdtGSa9+Oxscsi3PLvqLV9j/7PN4KqolZFt9zdZtCQnZ1o1WViwCIiACIiACIiACIiACIiACIiACayIgIduaMK7LSjY8ZNN0OPSzH/DUcy/iqdosIdu6lPXeVmqEbF6vF+P/yksEREAEREAEREAEREAEREAEREAERCDyBIx7dlVVMcK21bxW7vWjo6MxmUyrWVTee5cCGxyyBdFCPt469Pby46JlErLdZaHkbSIgAiIgAiIgAiIgAiIgAiIgAiIgAr/eAisB28LCgoRsEdgUNjZ12o4jAAAgAElEQVRkC2ro3pv86CcHefF3/pjamkoJ2SKwUcguiYAIiIAIiIAIiIAIiIAIiIAIiIAIRJ6AhGyRV5M792jDQzYleIN/+Nvv8Tvf/lPqtm3FYjFHtpDsnQiIgAiIgAiIgAiIgAiIgAiIgAiIgAhEgICEbBFQhF+xCxsbsgWC6Pj42U9+yvNf/xaVNTXSky2y24fsnQiIgAiIgAiIgAiIgAiIgAiIgAiIQIQISMgWIYX4JbuxwSFbAE3TOXT4ME89+SQej4zJFtnNQ/ZOBERABERABERABERABERABERABEQgUgQkZIuUSnzyfqxryNbe3h6epjIUCoX/CQQC4ZkrDx48yP79+/F4PNKTLbLbh+ydCIiACIiACIiACIiACIiACIiACIhAhAhIyBYhhfglu7GuIVtLS4tuNICVgM0I2TRN4/Dhwzz//POUl5dLyBbZ7UP2TgREQAREQAREQAREQAREQAREQAREIEIEJGSLkEI8iJDt0qVLuhGqBYPBcC82v98fDtmOHj3Kiy++SEVFhYRskd0+ZO9EQAREQAREQAREQAREQAREQAREQAQiREBCtggpxIMI2To6OsKPi6qqers3mxGyHThwQB4Xjex2IXsnAiIgAiIgAiIgAiIgAiIgAiIgAiIQYQISskVYQT6yO+v6uOhKyPbRMdkkZIvsRiF7JwIiIAIiIAIiIAIiIAIiIAIiIAIiEHkCErJFXk3u3KOND9mMnmyHDrH/qadk4oPIbhuydyIgAiIgAiIgAiIgAiIgAiIgAiIgAhEkICFbBBXjE3blAYRsOm++8TOefuZ5yisqZUy2yG4fsnciIAIiIAIiIAIiIAIiIAIiIAIiIAIRIiAhW4QU4pfsxoaHbKDx43/6a1747W9TU7cds8US2UKydyIgAg9AIIjXq2E2W7BaTSiK8gD2QTYpAiIgAiIgAiIgAiIgAiIgApElICFbZNXjo3uzwSFbCJjjBy+9zIvf/F02b6mVnmyR3T5+xd7pqEE/iws+1OV3ma127A47VpPyaxuK6LpGKBjA7/MR0s3YHFE4bOawx1JMpKNrKkG/D28gBCYbjigHNvMHZroWxLvgJahqhGcOWX7pZhtOhwXN7ycQUpf+pihYbA7sNisWkxL+95XtaJpKwOvFH1LBZMURZcdmNqP7pplc8GNxJeK2G8tFViPUdZWQf5CrrbM4Y1LIzIoLH/cHhmu3v7oawu9dxB+6w1rXMTucRNltmI22vFxTn8+Pppix2h3YrWZMdwZ/uo6qBgiEFKxWCxazCaMtGHX2B4Johr/D8P9IYKjraKEAPr+foG7Gbrdj++i61+5wP2FNOiGfF18gSEj7oLUpJjO2qCjsFgtGs/qgEWoEA/7w8VjDfzP2PxieOdpozha7HYfNislwAzQ1SMDnC/sqJuvS9cFi2BlrVAks+vAFQ+gmG1FRxt9My+13XQ/6QyvX1WD4fPUHl8+p5fPUbIsK18w4r5aOJUTA5yWggsVmD59zZpO+dI4FQqj6kl/YzmG0EQt6aGlW7aBqwuowlrFgDrcbHdVw8/oIqApWhwOH8bcPYW+cwe1rjHFtCvjx+402a8YWbusftAFdDeD1+QkEl676JvNyTRWNgNHWg0vn0VKtjWVNS+0jfD1UsNijwusz377m6BjnoM/nC68zvKzZEl7W9tG2t04c4etxcPmYlTuP+YN9M9qvcZ112G1L19mVa7LRvlUNTBYsLB1HUFWW6m+zYVaMz8mlz4OVNuBw2HjQl1yjzS/VSyV82pus2MLnrgWT0TbVAMb1LmCctysHu3zti7Ib7UEJf46poRDGO8xWG2b08PkevhYY54jVjsNhXW7vHy+eroUIBkNoiiW83fV+GdfZD7VRo+0a7dv4fP7oxsPX/CCqZrRZK4Q9fARDy9dIxYTZ5sCwUIxj9noJaOGzH5PVhsNutF8F4wYI3fi89+MzLpBmy9I5ZTG+E6z3Ecv6RUAEREAEPssCErJFdnU3OGQLoush3nrrAE8//TQeT7mEbJHdPn7F3oWY7G3l7IUBnMnR4S/SFosJS2wmm/LSiY2yLn0R1zWM75nhnki3A6Dbtyhoxjf88H83QqYPNveh5T7yN2OFxoVFX17fx3o5GX9but3d4C+yKt6ZEW7eGmR23ktQN6E4EsjLzyY1zhkOXtD8TA900jM+y9yCCroJd1IWuTnpxDkNM9B9E9xo7WbCu8jc4ixzfjtJMTZwZ1Ca6+DW5U7mdLA5jDDDFL6hczhiScvOJNHtCN+oBxdG6R0YYmpyHn9ID4cY7mg3abkFxMy10dg1QkzhDopSYnFZI6gRql7GR0YYHu7g0uVZHHGp5G7Koagwgzin7cPB1hrsdmBmmBuXrjCKFbPVuCGEhdEh7Pm1VJbkEu8wE5gdobtnnAWvD8WsgyuRtLR0UmKisBoLGAFMcI6RW7eYIIHszFRiozSmx4cZHBzHGwiiWizYXCnkZqQQ67Ivh0wavpkJRgYGGJ1dwK/q2GPTycvJJCHa/ktvTtfgsO9YRYjhpot0Tc0RtNqxKAqqfwFfUCGropb89GSc5g/O1+DcKF2940QlZZGWFIvJP8NYfx8jc8ZNphmz2UFyVgapCTHY8DHWc5OhyVn8uhlCEBWfQkZ2OvEu4/h8jHR2c2twmOlgIqVlBWRnRG94AOGbHOJmWzsjfh3Fbg+HBb7JMayZZZSVFpPsMqH65hgf6Gd4YpqFoIrJGU9mZjZpCTamenroH57Ai0ZgYQ5f0EFuZQXZsWamhwYYXzBCNgsWm5PUrAySE9zYTXq49v03O+keChKXmU/ppjRinA/uZNRVL9NDgwyMTDAXVFGsbpIyMslMiiPKuhQLBcc7uNI9xPiiBadJweZKIDsvm+jAJL3dXYwHQbHYMDuSyMnNJCnKz3D/CJMzXjBp4IonOTWd1DgXduPc0TUCM/20dPQxMa8SZQOrO46M3DzS4mOwrXMapYV8zIwPMDA6waxXQ7FEkZKeTWZKHA6LguqdoPfWTW4OT2NJzKMgv5Cs6OWd0vzMDA4wtAAx6enEa1Pc6u5kaMpPXE4RBbl5xNl0vJND9Pfeorc/SFxOPiWVObgfaMCi4x0dpKf7BiNeo852TPZ4UjOzyUuPwar7mR7tobVzgGmfmbgoE7rh5DcTk1FKXVkaUYrG4uw4w6PTKK5EMtISUbwzjA32Mzq3SECzYLE4SUxPJTUlnqiP1lEPsjAxSP/oIvbEHPJSXWt7WfvY2nQWBnu42dXJmGbBbLZiiUogIzuH7BQXty9x4eV0gouTDPSP4LMmkJubjD47TG9vH6MzIUzqIjNeHWdGKTUlKeijPXS29uB1O1GMwDAujZycbNJiLGiBBabHBugbmmTeGwSzGWdCGpkZ2aTEPLhzfZ2xZfUiIAIiIAIbICAh2wYg38cmNjhkC4TDkQOvv8L+Z57HU1EtIdt9FO/BLrpA+6mf89IbQb76/Bbi3Sbm2i5w4toMVU88ze7SVMxBP8FgAG9QC/eKiYqKwmYygWr0BtEJqSr+BS+61YHd7sTpWOrhEgr48S0u4FUV7FYbVouOYnVitxi9g1QCC0YIEETFQpTTid1uhFM6QW8ATQuhhTRMThe22z1mNkrKz0j7Wd69MEp6SSnJtlHOnriIvfpzfG5rOUlOGwQnaT/xC5pDBRTnJKL1XOJcp0Llo19ga0kSTpsJPTjHYM8w8/4J2q9donEgi69sy8GdkEZuXA9///+cJ3NLBZ7CZGwmlYneZq62zZBWs4vtDR5SHF5unD3G240DpJbWUJSZAItDdFztJ33P16jPcaGoIRRHFHbTSq+ijTL61dsJTbTx9pH3GLK4cJhTyHRbGJo1U7O9koL0OGxr3NNn5mYb7736Hkp9BRnJ8TiY5sLrb0P54zy2dwupLpXe46/w1q0YtuzYTC69nGvuRE+vpKHWQ3p0FIoeYPzWBRrP9hFTvZPKkmxc/m7ef/cUtxZTqK4tI9rXxftNfaRX7WWrJ48Ym4Lun+Ta+WOc7fKSkO8h09xDc9cESWWPsLOykISoT+hhseZl8nLpH3/GzdhY0otziLUpzPS20dIySsnnv0RdeSHu5TtQ1TdN54X3ODOdyI76SopS7Ax1nOOdc91El9RSlW2n92wj3Y48djZUkal08car7xHKqmFrTTb+a2c53e0lq34vOz25xNmCTA8N0dffxtmTAap2bmHLtizWv0/LnYg6kx2tNJ5oIpiXTXpOKk51iqajpwjlbGXPYzvJceuMd53hxJnr+JNKKUry03uzm0BiJdtrK4gJzDI5PYs/NE9/x2Vujjip3bcN11wXl29MkeqpoThBpevcZQbjitneUEVhvI3gwiyTY128f6wTzZXPzkfLSU91bnhPvqVcQWNhuJmzpy7Qa8qitLyEZJvRozOG5MQE3I6lqkxdfpmjPQGsKbUURZux2KNJSU1g9soV2q71YNuUS3JyLBarsZwbX+d7HG+bI7FsC1UJc1xtaWMuuoD6LTVkJ7gw6yFmbxzjleYFohI3UZNq/DDhJiE5hfhoJ9b1DKO0EHMj1znX2EhPIJGyklJS7GBxuElJTcRpM6MF5hgb7KGj/TLtahae6t3sybaAHmJxrJOm09dZiMmnZmcZceocI91X6Wi7zGJyJZV1j1AQrROYm2J8rI/Ggx0Ek3LY/uw2Mh5oNyaVwYvNtDRdQ8nLIjUzEavZRVxiMqkJTsyhWXquX+Kd1ikciYVszrTiHemg8dow5O/juUc24fBPcuNqC20TFgorN1ObZeZmSyNnL9/CVVRDRYadoZYWbgbiqdizg5pkxx0nnYZvtp+OC430exPx7N5JQex6n/VBet5vpKW5i6jaElJiXVhs0SQkJZMc5/hQsK/55+jtuEBj3wJpZbvYWRBLYGGK0bExZuf9zA/doPnmBI6iXTzRkMTwxctcOrdA5ReLsZnMWN3xpCQnE+80E5rpo725iZZxJwX5STB1k+s3Jokpepwv78tFYrY1/0CTFYqACIjAr42AhGyRXeoND9mMRwsOvfo9nnrut/BUbZaQLbLbx6/Yu3na3jvIq6dT+aPf30pCnCN8czjy1p/xQ77Gczvzmb16gwWbCZ93kYDZRmphDcUpLkwjjVwc8bHod2AP+gipXny2POo35xNj8tLbeYO+kVm0KBeuYAjV3wNFX6QmM4bgVA9dbX34ohxoXi+WmHRyi/JJcHq5cbyDBdMCijOZzNIikqIdWNbzJu1Taxei7+BfctK0mR0Nu8iOdX5sfzRfFy//5ArOrCr2bcsh5s5uZfoszS3vc7I3l2d3byI11ga+i/z5X9xg21f30FCRttzDRGOq6zQHj3QQv/fL1Nua+fmJeTw797C5MOl2L5TwkytGF7/Zm/ROzmNL2kSS2wg+P/VANuwN851nOdPSgt1TQWAsjty0THJyorHb1qeQ3rERbrWOEFeZT1JiNMH+d/jp8QVKa7dSXZyMNThF4w++y9yOr7KltJh4k0bfsR9zaijApj1PUJWTQmj8Ju+/fxZyGqguyCUp2kKo5wSn2ntwbHo0/N9iTAFuvv2XvO7byuM79lCRasffc5ETTW1ohbupL84j0Q7e9p/y/bYUGurrqMp2b0BPzAC9pzrwZySTnptClD7L9Qtv0ziSGw7KCjKiljKY4DwjbWc50a5QWuchLzsZlzJD8+WzXBhL49EtZRSnOgiOvsdf/XSI8m0N1CXe5JX3VSrLi/DkutFnWnmnYxA9aTOPeApJC6d3Gt7ZTk683EtaVSnl27I2+MZTZ35ohMGeKVy5aaSkxxHsP8nrp2fJKN7C1oo0rL4xWk8d5Jqrgs01mymMMaEOnOC1i7PE59bRUJaG0xxg7Po5zly9hat0B1sKLJy50MaknsOe6iKy4y0s9Bznvx+Yprx+G4/XZy4f5zRNB64w6Y2mfGcxqWmuBxKy6doinUfepFVPIKemjlyrimKxLv2IEX6EMNwKGDrzE6547SQW7yLfacNu/HhiD9H5Xgt9fV4yq/NIzojDHuXEpi9w/cgbDMVlUbbjEbIsOkOnX+dM1yiJDZ+nvjgfF0Emrv6c42NuknIaqEg0h5d1hB9jX59zfuVipvlmuHXpJE0zDtLL6il1h8B4xDEqCscdj8gSWmCwq5ETgzYyCuvYm23CNz9I64XLjKjxFFVXkxMbhc145HG+n+62U3TrWRR4dlMYs7K1RdpfO8ug7qTsNxsecMjm42ZjG10dU6R48sjIT8Rmj8LpWH4UNuRlYnyAW7NmYpNz2RTj51bTaVp6ZsnZ/jhliToj167Q0rVAXGEVNaVJWNURzl1ppX0yic9trSA3wczsQBNvnugikFDPi08ULrd3jaB3hustF7gxrpFXsYPSFAdWh/G46Xq+5rn+fivd1xfI311CUqILm8P4Yc94pPeD7WpBH1OdLZy/NoYpp5xdZalYbcZj/kavyyALoze5dLadYdLZuquK3OhRzl68ztWeeH7j8TzMxjkTbr+WTziPdfxzQzQfaWJgIpFHf38bcet5yLJuERABERCBz7SAhGyRXd4NDtmCaKqftw69zdP7n6bcUyYhW2S3j08J2d7ipycT+f3f20pCjA3Nv8jw23/Da/Yv89yOVHrevYKalUWCdZyL7zUTyHiCZ75UjOPq3/C/n1FJS9/JI1UpqIPvceT9UR75vd+naK6Td46cR8+tpNKTjvf6dS4f+78Zf+yf+b0dyfQc/REXxlMoayjHOd1O04UZ8vc9Qb1nnje+/UOmqrPw7N5LjSePWONxyvW9T/sVPkEWpgd59413UArr2FZbQnzUh8fi0QKLTLWe5lDbAvlbdlJbmHA7EFu6p53lcvN7nOrP4dndRaTG2sF/kT//zzdo+Ooett0O2YzhrYZ4+9gZbmkeaiYuMJqaS822OtLczo/dvIRuHuJo6xDRFV+jKjOR6Aj6OT003UPzxdN0jE8yMJFMlaec0qIsUpPdOKzrPI6NOselN1+j05pH/bbNZMe7MAVnuX7kFzSbi6iuKCTZ4WPg7Pd57aadmr372ZFpputiEzdthTQUpaIMTODISyPW1Mf5s1eZdRbjKckhVpmg+b1/5dWREr755c+xrTCWkUuNtFztI213A5vyMwn39fC18Y//PEDVjio2V6VubEhs9GYa6+Ddg+dwVO9mS/km4q1Gpx0vU31NNF4cIK6yjk1xfq7NJ5KX4sDbfZ6z170UejwUpLuZu3mBn363g+wnv8C+LQ4uv3GWvkUdd7wVdXEcrzuTqrqdVOak4ArfVRsh2w2Ov9xLelXZAwjZPnIKq3NcPnSALj2Vqm1bKUh0Epjo49Iv3kOprsRTV7F0Y6z18dqr13HE57B9ex5uZYwz//LPvDOTRP0XH2d7URSdzc10j1soKishJ8HCcOtZ3vh5P4Vf/Ryfe6xs+QY7MkI2TR3i9EvnmbIoOHNsTA/PYHInkldSxqbcVNw2IzTQuPnujznR0Y8/Oo9EZwxpuYVs2hTPeHMTF893EYp14U5JJjWzkOLcBLwd57g6aSXDU0VBnMrI5Z9x4Noc6Vue5kubi4i3hhho/DFHLo+waMsjNdZFUk4hRYU5pMQ4wuN7rtcrMDtO25F36fEHseck4xuaIORKJLekjJKcNKLDxwzhkK2zkRNDRsi2he3Jc3S2XaZj2kJOaQmJMz4UnGSWJWOZH/glIdsCba+dYygiQrYFuhobOXOyDa/TSXR6Esmp+WHz9CQX1o/0sgtOdHDufCvDSil7d+TCRDttbT1Y0krJy49jas5EdGwUi7eauNK1SH5ZBYUpdsZuNPPuoetYNm3lyd/aRpIx1pt/nsHrbTT1zBNT4KHEFMIbUEmqyuN2HrkeBdenaTt9jjMnOlEy4nDHJ5CcWUjZpmyS46LCn5G66mduqJOrTTfxuvKpKDGHx8oksYrcWAXUKa6de5dDx7twl+3isT3VZJiHuNB4lsNN85TnJGB3J5CVV0JRfmr40e87W6/x6OhY32Uam4cwJe7kc3vT173Xbnjcu4Afrz+EYjLGg1saF3L9zqr1KN7dr9O44QyPcer1EUIJjwtojHMaaePO3v0R3cU7jWPWQuHxBn1BDZPZRlR47NMI+vX0Lg5jtW8xhpTRgkbbDqDqS2Mkuoxw+4H2El7tUazy/bqGGgqw6PWj6cZYmA6cxjAqq1zNw/F2Y/xqjYB3EV94TF/jBzg39vXu9PwgcYyhjkI+ZhcD4eGOzNYoXB/5HPno7knI9iAL9unb3tiQzRgsebGbH/3rEV747X9LbY2MyfbpJYrUdyw9Lvovb6r85gv1JNpDjN7ooP3WFEX7vsrWfDezk3NMTQzj1bx0n+5gfD6X3/iD3SRc/3v+oqeCpx/ZTVGCA5N/gpaf/5901vyvZN44S8dADF95cQeJMUu947p/+A3ezvpP/GaRj7f/4p8JfOVJSt1WbA64fvAM1Ozisd3RHP/375L67a9QX5mB64ORtTce0PjFe6afy2cu0raYyZ7tVRSkOm+P3xW+Rw96mepq5mJjB+RvZnNtCQlO+4c/LFcZsh07cpoebROlwx3MZOVRs6OKFHfUh36pD98z3nqbd9uGcZd/mYqMhIgK2Yz9847epKX1FKeaAiRGW9GdydTs2kZZVjyOO7sdrGlldfzDZ3n9+ChJxXXUedKIdhi3XiqLo9c529yPXzMT5bISNd/KqfFESio8xHe10DbpoqJ2E/H6HC1vXsG9sxpPXQH6UB89faMEzMakE2Z8052cGs7mqX311BbEMNzYxNW2ITJ311GQn4bdOJ5AGy/9fz0U7axhS2069g28G9LVBfovHuTYrSx27KiiOMu5FIL1XeLIiXPMJ5VQXpCHbfAEPxrIYWd5CVtSQowY41AtaOHH7Kws0HX0Filf2EVV9iKNZzsYmjIRE20Mpj7LojWDyuqtVG9Kwx3uQhlJIZuOf+gcB94fJyanmq1VmUQ7THjH+7n02jks1eWU1ZcuhQFqP2/9tBUlIZftuwqJsczQ+W4T3RNjzDutJJdsodilhsekG/GBze4E/wy3zg6T+dhO6neWRlTIpqu9vPMPb9AxYyG5JAOzf56FuQXssZlUNtSxKTsZm6Iydaud1vbrDM4G0VUV3WIhqaic7GgzE903GJicR7XYUOdCpJeWU5LvYqDzJmOzGk63nShvJ5cmrCQU7+XzFVkk2HVmBlq52nad/knjtlhlUbGRlF9FfVkBqdHr9406MDtE42uvc3HUR1xJAW7fAvOzE5gTMqnYuoey9ATCQ9HdDtkcZOSXkDN1iVNXxrBnFlGVD9eO3MCnJ1G3v5YUyzxjne9/Qk+2SArZgkyP9NJxtYP+sVlCRr3mQ8Rn5lG9ayuZUXd27fLR39RIS9cEiVu3U2geoPHMWQYdudSUZjM/0MHFMTs5m+rZmbTAaF83g/N6eMIffIuMtI/hzClmx1MNJGk+Rm+0cPr0dbyxuVRXpDJ2+iqDk0GKnn+UTbFxxLo+HEyt2SVe9zE+eJP2K9cZmvGimszoAVM4JK7aVkOSVcM71sXlM+/TPe+ioKqKhMmzXO0fRyt6jn1F8cQ4NSZ6O2jp7GV43ERMQhY1m7Mxz/TS1NrDojFxh2bYxZJb4qF2c87SDyfGVS6wyGRfG83t7czEFFNX30DOUifhdX3pgTlGB3u4MTCD2RZLRlYO2ekxn9GbcuOp9xALUyPcutHFtG4jLjWLnOwsPtPD3xkTLHmnGey9yc1RH87oVAoKs0mKCX+j+My+9JCfhfE+unqHmFEdxKYVUp4Tj2XdviNGAKUWZHGqn9bOIfwhC9GJOXhK0za49/9GOeioAS9D11rpnfZhinKTWVpLtnujtv8AtmNM+jbZzfmOEVSsxCYXUFGc/Cuv1xKyPYA6rWKTGxyyaSjB6/yPv/kX/s0f/W/Ubd+KxbK+DwmswkLeuiqBRTpOvsI/vDLN4/s3k2hf4MKhC4QqP89zX6whef4C/+NNL5vrjEHOdXpOXqF3Kp7P/e4jJHf8Pf86v41H6uvIjLZhNsamOvrfuFr4x+T3N3H1hpN9z2wlPSkKJTBHx6v/jpNZf8qTRYsc+8vX0b72KKUxxqOgCr6ZWZy5xWzKmOGN/3yDiue3UVSYsOZjd901jTFWz0wfly600DUTx9aGagozYsKPm6zM3Wj8UjHVdYUrTW34szZTU1tCstMYCP4jW/mlIVsn2762m4by5cdFtRDzgxc5fLYNNn2JbYsnOT5gorBuD1XZiUQZMzYaX8QCiwSIwjb4Dsc7hnF7Ii9kC8/opmpYrZM0X5hCURfpvvQLFmuf4XOby0n9YBT+uy7JXb1RXeDasWNcWYilctdmCpKisa0sqBizYE4yPDhNKCoGy+h5Lo1ZSE2y0nrsPP0+hZhYF9rcNLeaerBVVLHtsSd4tDobhzrDxMQcmjMOU+8x3p7OZ2dtNZ5UB7OdF2lsbsXh2UHFpoLwjcBi9zt89zRs27aF2sL4j7eJuzqYe3mTTnCmixOvniNYtZ366gISwz0cgwwc/xk/Pd7GvC2aWJeFwFgrZ8bjqPJU8MSXPocnPRbf5AjTfitxznFOHB4ivbqM5JnXODZRw54dO/Bk2FGCPZx8+wrTahb128pID4/TFEEhmzrHtXdO0rboprihluLUmPCYYMbEF1ffPcBYchmVtXVkRFkIjF7i1feGic8sob48OzzRi9mYIXhxkHPnT3LVV8DO2hoKXF4mJsaZDzlwmwc5fXKCjIpKNtdmLoWqSmT0ZNO1SS7+4Hs0a/nUf/WrVCWamGg9xcUrrdg9O6mpqCRWMWbSNGYONWbPVVC8o1xpPsOliURqKqupzHJiMhnjCAboPPJjWoJplOx4nCLHLOOjkywqDiwz7bQPzuLMa6C2IBO3xZhhUkcxZq40Ei1thPPvX6RzOJa6hmqKc9bvG7W6OErL8R/ROJVE5SPfoCHTxGLH25xo60UrfJy95bm4jYxvOSvxy5gAACAASURBVGQ7OeIkIz0J27WDHL0wCO4kYp1ebjYP4CcWz9eeYHd5Bu7x83RpmR95XDRyQjYjHFU1Y8ZpMyazGRMhek79nCtDflL2fp2tqUvfyYyPo+BUFxcvXqE3mMfO7ZsItR3jjbdOM+jKINvpZ2xsgK5pE9ll23nyid0Up0XjmxxnJmDCyixdrQP4HZt45PPGOG5jtJ59h4PvXmXRHku828xoew+TCzp5n/8ij9Q3sKU4YV0eGzVmsFXV8JSnmE0mjPDp5rkjtI6r5O17lqrYAMPt53n74DGuzVpJSIhBH2und2Iec/ZjfGH3ZurqS0iwGyFgkJtnT3O5vZ/UPY9SnW0MybDUa35hbICW988wZk5k61f3kRoO2BaY7L3KlWs3mIr2UFddQ27sxvQ90UMLTI4N0zsyj9nqJjkljbTkB/NI+r18Kq12GWPMXu/MBEO9/cxhJToxhbS01OVe06td20PyfmMm3MA8Y8MDDI77l3pTZqUR57r9DeYhOZDV7aYx07VveoS+oXHmNTvupGwK06LvmLl6det7KN6thfDNG5NPjRFQzbhi0ynIS1z3HrEPxsaYmdvP+K0uhucDmOxRpBaUknLn8J4PZsfWb6tGT8X5Aa52TaBhxh2fRWFuvIRs6ye+7mve2JAtEETHz2s/+SnPfuNbVFbLxAfrXuF128ACbafe4OV3o/k3f7iDZLeFkSvHODVop277Dgq9R/izg25e2OchJTrItbcb6RyI44v/di9J177Dq7Pb2bu1jsyYpZCt48h/4cqmP+FzUT2cPNuOKddDXpKb6OA47/7gL5h45L/yuw2x3Hrnx1yM3UZtqguHoqJEJZORlkS04yY//T9aqXxhJ0WbEh9QyKbhn77JqTcPcGoonroGD3kJdswxyeTEweCMhfRkF/6+9znwr8eYy2mgtiKPGKuDuOS08KyDNiMQW6mZPhN+XPRkXy7PGY+LxhmPi17iz//TBfLrPZQaYaLxfi3AUGcLN7wZPPKFBgrcY5x4+RBD0YUUF6TjNh6z1EME1UVMSRUUek/z3rUh3J6vRFxPtoXJMYYHhwiaZ7hxQyc6JhFT51vMVn+JbZVlJIV7l631S8c/doXDJ29gztrCjsps4p0ak11jkBiP0xZgYmQCv6ajhmbpbO1FjcmlpiINPTDP9PQCIVXDOzFK69F2nNtqqd5aQYY5yOKiMclHiJA+R8f713BVNlBVnIoyOYfFucC1q63cnHSTm51CrFth4nIj45k1bN1cTuYGPser6wFGL73B610p7NheiyfTytT0HIuaBYd/kbnpSeYCxmMZGos97/HaYDrbKz1sK0vFFPTi9QUJhTQWui7QpuWweXMVsYOvc7AvidysYgpSrOihES43DWGOLqCm0IEzJhpnbCKKrys8Jlt6ZRnl2zd6TLbbJxv+kWaOnO3BlFrOtso8EpwqM/2TaHYTMyNXONfqJyktk4wUB/OdbQyaEyiuysehaSwuBsKzkur+CTr7upmOqWJ7cRax2jzz/hBqSGf6xnluWQuoKC8lVfWjxETjjg1y9WDz8phsJQ9sTDZjIP/xq/8/e3cCHtd53/f+e2bHvm8EAZDgio0EuK/ioo2S5dgiaWux5LSKb3rrJO1tn6ftffrcts9tc5M0cdMkjZPKThrXdhxbjiRTC0hxkShS3HcSJMB9B0ns62DWc+5zBqREyZREUMLgUPqNH8gScWbOez7/d4DD37zLZt67HCFQVMWUbDd9589yrWuIcTMmkVVQSKoRIzQYpL8/itswsSI9XG27TLdRypTifDL9UUIx+2dNnI7DhxgsnMS02XWkDw7vrBi3Brlw6jJD7gJmzJyA1w54vDHifUEGeiPgs6c9dXPuShshz0TmzZhO+YcWzP+c3/exIDfO7WH36T68OdOYXuwjeOEYF/ti5NfMojgzA68vjaJ0k+tn97Ptmp9xE6upT23nensf9owOi06a3jlHyMqj/usLmZgRo++8PZKtlMqps8gwBokYaRRkGJx9bQ+tpFD99bHd+MAMDdDbeY0Oe0dgy4NhWXQfP0avO43xixeT747hDuRSlBKntekIh5tbSa+fw+zpRdDZSVtrO332KMZIP9eunuJwu5eKafNYWZWNEQ8zGLSXBYnTc+UUrUMeimsWUJU+QNgc/qCpu6ubwSF7p/kIl3c3c63HZPKTK6ktLqYoJ2VUpjLGg710d9i74sYwLXtzoQhdZ04T9GcwfsFcsoljmAaxnk56BobsjZAJX95Nc2sXTPgqc4rtfM6esuRLbL7UdvICHf0wfk4Vhb4QkZi9KRMM9fdx7WIHvuw8qhrGk2L4GbrWzPYd27maVsXcmqrEB0WpWbnk5xeQOnoDNT/nN4teTgISkIAEnCagkWxOq8iH25PkkM3e/dFiw1tvsfrJJ6nWmmzO7h2f2Lohzh3ZyTtHcln7ZA2ZGT4MBjj62jp6K5dSPyHOvl+9wdl4KXmpdkjhojC/nAVfbSD7wsu8PVhLQ3UVhWleXJE+Luz9KWdKvsWiCSmEr59l3+7tHLoWZELVEkrO/4iWqn/L03NL8Q00s23jRvac7iMacVM6awWPPziXkox23vnbc0x6dAZl47NGdS2fj2ex/6K6hb978RXOenIozLF3aosSnbKcb8+yWHckna+umMTgvj/nr97sIDOvmJwARMNp1K18jJULp5J7+/oK1gCnzxzl0I1iHqovIzfdC7Ez/P2f/IKT3fYGD7a5gdufw6TZS1jYUEVZbiAxyiTcdZHjB7ez/fBFegaj4PJSWLeYh1bMY0KwiUMXOkiduJjK/CxH3ejHQ100793KjqOHaWkZwu3KYfrSB3hoRQPj8+yNI0Zj/qRJ+9F9HLs8SOm8WUzIz8ZvdLL7r97GWDiPCXkdvPfWLtqGTIJDBrlTZ7Nk0UwmFKQNTye7+Qh1ttOy9RSpDZMpr8yi88B77Dh4ho7BAQbMbKbMXszSWZPw959j50v7yFy5mGnjXTRt28a+ExfpCxmU1i3mwWVzqShIT+p6bJbZS9O6zXRNrKemZhL5dLD34AkuhAtZWDuRstybU08se/roLl5vK6GhspwK4zL7dmyl6XJvInxJK61i0dIFTCvNwxNu4+h7m9h9Kog3O0B0oB9ffhULl8wm9fjPOR4qYsq8hylP7eTwxuvkTZ5AZV3hGH0qa9J2eD8tbSEK6mqoLMnDF+/g0M93E54whakzC7hxeAfb9jTR2h0mp6KWJcuWUluZxo2m93j7vaNc7ggSN/zkVs5i+Yp5VLovsWfXAc5e72Ng0CRn4gwWL51LsdXGwVf34Z3VQN288bTtOkNvOJXKGeXk5o1OyHA3v2hMe8fIwzvZefQygxHwuHOY1LCAOeX97D7fjpFVzsToRfbtPsjZawOYLh8FVXNZvmgGOb2n2LVjDyevDRCKeSiePJsVKxdSFrjBnq07OXW5h7DlI6OshgWLZzM18zL/uOki3rwyGnLaOLDjIKdu9BNz+SmYMovFSxdQXZoz6tOlY6FuTh/dw4Fj5+mzR9R5M5lQO5cFk93sPdbKUFoljzbkJaZFHurwkl86nVnFtycjXZx49yJhcqh+oALfUDtXzx2m1SigNM/PoVMnue6ZzhMzKxja10wHfiYsq6FgVH6O3U2V7anOQdrPHmbne7s5frmXoZiH/Io6Fi6ZT3laK3vO95AybgGPlAVpPnmSM92p1FZXM/GjgWd0gNZr5zjR5aOwdBpTOM2BPTs4cqGPWNTEnz+ZBcsWMSW9l3P7tnDNPY7pi79y2zTJCFf2nOJGb4yKR+rJv8vm39Nh9o7dJ/ezffteTt0IEsVHcWU9yx6YRWrsAgevW5RVzmbeuA+m2IWv7uHU9R7MspVUxE6xd/u7HDh5nVDMIDV3Ag1LVjK70su1E7t4d+dx2oMWRiCXyhmLWDDZx8CZHXT4y7D6r7Fx8z5iaYXkproxvAEmzpzPsuUrKEu7p6vRkyQgAQlIQAIoZHN2JxjVkK25uTkxQy4WiyW+IpFIokOsX7+eNWvWUF1drY0PnN0/PqF19qieKJGYMbz73M0Fqu3ND2IuX2IasBkaJBQ3hhciNVyJkQsee9HdeJio5UnU3mXYMZG9mGc48RdUjzlI2zV76pkLn9+D1xjiyJsv41r+T1k+pQh7tmA0NMhgOIZlGXj9gcQiry6XSTRk4rZ3hXPZ5xwLWHsNgRDBYBh7aZbETp72QpbeFNJ9MBSFlIAXKzKYGAVhX/fwjp8uvAF7l76bbX+/6VbifWMv6movYmtb2WuE2aNJItE45q3jDDf+gL0LoO35wXXHw0GC4Shx026IHcalkOr34sYe1WYlpn3ZU2fGxurj6mNPfYgQibbS3DJEWmoepRV5pKV4bl7/6NQ1bk9TNa2b/cceTRgn3B+CxKLJccJDYeJ2rezFlH2BRJ93f2RRdsuME7fXnfTYfRvi4TDhiD1ywkwM/Q6kBPB53Ax1t9G89wQZNdMpLyvEFQ4TCkWImwa+1BQCPi/upBfFfv9EMey2e4ZHI4UjUWKWC7/X+6F1Tqx4lIjpwu124bZihMNhonEz8QGKvfhwwO9L2NhTlO33w1DETMw9s3/2uzy+xPe7Dr/HRVcGJVOqKEn1EI/YCza7cd0+knN0Sv0xr2pPTYglrsGV+BliT7GOEw5GsNwevPZqu7EwQ6EwsZiF2z98nXagbSYWFg8nRjOCC48vJbE7pptooq72n9tvQY/f7jdeon3tnNzfQmDiBComleGz38v2Isb2e3wUF/r/dE4rsZB0KBwjZju43Hj9fnyuOCG7X7u8eI0Y4dBwvTHsn+e2gxcjHiEcCiX+3LINbJ+AD5cZTRxvG9h/7rZ377Rt4hfYcaALf3oZM6ZkEotGiMTsuaj2tFH7GF9i+u3oP0zi0UjifRq3fyYmfkfZu0mahCNxLMNDwOcG0zYxEt//8GYM9s+r+PA1++z3jUk8HsM0XLiGrnLiwg36POXUTigi3TX8M9v9/m6to391dz6DvTi8XRd7BNbNttsL4vv9w/WKxTHcflI89u+fODHs3932z7uPvFpiwfU4MQtc9u8SKzr8syBm15rEe90fCMBAF1fPtNDjz6Bseh157w9Gtt9zdt9Phol9ruE+Grn1PvUP9zPiESJxe5FpH/7b+pz9cy7xu9PlTUyptReWH/55bh9rr7Npb8xB4nWHhsIJB3tx7oA/AP0dXDl3hsGccZSNL8UTCSd+/tn/s3/herz2+yPwxV6Qf6y6t84rAQlI4EsioJDN2YUe1ZDt2LFjlt0B7KAgGo0mQjZ7XYyNGzfy1FNPUVOjjQ+c3T2S3zqz+zRbt+7iUrSIipJ06G3mSLiGbz5kT9/xjWrQkvyr1Rk/XiBCMGjh8XgSazV9cXaMsqcWdnL5coSiojyys7/IC0x8XHUt2s5dIer3kVuUR8Dzxd3t7tcFTIaGurhyJUJubg55eUlY/dyJP2YGLnK+x4U3vYRxWXaA7sRGfsY29bXT3jdAOKOAgox0/MlZhuszNvrzf3okGKSrrSvxgUV+ScEYjVT9/K/rk15xqK+f7o5uvFmZ5OZlj8o6c8m9Ip1NAhKQgAScJqCQzWkV+XB7RjVkO3TokGWHanbAditkswO3LVu28Nxzzylkc3bfGMPWmQx0tdHW3oe3oISibHta3m1rlY1hy3RqCUhAAhKQgAQkIAEJSEACEpDAWAkoZBsr+bs776iGbC0tLYnponbQdmu6qGmaiemiq1ev1nTRu6uRjpKABCQgAQlIQAISkIAEJCABCUhAAlqTzeF9ICkh20fXZGtsbNSabA7vGGqeBCQgAQlIQAISkIAEJCABCUhAAs4S0Eg2Z9Xjo61JfshmmjRu2MAajWRzds9Q60ZZILEE8s2HvfmDHhKQgAQkIAEJSEACEpCABCQggU8WUMjm7B4yBiGbxeuvvcI3vvkUNbUztLuos/uHWjdKAvHQEMHBAdxZ2QQ89u5lekhAAhKQgAQkIAEJSEACEpCABBSy3c99IOkhG1j8ww//lG+98F3q5yzC7fHcz35quwTuLGCZRMIhwuEocZeXlBQ/PrcLDHvUmkn3hVOcOHKJ0iWzyPX7sOI3x7W5vAQCfrwee6MHwz784x+WSbj3Kv2eQrJS/Xg/ktTF+q7QbeWQlZ6K1/Upr6U6SkACEpCABCQgAQlIQAISkIDjBTSSzdklSnLIFgP6+emPX+K5b/8Ws2bVaySbs/uHWncPAvFwHzeuX+dGWz+hcIi4N4WAL4WSigoKs1PwWoOcadrFoSvFLJhsca21lQF3Gj57B1VfKql+D2n54xhfmE2K131zKqmF9cH80uGwLhbiyrY/Y2/ucyyfXkqO/1ZjhwO1/j1/xvrYIzwwcypFaR4M48OvYXxigncPF66nSEACEpCABCQgAQlIQAISkMCoCihkG1Xez/ziSQ7ZolhWnMTGB6vXUl1TrZDtM5dQL+AogegQ18+8x7qtp7GypjBzejGZRhd7t56mePljLKkpIWWolcPbNtFd8wTlzZvY1nKdgvlLmJCViifUy4kju7niKWP+AyuZVZ5LissiFg0RHAoTw43Xl0Kq34vLCnNp8+/zXs4LrJhSSJoRxXL7h0fNeVz07/gDfhV7godmV1Oc5iYeHiIUiRC33PgDAXz2ayRG1ukhAQlIQAISkIAEJCABCUhAAveDgEI2Z1cpySFbJLHdbOO6X7Lmm89QXTtTIZuz+4daNyIBi8iNFra8tZXuqat4bGY5OSnu4VeIx4m5XLgx6bnaxLYt7TQ8Po/InjfZf8Ng5tdXMSkvG599rBnm5Ns/4M1LM1j9tXkUu7u5dPEibf1xDMMkauUwYdpESrM8XN3yn3k99Bh1+emkegYJhj1klZQzaWIh1t4/Zl3sCR6eXUWO2c7FlosMGAbRSBxfei7jJk4kL8OeZqqYbURl1sESkIAEJCABCUhAAhKQgATGSEAh2xjB3+Vpkx6ymRhsePnHrH76earrZilku8tC6bD7QSDO9ab97NjQSv23VlBRks1HVxy0YoNcPtLItsHZrJpVTu/WX7L3hkH97SEbMNR5mg1/+jZl/3QVKe372dYcomzqTCrTr3Ps4Bl6y5fwG3Mr6H/3P/PfW6qYN7mGOVVe2lqOcLS/mAceXMzE83/JG/Gv8uDMiQzsf5kdJw3K5swgJ3KJ4wfbKJy9nDn1FeSlezWa7X7oXmqjBCQgAQlIQAISkIAEJPClF1DI5uwukOSQLYoZD/Pmhk2sXbOWmuoqhWzO7h9q3YgEolw9bodsgyx6dj4lJRncHMd281UsogPX2ffaFlxLVzGjNJ9rjf9wh5DNYqjzHG99fz0Fj82g8+IRhiZ9g0eqi8jxG9CzmT/8BXz90RnQ9Of8fexp/tmKKsqyPGCe56WfNZFdOYeZkb9jo+urLJ+exr4//wE9ix6lqiiLFL/FhW0HGCyYxIKVc6nIz/y1MHBEl62DJSABCUhAAhKQgAQkIAEJSCApAgrZksJ8zydJbsgWi8PgWX76i7d4/oXfo6G+ViHbPZdOT3SiQO+Fw2xt3E3GskeZPbWczJsbF5ihAUL4CLfv4lfv+nlk1QxK8lM5/8Y/sK/NoP5rw9NFvYAVH+TS8Z28+Xac5atyuHpqN+FJq3lgSimZPhfR3l18/8eDrPpKHe7mv+AN/9N8Y0EVpekejOgVGn90kMCUBqr4CZsTIVuAvf/9FfqWzGFKYSYBw0Worw9/URmVE8vITvV/JAx0oqzaJAEJSEACEpCABCQgAQlIQAIK2ZzdB5IbskVNjNhpfvDnf8cL3/0PzFk4D4/noxPqnA2m1kngEwXC7Rx6dz37WrOomVlJbqoPwwKjr4No0SQ4/jLHC36Dh2rHk5dicP6Nn/LOmQ7GLVpCWVZGYkSZYXZx7O1DmDO/ysMNXs7s30nTjQLqpuSSluJh6MJG9kTm88Si6Qxs/y/82cl6nn5oBiUZXhg8yXunYXrDcqZd/yvWm1/hwRkVdL/3C/am1lFbnEOG28TwZ1NYUEBmmhe3SzWVgAQkIAEJSEACEpCABCQggftBQCGbs6uU3JAtEsUiwrpf/iPfeOY56mZo4wNndw+17l4EwoNtnNy3g71HTnK9P4ppusgun8nyB8o5u+ksU39jOVOKc/AZcGP3q/xy/dtcMfJI9XhwYZFSMJVZ9fXUz5hIVoqPUNdFdr/zDgdPXiEYdZE+oZoHH1xGVVEaHXt+wIbrFfhunKG1q5dwegm1Sx/kgdoKAi0/YWt8KfOrJpIRPs2ure+w92QXQ0OQP20+Dz20iIl5afg+PKf1Xi5Zz5GABCQgAQlIQAISkIAEJCCBJAgoZEsC8mc4RZJDtgiWadG4YQNrVj9JdXW1pot+huLpqc4ViIWDDPQPEIqbYBl4UzJICx/j9RP5rJhVRn5mYh9R4uFB+gcGCMcsLGv4ety+NLIy0/B6XDc3JIgTCg7Q3x/CfjlPWhZZ6X48Lnsj0gGieIkM9BOKxrC8qaRnpJPidUN0gLDlx+f14DIsYoM9dA9GiJsG3kAqGRl2wObC0Oaizu1IapkEJCABCUhAAhKQgAQkIIHbBBSyObs7jGrI1tzcnIgNYrFY4isSiWCaJhvskG3NGoVszu4bat3nLGBFBwkZfvxuNy4lW5+zrl5OAhKQgAQkIAEJSEACEpDAF19AIZuzazyqIdvRo0ffD9nsgC0ajSbCto0bN/L0009TU1OjkWzO7h9qnQQkIAEJSEACEpCABCQgAQlIQAIOEVDI5pBCfEwzRjVkO3TokGWPXLPDNfvLDtrskG3z5s0899xzCtmc3TfUOglIQAISkIAEJCABCUhAAhKQgAQcJKCQzUHFuENTRjVka2lpSYxki8fjH5ouun79elavXq3pos7uG2qdBCQgAQlIQAISkIAEJCABCUhAAg4SUMjmoGKMVch2+5psdodobGzUmmzO7hdqnQQkIAEJSEACEpCABCQgAQlIQAIOE1DI5rCCfKQ5SRnJ9qGQzTRv7i6qkWzO7hpqnQQkIAEJSEACEpCABCQgAQlIQAJOElDI5qRq/HpbxiBks3h93T/yjaeeoaZ2hjY+cHb/UOs+o0AsHMZ0ufF43BiGgfFpr2dFGQpb+Hxe3K4PjrbiEcIxC7fbi8ftIrE5qWURi4SIu3y4MYmbBl6vG8N1F+f5tHbo+xKQgAQkIAEJSEACEpCABCTgOAGFbI4ryYcalPSQDUx+9sM/5Vsv/A4Ncxbh9nicLaTWSeAeBeLBTs6db8NXWEJRbiZ+Oxz7xNeK0HP5NBeHcplSXkBq4IP3hhXq4NyZa5gZ4ygdl02K140Z7OTsyeukjS/HE2rnek+AyZMLSE3xfnqYd4/XpKdJQAISkIAEJCABCUhAAhKQwNgJKGQbO/u7OXOSQ7YoMMDf//Qfee65f0rDrHqNZLubKumY+08gMsDFY2/zTmsKs2fNZ1pxBl4jRjRq4LFHmxkWZjyOhRu320iMTBvsOM6O13fjnrWK+VXjSPe5brvuQZob13O0O4u6FXOZVODmxv7tbDqVw6onJtHetJOtx/N5au0sigtTFbLdfz1GLZaABCQgAQlIQAISkIAEJPCpAgrZPpVoTA9IcsgWwbJMGt9sZM3atdpddExLr5OPmkA8TO/pA2w41k1JbT0zJxSSYY9Ki7RzprmfrIml5PiGaG/rwEwrpSgnAMFO9m5ZR1vBQhZXTSQvO4Db9ZGRb+HLbH51O235U2gY18nhd8JUfW05VaUGJ7ZuZsuxfJ59eg4lCtlGrbR6YQlIQAISkIAEJCABCUhAAmMpoJBtLPU//dxjELJZNP7qJdY89SzVtTM1ku3Ta6Qj7icBM0aw4zR7tzZjFtdQPzlENwXk5xWSznW2/8O7dE2vZ7K/jVNX+hg/Yzm1uRZXD7/Hez1FrJg/Fc+56/hryslLD+BJLL72wSN6dTs/eWsbra0hah7/Dg/WlJHpH+DwO5vZrJDtfuopaqsEJCABCUhAAhKQgAQkIIERCyhkGzFZUp+Q9JDNxGDDyz9m9VPPUz1jlkK2pJZbJxtdAYvYQCsHNm/gXLSEmfNnknf2pzT2Tae2dj7TS/Nw9xzgZ+v2ci2SStWCx3ikJof+pm2sPzhE1dwZTBrvZdcfvkn6b66kdnIFBak+3O+v5WYR6e9gy4/+A788V8nzLzzHwqpi/J4BjihkG93S6tUlIAEJSEACEpCABCQgAQk4QEAhmwOK8AlNSHLIFsWMR2jcsJE1a9ZSU12lkM3Z/UOtG5GASWfzO/zsx6/RkV9FWV465rlNHAwWUV42h0d+4yGmpfWz4yd/yRu9E3nu+dU0jOvnzf/1Cw62eyguKyDFHebEr/bjX9JA1ayHeGzBJPLSfYk11sxwHyff3sL+Xj85wStcdley/JEFTC6K0/TuFt5uKuCZp2ZruuiIaqaDJSABCUhAAhKQgAQkIAEJ3D8CCtmcXavkhmwxEwZO8fe/3MJzL/wuDTNrFLI5u3+odSMSiBPsuMKJpnN0BYeIuTzETr/GroHxTKqcy+IFUwidepsz/SXk+YN0DRZSv6CUeF8rl6/1EYmaQJDDP9lJ4NH51NQtYEF1KZkpHozYEDdObGbzgTBVSx6gZqKLva+8xPGsRTw2r4zOQ1t4a3eAx75STX5eACwLT3oOuRmpeO2RcJ+8remIrlIHS0ACEpCABCQgAQlIQAISkMDYCChkGxv3uz1rckO2qIkRO82Lf/pDXvjd/8TcRQvweDx321YdJ4H7TiB24qds6Z9CVdVM8nr3su5YnDnz5zLB28++d/bTkTGFB+ZVkn1ztJodsu3+082kPbWYKeNyCdxKxzpP8Oq2w3gr5rG0egKZAQ/xrhO83bgd/5xHybm2g5/9eA/ucdn4/G6sWJT8eV/lyQfqKcnw41LIdt/1HTVYAhKQgAQkIAEJSEACEpDARwUUsjm7TyQ3ZItEsawI615+hW8+/S1q3AkS6QAAIABJREFUZ8zQSDZn9w+17jMKmKEeBk0/Ab8fV7SPnnh6YmSa12USDA4SirjJsDc48NzaSdQk2DmIkZmK3+vGdev8kQE6g3F8gXTS/O7h0MwyifS0MeTPwW8G6WrvIWSaWInnWPgyCyjIycCvkWyfsYp6ugQkIAEJSEACEpCABCQgAWcIKGRzRh0+rhVJDtkiWKZF44YNrFmzmuoqrcnm7O6h1klAAhKQgAQkIAEJSEACEpCABCTgFAGFbE6pxJ3bMaohW3Nzc2JQTSwWIx6PE4lEME2T9evXs2bNGqqrqzWSzdn9Q62TgAQkIAEJSEACEpCABCQgAQlIwCECCtkcUoiPacaohmzHjh2z7FDNDtnsr3A4nAjbNm3axFNPPUVNjTY+cHb3UOskIAEJSEACEpCABCQgAQlIQAIScIqAQjanVOLO7RjVkO3QoUOWHarZAZs9is3+sv978+bNPPfccwrZnN031DoJSEACEpCABCQgAQlIQAISkIAEHCSgkM1BxbhDU0Y1ZGtpaUlMF709aLM7RGNjY2K6aJXWZHN271DrJCABCUhAAhKQgAQkIAEJSEACEnCMgEI2x5Tijg1JSsh2a7qoPZLt9pBNa7I5u3OodRKQgAQkIAEJSEACEpCABCQgAQk4R0Ahm3NqcaeWjEHIZtLYeHN3UW184Ozeodbds4BlxohGosRMC5fHh8/rxsAkFjdwuw1chvHh17biROPgcoGZeJ5JYhjozYdluPB6vXjdLoyPPveeW6knSkACEpCABCQgAQlIQAISkMD9JKCQzdnVGoOQzeKNda+w9ptPU1Nbp91Fnd0/1LoRC1jEQgP03LhOW28/wbCJL7+MiePySDU7OXEyzLjJxeSk+XDdlrPF+i9w8JrBhJIsIpcv0zY4RCQWITRk4k/xgi+LkrIySvPSEkGbHhKQgAQkIAEJSEACEpCABCTw5RNQyObsmic9ZAOLn/3gT/jWC79Lw9zFuD0eZwupdRIYgYAVG6L1yBY27blIoHo+tfleglYakyaUkRHcwX/5v3dS951nWTW3ggyfPbrNXrQwxIW3vsd3jxXyr9Y+ztRQL92hftqvneLAtkFmPlJDdl4BJaV2yJaqkG0E9dChEpCABCQgAQlIQAISkIAEvkgCCtmcXc0kh2xRoJ+f/uRlnv/2CzQ0zNRINmf3D7VuRAIW4dYTbN+6jXD915hfnke6B1weDx63i3j7Jv7N994lM3sG33p+FZNKM/G4TILXj7HlRz/k33bU8b3fXstDk/Lwu6O0nT/Alp8HWfqb8ygpThueYmoYw8GcHhKQgAQkIAEJSEACEpCABCTwpRNQyObskic5ZLM3PjBpfLORNWvXoo0PnN051LqRCsS4cfwQO1+/wLjHJ+MKhQiFTLJKJzKhtBB//zb+y2smK9Ka6M5bxZIFkynwdrH77f24+0/xnzrL+VerlrO8PIeAJ0b7xQO8/fMgS56fS8m4DDRJdKT10PESkIAEJCABCUhAAhKQgAS+WAIK2ZxdzzEI2aBx3S9Y841nqK6r10g2Z/cPtW5EAlFaj7/Lmz8+iqcqi/7ObgaGwvjTy1n8lUeoTm/ie1tSeG5uKmd3niR9yXwmDJ7jQGcatbnt/LuDJr+9fDHLKnIVso3IXQdLQAISkIAEJCABCUhAAhL4cggoZHN2nZMespkYbHjlp6z+5nNUz2hQyObs/qHWjUjApOP4Rn75o20UPfM7PFRXSqYXDvzP/4eWyU+wbHIfL27P5P9YNQnr6h62HeyAlEzGT1/CvJxD/JO3Q/zWsiUsV8g2InUdLAEJSEACEpCABCQgAQlI4MsioJDN2ZVOcsgWxYxHeHPDRtauWUtNdZVCNmf3D7VuhAKRGy3sfPcdOiYuZ9b4fNJdJqde/REdtY8yv/wGf/lOBv/s8XpK3d289/rrnM6YzkMPzaOsdztPvTXEd5YvZfmEmyPZLthrsg2y9NvzNF10hHXQ4RKQgAQkIAEJSEACEpCABL6IAgrZnF3V5IZsMRP6T/KTlzbz7d/6FzTU1yhkc3b/UOtGKmCFaD+3j03bm+k3vRjBIFbqNB5YNZ8K32H+cmsK31pRQ2mem66ePgbDaRTlBvC1v8vvbQ3zzUVzmVeWg98dp/PyUd57Lcj8NfUUFqdrTbaR1kLHS0ACEpCABCQgAQlIQAIS+IIJKGRzdkGTG7JFTYz4WV78by/ywu/+J+YuWoDH43G2kFongZEKRIN0tLXRE4pjRkxSCosozE7Haw1yo89FXmYKPs9HtjGI9HG+3yIvPY10nxuXAbFIkP5uk/TcVDxet3YVHWkddLwEJCABCUhAAhKQgAQkIIEvmIBCNmcXNLkhWySKZUV5/Ve/Yu03n6G2rk4j2ZzdP9Q6CUhAAhKQgAQkIAEJSEACEpCABBwioJDNIYX4mGYkOWSLYHeIxsb1rFmzhmqtyebs3qHWSUACEpCABCQgAQlIQAISkIAEJOAYAYVsjinFHRsyqiFbc3OzZZ81FoslviKRWyFbI2vXrqW6uloj2ZzdP9Q6CUhAAhKQgAQkIAEJSEACEpCABBwioJDNIYX4mGaMash29OhRyzTNRMAWjUYTIZv93xs3buTpp5+mpkYbHzi7e6h1EpCABCQgAQlIQAISkIAEJCABCThFQCGbUypx53aMash2+PBhKx6Pvz+KzQ7Z7P/etGkTzz33nEI2Z/cNtU4CEpCABCQgAQlIQAISkIAEJCABBwkoZHNQMe7QlFEN2VpaWhLTRW8FbfZoNnskW2NjY2JNtqqqKk0XdXb/UOskIAEJSEACEpCABCQgAQlIQAIScIiAQjaHFOJjmpGUkO1Oa7INb3ygNdmc3T3UunsSMKMEwxFMPHhdFqZp4fL68LpdGHboHA0TjVu43F68XjcuwwArTiQaJR5P5NKAC6/Pi9vlwv723T1MQgMhTNz4U324XEbifHpIQAISkIAEJCABCUhAAhKQwBdDQCGbs+uokM3Z9VHr7kOBeN9F9jdfIpI2nhJfkN7ODrzjqplUlE6kq5ue7ht0hyxc/gwKCwvJz83AG26l+UI7A0Nx7CjO7cmgdFIFeel+3HedlA1xduch2qLZTJs1iex0P667fu59CK0mS0ACEpCABCQgAQlIQAIS+JIJKGRzdsEVsjm7PmrdfSdg0nV8H3uPX6V4wRzSI4Nc2/YjWkq+waqZ2Rxf9w79pRMYXxjgxumztFolrHxsMRXXX+EfWjzk5VVQmOrB48mkfFol+XZQhoUVjxKJxsHlSYx+w7JwuVwJHcMwsCzT/iP6mxvZdMakcvYDVJdkEbj7hO6+k1aDJSABCUhAAhKQgAQkIAEJfNkEFLI5u+IK2ZxdH7XufhOwBjixZw/N5zJ5YFUt+bkp9L33R6wLP8SK2XUUeE3wePD4PJiXdvCr/c2kzHySOa2vstc1jbrqBkrS/Ilpoh63G4M4gz2ddLa10z0QBrePnNIS3H0DpBQVkZUWwOOCSH8vfYMmmWntvPzWBfIr6lhYV0RawH4NPSQgAQlIQAISkIAEJCABCUjgiyCgkM3ZVUx+yGZaNG5oZM1qrcnm7K6h1t2TQOQGO/ftpik6kyfnjKcg3cPArj/hV6GVLJ9Vx7hMX2IKpxWP0Nb8LltPtlO+cBWFR37Ojr50isdPJSeQRm7ROEqKsvEEW9n9xls09adRXV9J5NQ+OsfPJf/0LjrqHueRhkpyfVEuHNrHwVNeFj86iTPr9jM0fiJzF08iK82nkO2eCqknSUACEpCABCQgAQlIQAIScJ6AQjbn1eT2Fo1ByAaNjetYs/YbVFfXandRZ/cPtW6kAoOX2blnB01py3myrpCCVNevhWyYEfpaT7Nt6wnC+TU8vGQykVNvs377AS722BsmZDK+soy6FcvIvXacPe91Mf/Zh5hYnI3HihHFDVc38/0NsOqJBUwM9HJoxw5ax69g5fQcLv39Bq6PH0/D4iry0gIMTyrVQwISkIAEJCABCUhAAhKQgATudwGFbM6uYJJDtihYJi//7EWeeu47zGiYi9vtcbaQWieBkQgMXGLnnu00pa3kyRlFvxaylaQb9F47x953jzOQVcHSZTUUpHsxTePmbqAGhhnm/NYX+fngfJZldHHiWBqPPTWbksI0XMSJmgZuV5jj//unXKh/kKneVg4fGmLBqgWMzw/Q9LcbuGGHbEsUso2kdDpWAhKQgAQkIAEJSEACEpCA0wUUsjm7QkkN2aJxk/j1o/z3v/5bvvvv/oBFCxbg8Shkc3YXUetGJDB0lZ37d3Lcs4ivzyymINXNwK7/yqtDD7J8dhWpnSd4641jhAsrWTK3kvT0NNJSIRiOEYtaiZ1EDStGz9lG3uhbyBOlfZw4eJaCBfOZkJOF1xxiwJVDSW4G7mvr+dHrMXLzLhObtppVVSXkpgTZ8zeb6S6rZM7iaeQmNk7QQwISkIAEJCABCUhAAhKQgAS+CAIK2ZxdxSSGbHHiRpTLm37IH/2v9fz+//w5yxbOw+NxO1tIrZPASATMLg7s2cuJrgk8tqSSvCwfg/v+kvXhpSyuyeXkX/8BPzxs7/45lTyvScQ3nrlLZ1FsXuTAwVO090awYjFcBSXMWfEEs4stWo9s4r0DV+gaMokbOUx94EEeqCsjy9XLu3/3Q96KVPDtpx9nan4WntglXvtFEyllVSycU0Z6qkLskZRPx0pAAhKQgAQkIAEJSEACEnCygEI2J1cHkhiyxYjGw/S2XuSVX73Bb333XzJz5kytyebs/qHWjVggxuVDBzl2apCalXMozc/A6L9Cp5lNVppFe1MT100vlmlhmSZxdzolFeXke/u5euUGfcFo4nuBkqlMGZdFitdFbKCb1kvnuTEQIebJonxiOUVZqXgMi2D3Oc4FC6gszCDV5yLaupNXD/Qzfvp8GibYz9feoiMuoZ4gAQlIQAISkIAEJCABCUjAoQIK2RxamJvNSmrIFolEsQyDtzas58mvf52qqiqFbM7uH2rdPQjErx9n9/FzuCYtYeb4bFI9yQq6TK7t2s7JoI/KeTMZl5GKxrHdQwH1FAlIQAISkIAEJCABCUhAAg4VUMjm0MKMTcgWwe4QjY2NrFmzhurqaoVszu4fat09CYTp6ujDtFLJzknB40nWqmgROjr6sEghJzuZ570nJD1JAhKQgAQkIAEJSEACEpCABEYooJBthGBJPjzJI9kUsiW5vjrdWAlY1vCZjWSNYhs+3c2zktyzjhWyzisBCUhAAhKQgAQkIAEJSODLJaCQzdn1HtWQrbm5OfF3/lgslviKRD4I2dauXauRbM7uG2qdBCQgAQlIQAISkIAEJCABCUhAAg4SUMjmoGLcoSmjGrIdPXrUMk0zEbBFo9FEyGb/+6ZNm3jmmWeoqanRdFFn9w+1TgISkIAEJCABCUhAAhKQgAQkIAGHCChkc0ghPqYZoxqyHTp06P2QzQ7YboVsW7Zs4dlnn6W2tlYhm7P7h1onAQlIQAISkIAEJCABCUhAAhKQgEMEFLI5pBBjEbK1tLQkpovG4/H3R7PZI9tubXyg3UWd3TnUunsUsOJEojFMw4vPbWFh4EqszWZ8aIk2yzSJx2OYuBJhs8uwl3AbXk3NskzisXjiuW6PO/HnhhkhGAWvx4PHZb+WVl67xwrpaRKQgAQkIAEJSEACEpCABO5LAYVszi7bqI5kuxWy3WlNNu0u6uyOodbdu4AZvMKhlstEsqqozeii38gkKyuHFO9wkAYmsXCInq5uuro6CVoBsrILKMzPIMXvxogN0dPfT0drB1FXgPyifLKyM/ANnmL9sSHKJ05hSmEaPo+hDQ7uvUx6pgQkIAEJSEACEpCABCQggftOQCGbs0umkM3Z9VHr7jsBk96W/ew8dp7i5Q9T0PLf2BGcy7y5D1GWk44nEbKFuHp0K+u3XSZ/0hTyvO3sb+pn+gMrWVJTQrxlA3/3dj+Tq4tx9V6jtdNHw+MrqR1vsfN/vUOkpp75DZVkB7zJ3rz0vquGGiwBCUhAAhKQgAQkIAEJSOCLJKCQzdnVVMjm7PqodfebgBWkZc8eTpxJYdljMxg68K/ZMLiEZUu/xsTcDDwu+4JMoqEgg0MmvoAfn8/DucY/ZqdvAcvnFrPr+++S/5VHmDu9lHR3Dwe27OFsVx4PPt6A/+RPeD1Uy+KGWZRnBfBoyuj91kPUXglIQAISkIAEJCABCUhAAvcsoJDtnumS8kSFbElh1km+NALRG+zct4fjoTq+Pq+M8M7f5a3gEpYt+RoT3g/ZbtewMKMhjr36ImcLFrAw/wp/tH8c//Ir9UwsSE2MVOs9tpXdx89TtPI3mB47wJ/t9bNq7ixqitPxurUu25emb+lCJSABCUhAAhKQgAQkIIEvvYBCNmd3geSHbKZF4/pGtCabszuGWnePAoOX2blnJ01py3iyrpDwe9/9hJDNIh4dov3ENn6+P8b8JUtoiG/k/ztbxXeWTqM8y5cI2cIX3ubtpjNk1K1mVsEF/mJdL6vmN1BTkY3XnRgap4cEJCABCUhAAhKQgAQkIAEJfAkEFLI5u8hjFLK9zpo1a6murk3sqqiHBL4wAgOX2Ll7O03pK3lyRlEiZNs4tIQHFn90JJsdsA3Qemofb+3qpnL2fOZXl5B2rZH/sCOX33y4gcqCFFyGRdeRzWw7cYHS5aupzbrAn9sh24IGasoVsn1h+o0uRAISkIAEJCABCUhAAhKQwF0IKGS7C6QxPCT5IRsGr/7sr3nqW79FXcM83G7PGF6+Ti2Bz1lg6Co79u3khH8xX68rToRsGwbmMHfOY5RlpePGwOX24feEuHx8NxsPDlBZXU/91DwCqSmkGlf4+Q82UbzsEWZMyCfgCnJyzz7O9eWy9KFZlFgH+cP1Qzy+cA61iZBN00U/5wrq5SQgAQlIQAISkIAEJCABCThWQCGbY0uTaFhyQ7a4idF2jO/99d/x3X/z+yxaMB+PRyGbs7uIWjcigXgH++yND/qm8JVFE4ke/I/81bs9uFOmkJPiBdNNVm4ds6Z1s+6HL3HCO5FZ1UWkxGPEJszla0tnkXnuTd46fJ3OIQszbmHlTWb24iXMLs/Af/5l/kdzIQ/Nm8O0wlS8mi06ovLoYAlIQAISkIAEJCABCUhAAvezgEI2Z1cviSFbnLgrwoXGv+IP/2Y9f/Q3/8iyxQvweDRd1NldRK0bmUCUCwcO0nQqzKyHZ5FjXOD46at09QOWPerMTSB1HOXj4drpywy6XFimBWaceP4kZk8rJy/V4EbLIU629hI2UimuqGJaeQ4Bn8ml9T9hf9YM5s+spTjVjwayjaw6OloCEpCABCQgAQlIQAISkMD9LKCQzdnVS2LIFiMWC9N74yqvrnuDF/7P32XGjBlak83Z/UOtuweB2JUj7Gw6i2f6cmaOzyHN8zlN6TSvsO7lExRNr2bmtBJSfAqo76E8eooEJCABCUhAAhKQgAQkIIH7VkAhm7NLl9SQLRKJYhkGG9Y3svrJJ6mqqlLI5uz+odbdk0CQ9hs9xK1M8vJS8X5eczoHr3Gh10VmVh5ZKR60seg9FUdPkoAEJCABCUhAAhKQgAQkcN8KKGRzdumSHLJFsDtEY2Mja9asobq6WiGbs/uHWnevApZ185kGfE4D2bj1monX+7xe9F4vUM+TgAQkIAEJSEACEpCABCQggWQLKGRLtvjIzjcmIdv69etZvXq1QraR1UpHS0ACEpCABCQgAQlIQAISkIAEJPAlFlDI5uzij3rIdqsDRKNR7C/TNLFDtrVr12q6qLP7hlonAQlIQAISkIAEJCABCUhAAhKQgIMEFLI5qBh3aMqohmxHjhyx7FAtFosRiUQSIZv975s2beLZZ5+lpqZG00Wd3T/UOglIQAISkIAEJCABCUhAAhKQgAQcIqCQzSGF+JhmjGrIdvjw4UTIditcs4O220O22tpahWzO7h9qnQQkIAEJSEACEpCABCQgAQlIQAIOEVDI5pBCjEXI1tLSklj9PR6PJ8K1W9NFb218oN1Fnd051DoJSEACEpCABCQgAQlIQAISkIAEnCOgkM05tbhTS0Z1JNutkM0O2G5NGdXuos7uEGqdBCQgAQlIQAISkIAEJCABCUhAAs4UUMjmzLrcapVCNmfXR62TgAQkIAEJSEACEpCABCQgAQlIQAIJAYVszu4ICtmcXR+1TgISkIAEJCABCUhAAhKQgAQkIAEJKGS7D/qAQrb7oEhqogQkIAEJSEACEpCABCQgAQlIQAIS0Eg2Z/eB5IdspkXjhkbWrF5DdXW1dhd1dv9Q6yQgAQlIQAISkIAEJCABCUhAAhJwiIBCNocU4mOaMTYh2/rXWbNmLdXVtQrZHNY/7DesHhKQgAQkIAEJSEACEpCABCQgAQk4T+BWyGaHOYZhjKiBt/6+n5GRgcvlGtFzdfDdCSQ5ZItiYfHK33+fp7/129TNmofb7bm7luqoURew33ChUCixkKIeEpCABCQgAQlIQAISkIAEJCABCThP4FbQNtKWKWQbqdjIj09uyBa34Noh/uTF/83v/Ns/YPGC+Xg87pG3Ws8YFQH7DdfT04NpmqPy+npRCUhAAhKQgAQkIAEJSEACEpCABD6bgD2CzeMZ+YAlhWyfzf1unp3EkC2OaUQ5++b3+a9/+yZ/9LevsGzxAoVsd1OlJB1jv+F6e3sVsiXJW6eRgAQkIAEJSEACEpCABCQgAQmMVMAO2dzukQ9YUsg2UumRH5/EkC1GLBZhoLONda+/yfO/9dvMqKu7p44x8svUM+5GQCHb3SjpGAlIQAISkIAEJCABCUhAAhKQwNgJKGQbO/tPO3NSQ7ZIJIq93NeGDetZvfpJqqqqFLJ9WoWS+H2FbEnE1qkkIAEJSEACEpCABCQgAQlIQAL3IKCQ7R7QkvSUJIdskcSi+o2NjaxZs4bq6mqFbEkq9N2cRiHb3SjpGAlIQAISkIAEJCABCUhAAhKQwNgJKGQbO/tPO/OYhGzr19sj2VYrZPu06iT5+wrZkgyu00lAAhKQgAQkIAEJSEACEpCABEYooJBthGBJPHzUQzY7uInF7PXYYkQiwyPZ7JBt7dq1mi6axELfzakUst2Nko6RgAQkIAEJSEACEpCABCQgAQmMnYBCtrGz/7Qzj2rIdvjwYcsObqLRaOLLDtnssG3z5s08++yz1NTUaLrop1Uoid9XyJZEbJ1KAhKQgAQkIAEJSEACEpCABCRwDwIK2e4BLUlPGdWQ7ciRI++HbHbAZgdt8XicjRs3KmRLUoFHchqFbCPR0rESkIAEJCABCUhAAhKQgAQkIIHkCyhkS7753Z7xs4Rsp06d4o033uDxxx8nEAhw5MgR8vLyKCgowK650dLSYtkNsYO1W9NFTdNMTBe1Nz7Q7qJ3W6bkHKeQLTnOOosEJCABCUhAAhKQgAQkIAEJSOBeBRSy3avc6D/vs4Rszc3N/OAHP2DBggV4PB4GBgaYMmVKImj7UMj20TXZtLvo6Bf2Xs6gkO1e1PQcCUhAAhKQgAQkIAEJSEACEpBA8gQUsiXPeqRn+qwh24svvpgI2VwuV+KroqKCzMxMhWwjLYQTjlfI5oQqqA3DAhZWYhysgWHIRAISkIAEJCABCUhAAhKQgARuCShkc25f+Cwhmz1d9PXXX+exxx7D6/Vy9epVUlNTycrKUsjm3JJ/fMtGHLINpyAM/1OByAeyVgLFdrF/+N3xYVnDbva86o8e8GuuHz4g8Zq3nv9J57hZncTL3XYeu84fPJwZYhnEGArFcbm9eD0uBW334w8UtVkCEpCABCSQLIGPuXey77GsO3xgd+te6IP7tMTN0vBd7Yfu4W596PfRC7Hv36zEU96/q7r99urWq93pPu/zMrntXvD2lxy+Tbzz/d2H7gHfb9sH1/ix9603T3BL6dcv4eZrjOb13taG4Vvc28AT571T6z5av9tdhr9352u+2Q8+7no+am8fN/xin1d19ToS+FQBhWyfSjRmB3yWkO306dOJNdmeeOIJfD4fFy5cICUlRSHbmFXzM554ZCGbRTwSIjgYInbz95zbHyA1EMDjvkNw9Bnbdn883f7lbhGLhhkKhoiabgKpqaT4PO//zk3cD1hxoqEgwXAM3D5SUlPw2UHSrZsHM0KwP0jEvHnzkPg/C9PtJy3FixUJE4nGMG/+Mvf6U/H7fe+7v3+baMUIDQYJR+NYbi+paSn43B6soU7a+4bwZhSSleLF7bT7AcsiHr3E4cM9BDKLmTAhl1S/J6HzaTd/90c/USslIAEJSEACEvg8BSzLJB4JExwcInYrcDHceAMppPh9H9zr2PcYsQihoSEicQOP308gJYDXsAMX+942zNBQCNPlxZeSRsBjEQ8PMRQKE7M+uGEy3B4CqWn43WDG7Pu+ISLmzftfO2txu/GlpBLwenCN1n2WZWHGo4lrGYqa75/H5U0hLdWP5/YTWxaxSChxbTGG25a4P8Uc/vNgGNPwJLxSA/aff/hhnyccjuFJScH7oW9amGaUkH39cQuPP5VUv2/0rtm+IzbtNgdv1uTm/bPhTpw7I2X4fjFx3xyLELTrHDXtmBXDvhdOT8PntvM5k0jIrmsMTyCV1BQfrg+eSTwcIhiMgNdHSpp9zcMXbT8vFhokGIoSt4PMxM0pGB4vgUR/Ga1if57vFr3WF0VAIZtzK/l5h2z2SLZPni5qWjRuaGTN6rVUV1fhdrudq/Mla9lIQjYXUdrOHWb77lYyx2XhcbkwYhHiWeXMmDaB3HTfcLCU+KTn5qdGt2VG9rdufnv4l9Pw4Kybnyi9/1tu+KBbnyzeqsfNDxo/KM/NWOn2P7/14VYSf9cZxBnouETzqcsEoxYmJlEjh0nTJ1FWkJG4KbHiQ7SdPcbZzhCRKFiRGCn55UyeMoHc1OEbMTPUwaljZ+kMDtI70E3PUCrFuX6MjPFUVfg4s6+FAcMO8Hy43Ebiy+3JpmJ42B0oAAAgAElEQVTaFIqzAol522bfFU6cvkBXfyTxaSaGC6/Pz7jpDRQHWzh44QYZlQuYWphBwHVzVN2Y93cDIz7ItcuXudx6muZTQ6Rm5pFfOo6qqgryMwK49QnhmFdJDZCABCQgAQk4TcAyI/S1X+VsyyX6XRAPBRnoi5I3pZ76ukrSDfvDSZNwfzuXzp6iNeglxW1gxkzSiycyqTwfq/cqLWfaiGLh9ZjEU7IpKCoicOM0LWevEsvNx2+HVUP9hCMm4+c+SFWBh54LJ2k5eopgfgEBa/jcoVCYgpoF1FWWEDDM22Z9fI5y9vUMdHLpwhmudEZxY39I28NAVg3L500jPzAcGyVsblzi3Jkr9Ll8+Lx+0grKmVKaRbz7MsebrxH12jMH4oTiKZRMmMTk8Vm4bn7Ya0b6uXHxFBeCecyYMYG0m/fW9sixSLCLC2cv0NEXxhtwETN8ZORVUlWR/X5o9Tle8fD1xCP0tp7h7KUb9MfcWJFB+gYGSKt5hIenZiX+3kE8RN+1Exw83cpAPINMr4E3JZ/JtVPJ84TouHSa5ksDuI0YcSNAYeVUKsvy8Zsh+m+c5ejpbizLDtI8ZOSXMrm6kmyPRSwc5OrRzRzpcpPiy8BjmMTDAwzF45TOeYI5RS5i5ud9xXo9CdxZQCGbc3vGZwnZbu0u+tWvfvX9kWx3EbJB4/p1rFnzDaqraxWyOahv3H3IZuBhgOM7XudnGw2efH4eeSkGA+ea2HboNGUPrGFZ9XhS3FGGenvpCUN6TjYZAS/2502WHcYZLjCH6G3vw0zJJSczgNtOmBK/uE1C/V10D5pkZGWR6rFHcfmGgzz7k6nwIL09A8S8aWRlpg1PJ7RHkEXiGEacaDCEmZJOited1FHbdvDYcf4o+453UzhpEnm+Xva//Q6hyUtZOb+BolQPVrSXcwfe4YxZTmVpHsa1g7x7KEjlwgdZVFdIwG1gRYN0tvcQiXRzvHkf+66V8fVFE0jLyqMk5Szf/4uDVMyfSe2UQvyuOD3XTtB0uBVf6QwWrZxPeWoP+7e8w57zA0ysrWdScRYMtXHm1FVy65fTMD4Ttx2sud2JeiQxh/zk3u72Ert+hLff2UNPVh4prnzGpfvoDLqYWjeZ0vwMvKP2cbCD3ohqigQkIAEJSEACIxKwrDjhwT66O/sIxYK0nT9Oy7lByuc9wuJZ4/Gbccz4IBeO72PbrouUPfgoDZlhzh/cxZHOHOpmTSft8k729BYzf2EdBfFWjhxtoj1eQJnXorMjSMUj88iLDHLt3HGOHu2mfvVaZha7ubxnH0cOXaF0zXJKYmE6r57i6MErlC1+lEUNE/Bb8VEK2ex73yB9vd30BSOE2s9z8NAphiYtY/XSKnJ9LmyXYOdZju7dRstQBQ1z6xgXMAmZPnL9Yc7veY2tbdN59OE6smPXOLBjN+3eCh558gnGuSOYsRAdFw7zztHL5NY9zMrJWTfrMvzB6PVT23nnYBdFVYuYWeHi0omDNLWazFv1JNOybl9SZkTl/OSDzXji7wldfYOEw6HEh/57zw9Qt+oZVlSkYRkurFAPV49tYNd1KJmylImpMXAFyC7IJHq9me2v7aR36kIWT/Fz9cRxznbmsuCRRUxIb2PfS40cT69h2ZwSQq3nONHSS8nch1g+t5B4TydNG/4nx/MWMadiIgErSMeF4xzaf5Wa7/weD+RZRBWyfY7F1kt9koBCNuf2j88SsjU1NfHLX/6S559/PrEmmz1d9FNCNvuzIYuXf/I/ePr532bGrAW43beG9ToX6cvSsrsP2cDDIMd3b+L1fcV853cWku934/Kn0dn47/mbgRV8Y/44rrx7kKG8HFyRPnrCJsUzVjBvQi7xC5t470Iv7QPZFKRYxIKttBm1rHq4lnx3Pyf27+P01SHSinLxdHQTDJ/HPeNplk7OJd55kgPbT2IWFWL03CCSUUFNQz3jsns4+PoRusMdePInMWVmDUWZ/qRPhbTXEPN4DKy4icvn5Wrj93jXnM6c2Q9QljU8FN3l9eElTtxy4zfP8bNfHMVdNJ3lCytI97nAskenufFZfRxu2sWOq+U8u3wKmal+3IP7+JM/P8usryxhfk0RfpcLj9dF6NJ+Xt94BHf9Eyxy7eTNo1D3wEpmlmUmPmWz00t7xFssCrGOJk5d78Ff0sD4LD9e10cWERmjDu/y+Og/vYNdTSfJrp9JvDOdcXklTJyQnphiG7s1fXaM2qfTSkACEpCABCTgYAHDhZsoXZePc7Cphfi4eSyZMZU0IsTtEVCxHk4fPszhIx4e/CeLyTEHuHrpBDtb+slNyyOv6wTR+geZPbUMb3SAq4c3s2PnPgKLv8vCAg/Zk8bh7bnIsf3vcixYx+PLqsjyxei/0U1fv0l+bTmpg22cPrqdA9fzmLdgPpUFLuL2yUft4cL+q1Sk9ypHth/kglnK0gdnUpTiwjTtKZNBrh07zNHj16l4ai1V7iimZc+A8BDtvkjTzlc4Ou5ZvjUjD3Ooj6uH3+Nka4ipX3uOaYFBuq+d4cC7JxioWsiqukIM+x7VnlVguDCDnVw4+AYnrCnMmbeSspQQA9eb2bHlJzRP/Nf8i4W5xEcrcDLcuAnTdfEob++6QvrMpTxak4sZt+fquogHe7h8eAtnzEyq5j3IOK+FYYdv4S5OHdpG44nx/MvfWUwgGiMSbGPPK28xUFbFpIIe/nFTnH/y2w9RkuImHhnk7N4dHD07xLxn1jAu3kfnldOEcicwLicLa/AGLfs2sbtjLr/59BRc4dG64FHrQHrh+1hAIZtzi/dZQrbjx4/zi5de4tt3HbLFLNxth/jjF3/KP/83v8/i+fPweDRd1Cnd415Cttf2FvDCP7dDNg8ue/eLV/5fXnU/zNcXVNB/8gpGcTG5gW4Obd1Pu2sWX31qDr6Df8p/3GEyo2oFS6ryibcdZNNbB6h67v9ies9xdu44QdqsBVSX5xK9fpU9L/1rrj/wIs/Py+fi5p9zPnUOM+srSQ2dZ//mS2TPWcis2SHe/M0f07tkFnOWzWNKeQGpSR7J9qE6ujx4B07z0ss7SZkyh0UNk8m0F+647eH2QseBjWxqGqJy0XJmVmTdts6Fgcfq42jTbnZcLeOZ5ZPJTAvgDR7ge39xhvpVi5lbXZQY+QZuArSxZctOTkcrqepupq90IjPn11Pgt9fVuC1E8/iJndvA1hOtpFc/SX1pOinuUZrGMNKObd/8DN2ged8Wth1u4Wz/eBYtWsHKuRVkpdlh/McvtzvSU33s8Yl17uzvOmZ83+d2aR9/zV+uy/000OFeloS+9mkNSeL377hW8xec4At+eSPsPV9CjS/BJd95Cfgv+G83A2ID1zj06ku8uvkSE5//ZzyzZCqZAbA/p7OI0t96it1vbmLP2T6MTDfRQC5T5y/jkaoc2g/sYH9wHIsW1pIXu8zR99ax83oaNU/8Hk9X+QhFQrRfOMGed0+Rv2QFsyYV4LFMXC43hn0/Fg/Tc/08B7YdwyqvY/786aRZsdEZxfb+u9zAMIe4eqSRv/nJu5jVT/Cb31jBhCx79oi9dlkv5/Yf5cj2G2Q0DHF0zxWMzCJmLF/Fkqo8+s+9x6827ORK0ENqzCKQWcachx9jUX0R8e5LNL2zk6u+ahYuyGfo4gHaCx9ndokxvBSJPZKteSdvH+ilbM5S6ssMrjRt5pWd5/BWPc2//43JxOzQazQehpvYwEX2vvaH/HBnIY8//20enzeRtMQtnEE82EnTpp+zftdxBtImkJNeQN3SlSyd6ufckS38/+ydB3ycR5n/v+/2Ve+S5d57jR33ErfEJU6cEFIh5YAjXDhCyB1HuT9wtFBDKHcQIAESWkjiNDvFdtxb3Hu3JUtWtXrd+v4/827RarWSdqVdSTbzgiJ5d96ZZ74z7/vO/N7nmXlLXcG3FqXS7BbCWz2F+1/hiHMYQy01rKsZz9O3DCPOqGhr3lVf3M2hC1dIn/0pZqQ349KZUNwObW2/6qtn2fP2HuLu/xTL0hTsMapuLBD27Ty9yw31bSOjZl2oVY7CeUxJkS1qTRD1jLojsomNDzZs2MDKlSvDCRd14dbZObfuWZ757Xp+9NI7LJo3W4psUW/SrmcYmcjWyOk9b/Py+kaWrJ1KqsnFteN72VcWxy1r1jBtcDq6ugIOHztFeVMDhYcLsZvGs/ZLq0g//BzPl0xkzbzZDE02odgqObnhR5wf+VkyLh7gXGU/1j48izSxgYLBSMFr/8YHaZ/ntqHVvPuDl6idM4/BVgMGk4787Qcwz1zOilvT2fPtwwx8aBlTxqRhamfHpa7TieBM8Xat8TKb3tvDFfNolswdR39Rz4AsFL2bmnN72L7zHAlTljJj/EA0HSlg0BS+yKbDpJbx4Zb9FLgGMLzkHPUDhjBhzmQyxeK1gQ98vRln3kZ2nC0mYcwaJubGY9X1EZFNjIt0Cs76akrLj7F7dxmOqitcsg9i8ZpFTBuShjmq4aIKOOopOneIYxfLqDVlM37ceEb1T8HY53aDiKD/RZJUUXCUnuHw6YsUVTsx54zh5nFDyEg0xXhSEImRMUwr3sbbarl64QSnLhVRbchm7JixjBqQhll4pMaw6L6UtarWU3DiFGcvFtFsSWbI2AmMGJhFXJ9ZrzH6tNyOBorOn+bM+TyarOkMHjVRq3N8X3npEP0qezyaXY2UFZznxLl8rjVZGTxyDONG5hJv9C35HZOCezFTBZ2zjqK8sxw7f5UGVyKDR45l/KgczDf4uxS1uZKCC6c4dKECQ1wmw0aNYcywdP86W73YKDEsWnhu2agvK6MkP5/C6nyq40Yzc/pMBiV4Bafj+9m2u4T+U8aSE2enrLSIEmcG02dMZ1h8NSeOnaKguB5DQiJpyXbKqptxDlnJgxPjsdeXcOHYbvZWDeaWOZMZkKRo4p12iM0W7DVcPfsRe64YGDV1PlMHGGInMgVS1MInyykqLaa0sJgzFwzMunseYzLjcTeXcXrne7z/ThEj7r2dMQkOaqpLuXquisyp4zCU7eZo3QAmjBhAXGM1164UYksdybTZY2k4vJ6jtdncNG8+/RwXOf3RG+QNf4q1o/Wo6LR1hF3NtRSeO6U9QxsVKykZCTjqr3HBNYl/Xz0CVwyjENzOJqrLLlBYXk9xYSH57kk8vGY0ZiGouh00VJZRVlpBnVMsNVNLed4xrg1YwhSO8L5uOV+em4ZdE9lquLzvZQ46RzM2vpH36sfyufnDtPui22Xj2rmtfHSxgJy5TzArvckfDupuribv+BbeuDySLzwwCX0sF2NzO2gsPcPOI5dpsJtIyx3LrBmDMcfwaurNrF3OOi7u3c2Z8kb08cmMnLGY0akxCj/uzYp6yxYbajhKjvLeR/m4MJM+cBJzZgzA0IlILUW2PtB47ZjQXZEteHfRDsNFHWKXl+oK3npnAw89/BgTJ06Ua7L1ob4RmcjWxOndb/LHN6qYt2oS6eYadmwqYOC8xdw2bwRx17byk780s+zu6QzP1Guho+euKkz/9ErSD/+ct2puYs7UmxiQrEdpruT8ll9xZvhnGFxwjIt5icx/8CYyLGL7H4Xz6z7PzuynWDXMzs5f7yD5vkWMTDBroZdOux1zajaZ6aW89YNzjLv7ZoYPTfXvAtTzeBWUhny2bNpLPkNZslgMwsyeDSC87iKKzkXNxf3s3nocw7SVzB4/gESj53ttkwjPaK19T7bnLjBlRYsnm6LT4yg5wgf7PsIx7GPMtW3ivasWJk5bwLh+Yh0zzwYUbrcL1RCHemVTi8jWL77veLJ5d4xSETt2lXJkfzVmUwKVx17g4oDVLJw0kX7xUZ4Iupw011VQWW/DqYsjKTmFJO8GFD3fd3qnRLW5hsqaem2zDr01lfRkK2ZDlDn3TtXCK1XsilZXRXV9M3bRB5KSSYozxnRntPAM68lULhqra6ita8BlMBKfnEJCnIUbeTEH1e2iqbaG2tp6nCYzCUkpJFp7fomBnmxlrSyxblVTHdW19djsBhKSkkhOsnrWRL1RD9VJU2Mt1TWNON1GEhKSSE623vjXuNtOQ30NVTU2FL3o40kkJ4rxyI3Y0GIMJYY6nlBBg9GIwVXH5XMH2XzOzU1TpjN5UDzN5ec4eGgXh03LeXzJIExiPFaYx+EtZ1CHjmLa3BGYG+ppaPSElzaUnOTshQvEzXiU+bnNlOef48CW85gnz2DG5IFYXE48wYFiSQ4XjdcKOLr9BHVJw5i5bBIp/u9jw1yrr/elss4gNi7Q0XD1Avs2bMC98G7mDM1BZ6/hyoEd7D9QxNhPP8GsFKi9dokjm57npHM85jMqIz63hptzktCLNYHzjrD1bClqci7uHa+w4dQ1jAlx6JprqL12ldqMmSydu5i1DyxjgNGFtm+n6kBMKO1ORVsDOO/kFo5n3svDkxOJviObt63dKopOhMoa0akNFB49yM7NVcx8ahUDXd6Xx+J7sf6woqDaq8k7tpE/nsrirpGVvHduKE9+YiIGt9g84hpH139AzaAxDMtq4LVtBh6572Yy4wzapgb5B/ZyuqCBiffcw2Bds2dXUcVFXckFdr32DqZ7nmRZll7rMzE7xK6m9jrKK+pwunSYrclkZsTfsHEX4hldV15Grd2JYjSRlJFN4g09KFFx22soKq9HVUX7ppCVGdfp/VqKbDG74rqdcY+KbHa7XXu2v7vhXe6++y7GjpW7i3a7BaOYQWQiWwMn93zAG/vSefSzs8mMs9Jw8lX+etrE3DkLGd7wHt85OIDHFo6lX2IDR1/dytHCTFZ+1ePJ9lbNNOZOm07/JAOKrYJzH/6Ck8O+wm2JZ3hvx35cg+cwZ3QmupKjvPr753Hd+gyPzkzhyq4/sNO0lDXjczDpm2iwm0lNziQl+TKvfv8sY4XINiwNU2/sQinKrM1j01vr2V8/nNuWT2RAgkETtlKsTkrrjWSkmLEV7mL9Xz9EvfljzBvXj3g9mOIStO3WxUQnUGQ7emIvu68O4L5Fo0iON2NsOsSPfnyMEfOmMHFkJhaDXntzenTPdk7bR3PnnbMYklTL1udf4mziKGZNn0BGvHBrb6bqWj4NiTczVt3D3gvFJIy+w+PJ1kc8N8ReGLWlJRSVVhCf7eTiGScpyek0HX6H2olLuGncaNK9O2VFsdvLrCQBSUASkAQkAUnguiag4nbUU1FZSmmdlexkM25bFfkXD3GsKYtZk2YyzOAAYx1nTh5kR3E/7l06CqvOSfXVSxzbX0H6+EncND0TW1W9JgzZa0s4c/IiZepIbr9zAtb6ci6e2seeayncPH0GYzJ0NNU10lhrJy47DbOrnuKLh9l9qYGcCbewcKgZR/QVplat5Ha5qKsq41p1BeaUHCyqnaqrF/locxGj7lnC6Ew99XYLyY3n2X/sKNWZS1g60kpNSSGnd51BPzIX17kT2KetYuaQRAzORkovHuV4WRMDZ9zBzekOGm0eIdFeeZELh9+jYOi/cftIHaqrCZvThTE+FRrE7poqiquRkounOXTUwfxHVjA4JpquZ7OH0oJymhUd8YlWFFsNBadOsPd8Fvd/dhr6BvHi0I2zsZZmVzxp8QYcTZXknXyPo0n3cE9uOfs+eB/m/wuzM2xUFJ9h2wWF6TNnMS65kn3/+BNXx97LomHx2GqLOHomD3v2PNbOsFJao5IYl0iCUkve8c384/QQPv/gVCzX9fUjjb9eCUiRre+2XLRFNqvVSnJyMqLNlTNnzmjvy5xOp/bjcDhwu928+64Q2e6WIlsf6xeRiGx6mrh0fC9bT6Ryx8cmkWLSoTfqubTuT+QNnMvUUVbOvvIHdtb0Iy3BQUNTMsP7D2Ta2vkknfoLW+vHMmXsWLLihUhUS/7+v3Ex5yEWjkhCX1PAjo2v8N7pSkbO/Dgz6v/K4f6f5Y6p/YlzFLD7jT/wxv5ympuMDJu/mo+tXsDgtFI+fOEyQxdPYED/pF7ZhVKvOCg6/B6//783yTNYPAKYy4593EqemAV/O5DAPSvH0LD3R/zy/UaSLRZMehf25kRuWnU3qxdPIVsobt63onq1nnMXj3OsLJtbbxpEvMWM0XGeP//kT3yUV4bNu56hPq4f01fcxaq5I7V2QBUL/1ZzeuebvLbxGCXVzah6C0Nmr2btygUMrD/MkbxrWIcsYGSGFbNeeND1gUOobI4qTu58j3d37eP8+UYghUlr7+GuWyaSk2jq0d1i+wARaYIkIAlIApKAJCAJhEFAVT27YG588x12X6hBMcSRMWI2q9YuYojjCofePEfm7csYkVzBgc2vsfWkm9T0BOxOFyNuXsmK2UOoP7+dt97cSbFdh+q0MHDuSu5cOoE0g9ihs4izH53Cnj2ccVNHkaDWcmXfHnZvyGPMfz7GeKWSy4dPUGZPZNySmaS7HV4vtzCM73ISN40V+ezb/Dbv7zxDvdtIfNpg5q29n1uGwcnD77NVt4yvzM+k+PxBNn3wIedqTCQa4xk+dwXLZw3EUbCfd/6+gUvmDPqbmqmy5TD7zrtZMDIRl9M7OhRLS1Rf4crpHZQMfJC5mRVc2LOOY4XNDJt/J3Vb/sH2yzVa6Kx5wGzuvn8pwxNi5RGvxahScnov77z5AceLalBN8eQMu5m7719DjuMsW48dpzZzDgvdB/nHOzu5WG7HZI5n0ML7eGz1FFJopvT8Ht782xscrtCTPGAGq+65nXmjU9DZRbjxaTb+9c98eKkJY8oQblp2L/csyqLi2Ds8d1xl1fyVzBMbrr3/KjXTPsUtQ27UoM0ud0x5Yg8RkCJbD4HuQjHdEdnOnTvH+vXrWb16NWazmUuXLmm7i/pFtm3btvlFNpfL5RfZtmzZwic/+UkmTJggw0W70GixOiUSkU3YIHbp0evU1utN6A3oVJe2o5FwXRerNog3YDrxW3XjdrpRdQbP52rLWmCKzuBZoLWxkoKrJdiM6WSlWlAbrrJ13XrilzzEvGFZWA3CNdzgD20RIZAup9gaXUGvFwuU9vL6Yjo9RoNeC2X1C1eqC4cLDF5Wis6IUUTC+htSxe1yhly3QzDWKWrAmhYKeqMBfaCnnggFFecHrXshwkgNer1fmFJdThzaNk86dJqB7pa1RGLVqbqQr05nxGSq4OzZRhISMshINwG93K5dqIc8RRKQBCQBSUASkAR6kIAYl+r13jGiiup2a2NEtxhL6cXO7y5twX6d3oBYFcETXiqiqMUO5m5QDBgMOn8InuoOHJspKHodihg7aeMtF5WFheRdLmHw/JtJF2GTYgMERdV2mO+5l5eeHen1wjaBWlVxuRy43OJzHToRZijsFWG0/jGhGDe6PGNLRa+tj614x1kiD5fTGWJ8KOqnQ4cLh81OZf5lihts9Js8nX5GwU6A9ISkO8VYP9bNLuojxtve8bCqunA5POGrGgvR9iHq7PRtd6qdb/CEjYu5hODhN1qMtY14lud143K5cTtsNJed5nCplUFDRzIwRUFV9ChuZwxCYmMNT+Z/oxCQIlvfbcnuiGxnz57ltddeY/ny5RiNRsrKykhJSSExMRGdTofy97//XRUPMO3GJR5gTqf2QNuzZw+PP/44kydPliJbH+obkYpsUTddZ8BddZ49uz4ivzGFrDQzSmM+l03TWDt3DOlxxht8W6yoE72OM3Rht3t27BLiqXiIyEMSkAQkAUlAEpAEJIG+QcBGdU01FZVmRgxNib2o1DcqrVkhRLzaimpsDsgcmI1eCJQ3+uFyYq8soQwLKelZJPahTcNudPSyfu0TkCJb3+0d3RHZzpw5wwsvvMD8+fM1Uc1kMpGZmYnFYvGIbBcuXGgTLirENrEl6dq1a2W4aB/rF70usgkeih6TQU9TTRllFfXo03LIFWtriDeRfYyXNCe2BLSXojF/FRrbOsjcJQFJQBKQBCQBSeDGJKBFG+iEM8E/32DF49UGrn8Ggc3XfcVGCsK3zd0Dnno35iUjaxVlAlJkizLQKGbXHZFNeLK98sorLF26VHNIEyKb8LzVvG+FyBa8Jpu28YGqaiKbWJNt3Lhx0pMtio3Z3az6hMjmq4QWiqogtjT2uOXLQxKQBCQBSUASkAQkAUlAEpAEJAFJQBKQBKTI1nf7QHdFtr///e+tRDYRNipFtr7b3h1a1qdEtuuUoTRbEpAEJAFJQBKQBCQBSUASkAQkAUlAEoglASmyxZJu9/KWIlv3+N1QZ0uRrQebUxU7enrXGVPkUnM9SF4WJQlIApKAJCAJSAKSgCQgCUgCksB1TUCKbH23+aTI1nfbpsctkyJbrJCLcNfWC/erdhs2WxPEJ2EWsdX+otumbd8qj1DX3pYAvpxEKlG+3DogVu0r85UEJAFJQBKQBCQBSUASkAQkAUmg5whIka3nWEdakhTZIiV2A6eXIlu0GlfshqnitNmxORy4dQYsFjMGn+OaHqounOLY/gvkLruF/nFGVKfLszOV3oDFZMYgtprvbNV/1Y2joYJGfSqJZrEQYqD9Cq6mcurUBOK1soVN0aqfzEcSkAQkAUlAEpAEJAFJQBKQBCQBSaC3CEiRrbfId16uFNk6Z/RPk0KKbFFoaqFkOeopKcynoKiWJlszbpMVkyGO/sOHkZuWgFmp48LpfRwpHsLsAQ3kX7lCrT4Ok1DJTPHEGfUk5g5jeE4yJn2gMibiSlX8+8Q7m8nf8mP2pX+aFRP7kWxScfuEOYOZ2p3f5x3Hcm6ZMpacBL0msvlya9lKIhLPuSjwkVlIApKAJCAJSAKSgCQgCUgCkoAkIAl0i4AU2bqFL6YnS5Etpnivr8ylyNbd9lLQq40Unt7G61vzsfYbx9TROSQpFXy09Szpc5cxZ3wu1oZijm/fRO30O8g5+i67zl6j35yFDEm2Ymiu5OSRfVyyJTF18SpmD07DYtCjUx001FbT6LaQlBSviW9uZxNXtv2Mg+mPsXREEqq9GZ01kQSrAZ3eRM2uH7LBsZSFk/20zDYAACAASURBVMeQnWhEh52GmjrsioXExDgMOtXrLSdd3Lrb8vJ8SUASkAQkAUlAEpAEJAFJQBKQBHqKgBTZeop05OVIkS1yZjfsGVJk62bT6nXYr55kywc7aZ5xJysn5hKnCO8yBaNOxa6FhLqoLDzJti01zLtnBg3b13OoRMfE21czMt2KXkSM6l1c2v4ib5wYwu33zqW/Wsqp48cprDdh0TdQ3ZTD5FnjGJRqoHjLD1lfO4t+FiupCU1UV6tkDB3LpInDcH/0E951LGHRlLGkUcKJHUeptcajNtWjJOYwfMJE+iWZ0AvvOHlIApKAJCAJSAKSgCQgCUgCkoAkIAlcFwSkyNZ3m0mKbH23bXrcMimydQ+5zuCk6OQhPtpUxU0PLyI3yYLibi1gKc5Grh5/h12OBayZmU3Zxtf5qERh4sqVDE8TIpuqxXTa6/LY9NwHZN+3DKXkMAcKTUyeMIn+8TVcOriXU8mzuGP6UOp3/5hnT49ixc1TmDwsjvrzB9lWGs/0eYsYUfAbNrqXMX/8IGr3vcqJ+gGMnjqOFHcRJ3blYR4xhUnThpBmNWhRqPKQBCQBSUASkAQkAUlAEpAEJAFJQBLo+wSkyNZ320iKbH23bXrcMimydQ+53mCn4ORR9m10MOuTN5GT0lZkc9SXcnDddsy3rmDywEQK1r/KgRAim60qn+2/20j84rHUXDmBbtx9LBuTjllvwlC/nZ+8XM/iJePRn/stG0z389j84aRZjFj0V1j30mFMAyYx2v0KW5XlzB1pZN9zL1I8YTpDUuKwmHQUfnQcx6BxLLxtIcPT49F3tslC99DIsyUBSUASkAQkAUlAEpAEJAFJQBKQBKJEQIpsUQIZg2ykyBYDqNdrllJk617LKXqF2rwj7Ny0m8QF9zNjaCpmnRtNv1LdqAo0FO/mtT0JrF4+gZwsIxffeo0DpQoTVq5khPBkU92Ai6rzO/nzRpUVyxIpzDuMbdh9LBiahNWgoGs6xC9fqmbJ0nHoL/yOD+Pu52M3DSbNYsBoLuW9PxzGMGAcI5V/sF13K3NHWTjy6y3ob53O8IwkjIDTbseYnEZmepq20YJcla17bS/PlgQkAUlAEpAEJAFJQBKQBCQBSaCnCEiRradIR16OFNkiZ3bDniFFtu42rQ6Du5rDW95hy1kLc26dz/B0EzqdjvrzRylJHo757D+4OPDjLBnTj9QklQvvvMre/GZGLF3G0BRPuKir6gwb/rKTlJWf4LbxBo7v3sWxsizmLRhJZoKJ4u3Ps0NZyMqZY6jb8Qw/Pjichz95GxOzU3AWbuOtU02MnnYrY4qfZ6N7KQvHD6Zu/x/5UDeXVZOGkGx20NCsYLUmk5hgQCe2HZWHJCAJSAKSgCQgCUgCkoAkIAlIApLAdUFAimx9t5mkyNZ326bHLZMiWzSQK+hpJP/QRt54extny5pwuRUyJ6/g3lVDuPBeMRPunMWgzCTMJoWSPa/x8itvcarOglHRo0MlftBs1t6ziimDU7WdRWkqYte761i/7SRVTZA1cw0Pr5nL0FQDpQdeYFf1MKoPbOPU1XKasyex4s67WDJ5MO7jv2ebYw43jx1GqlLGwfV/5NVdBdTU6+g/dTF3rV3GmOwEDHJBtmg0vMxDEpAEJAFJQBKQBCQBSUASkAQkgR4hIEW2HsHcpUKkyNYlbDfmSVJki2K7KormwebzERNsHaV7ePNSPxZPzCUlzuApTNGh1+lEPGlL4arYkdQbZur9VMvL63Em8nK7RVipOF8Ic24tH+1rVUVV3Wj7LSg67Tvf3guKSCuK0pK5Ud1qYKlRrLzMShKQBCQBSUASkAQkAUlAEpAEJAFJIFYEpMgWK7Ldz1eKbN1neMPkIEW2GDelywFGI0ITk4ckIAlIApKAJCAJSAKSgCQgCUgCkoAk0BUCUmTrCrWeOUeKbD3D+booRYps10UzSSMlAUlAEpAEJAFJQBKQBCQBSUASkAT+iQlIka3vNr4U2fpu2/S4ZVJk63HkskBJQBKQBCQBSUASkAQkAUlAEpAEJAFJICICUmSLCFePJpYiW4/i7tuFSZGtb7ePtE4SkAQkAUlAEpAEJAFJQBKQBCQBSUASkCJb3+0DUmTru23T45ZJka3HkcsCJQFJQBKQBCQBSUASkAQkAUlAEpAEJIGICEiRLSJcPZpYimw9irtvFyZFtui2j+DZcija7p/app8dFiN2B+3YDt8uo61TtZwX+ntf6nDTRZeFzE0SkAQkAUlAEpAEJAFJQBKQBCQBSSA6BKTIFh2OschFimyxoHqd5ilFtmg1nILiduFw2HG6QTEYMRp0KKi43KDXCcEtWGpz43SBTgcuuwOXprSpWjqP6KagNxgw6HUhzgW324nbJdKE/t5TMxW3y4HDIQoyYDAa0Xes+EULiMxHEpAEJAFJQBKQBCQBSUASkAQkAUkgSgSkyBYlkDHIRopsMYB6vWYpRbYotJwCrqY6yvLzuFrdgM3uxJg1lNGDckhwF3PgcAPDJg8lPdGEzlecosddfYpt+QqjB6Vjv5xHcX09TXYbjfVu4pJMKOY0+g8ZxtCcRIy61sqY6qjl6uV8GiwDGNY/BaPB6zIXWB3VScO1K+RfLaeythm3zkhy7mAG5WSRYjVqXnbykAQkAUlAEpAEJAFJQBKQBCQBSUAS6PsEpMjWd9uoOyLbmTNneOWVV1i6dCl6vR6TyYTRaMRgMKDT6VD279+v+eA4nU7tx+Fw4Ha72bRpE/fffz/jx4/XTpRH3yAgRbbutoMOxV3D5Y/eZdPROrKnzWVippEGu4EBuTnE1e/km//xIcM/8Sgfv2U4iUbh26ZgNNg4/vfv8PmTOfznA3cwQW+jwdFI2dXT7N3YwPQ7JpOemkpaRhaZqVYMAYqYgoOiox+w57id0ctuY0x2HDq3ExQdihDjVPGngquxhvP71rO7JIvx4/pjqTrC9kONjJp9C3OmDSbBpPPEsspDEpAEJAFJQBKQBCQBSUASkAQkAUmgTxOQIlvfbZ7uimwvvfQSCxcubCWyCd1ME9l2796tCuHG5XL5RTbx782bN/Pggw8yYcIEKbL1ob4hRbbuNYai19Fw+Ti7th8kYdnHmDUoFbOI9VTdOJ0u7GVb+Z8XD5OsJLHkgY8zITcRk0mh9uxedr31Gv9TN5FvPrCSxSMysZqclOUdYdtrjcx+ZCb9Ui2oTifuACFMaG0NhYdYv+MUQ+avZcbAJC0klfqrHDnbQMbAXPplxFF9bh9liWMYkZtJgknF6VIwW6vZ9ONN1PUbxNSl48iIN6FIka17HUCeLQlIApKAJCAJSAKSgCQgCUgCkkAPEJAiWw9A7mIR3RXZ/vjHPzJv3jxNKxNebK082a5evdpGZBMebW+//TarV69m7NixUmTrYsPF4jQpsnWPqs7gpPjkcQ68W0jSVIWCvFJq6twMmrGYOZOHkVC/k59s0rM07QJ5jVNYtGIy/ZQ8Nm07S4KrhB+VZPKZRbOYPygFi9GliWzb1zUy6+GbNZENd2v73DXn2LDhKK4J81mQ5uba1TrSpowk21THvvUbOGMex8yMUvafqWLk3FuZ1D8F4bCmM5iwXd3K6xtLyB47k+kTc0kwyXjR7rW+PFsSkAQkAUlAEpAEJAFJQBKQBCSBniEgRbae4dyVUkKJbKEiOEUbCn3Md4iQ0HPnzrFu3TpWrFihea4Jgc0XMqp5shUUFGgimy9c1G63a15t77zzDmvWrJEiW1daLIbnSJGte3D1QmQ7sZnXXjhM4qxp5CYbUZU6ik9WMnDREiZlXOTXO+P55MwU8g7so37CLQytusSFpmRm5Jbx5Y+cPDT3ZuYPTu1cZHMWsfMv27k2aDrL5g2j8eQxDu4uYuQDixmanoSp4SLb3lnH5jw9Ny2/iyVjs7GITRH0euwlJ9iyfQf1/Wcze+JYcuKNHg84eUgCkoAkIAlIApKAJCAJSAKSgCQgCfR5AlJk67tNFCiyiXaqrq7m97//vSaWCc1FHOJzoY898sgjpKena5/7RLbXX3+dW2+9VRPZxDniR3wnhDpNZBNrsPnCRaXI1nc7grBMimzdax+dASpO7eS91/eRe+9nWDQ6iziLjmN//BIHUlcyZ0gjL+1L4lO3jUEpPc62d3ZRmzuIMTevYaF5Hw9vaeSBuTM7F9kUPfVnX+EHP99MrSWBOJOexmuVXCuuJG7SQlbfeSe3zojjwPMvsuGcgRWP38+MoZlYDTpspafZvmM7FRlzWDx9LFnxeu/upd2ruzxbEpAEJAFJQBKQBCQBSUASkAQkAUmgZwhIka1nOHellGBPNqGJbdy4kd/85jeaWCYOsV/BY489xsqVK/3RnWGLbNKTrSvN0jvnSJGtm9x1eqi6yJ69WyhOX8TiMbkkxDVx4PevUzdlLlP6F/PbHfE8eutkBsbXsnfrTs45R3HbkkkMqtjEfZsaeWDeLE1kMxtdlOcdZdu6RmY/PKNNuKiruZaq+ibsNieKQaX85BlOHS5l0B23MH5QHFfefZuL5rFMHNTApp3NzF4zm6G6Yra/9wYl/RZz27SxpFt1YDBi1HYqUZABo91sf3m6JCAJSAKSgCQgCUgCkoAkIAlIAj1AQIpsPQC5i0WEChcVAprYm0AIbeJ49NFHtZBQ4ZDm827rksgm1DqRiViTTYaLdrHFYniaFNm6D1fRKzQWHWfDW+9yusKJs7qZjGkrWLP8JnJcB/ntLgv3LBxDdooZp8uN263DYDIRX7ydz+1qZu2Mqczsn4zJ6Kai4CT73mti2semkJlsDtqYQNGEMVDQG1XKj5/mxOFyht41n7SrW9heaGL42GkMSzNRfXIDr5xLYYRtC3966xT6hGTiTDoctmZGLrqPu25bxNAMMzoZMtr9DiBzkAQkAUlAEpAEJAFJQBKQBCQBSSDGBKTIFmPA3ci+vY0PzGaztt5ac3Mz999/PzabrVUpgSLbbbfdFt6abD6RTazJdvvtt8s12brRcLE4VYpssaAq85QEJAFJQBKQBCQBSUASkAQkAUlAEpAEokdAimzRYxntnLqzu6jY+ECsyeYT2QLXZNM2PigsLPSvySYENrEmm4hHlSJbtJsxOvlJkS06HGUukoAkIAlIApKAJCAJSAKSgCQgCUgCkkCsCEiRLVZku59vNEQ23+6ivp1F/RsfCJHNtyabT2QT/xbhotKTrfuNF+0cpMgWbaIyP0lAEpAEJAFJQBKQBCQBSUASkAQkAUkgugSkyBZdntHMrbsimwgpDRbZxM6i2u6iPpFNrMPmE9mE8W+++aYU2aLZilHKS4psUQIps5EEJAFJQBKQBCQBSUASkAQkAUlAEpAEYkRAimwxAhuFbLsrsr3xxhuayCbaWKzjJrzZRKioJrJdvXpV82TziWxCaBOHOGn16tVyTbYoNGA0s5AiWzRpyrwkAUlAEpAEJAFJQBKQBCQBSUASkAQkgegT6KrI5rMkISFBE27kEX0C0RDZVq1apbWPENhEqKg/XLSoqMgvsjmdTs2bTQg5QmRbtmwZo0eP1tQ4efQNAqJtmpqatHXz5CEJSAKSgCQgCUgCkoAkIAlIApKAJND3CIh5mxBZwj0iTR9uvpGkE/YKO+QRHQLdFdmEh5SvD4l2CdQAtAX2I+hf0alR7HIRTl/i6CntybcXQaQ18u0uKpZXW7NmjdYGRqNRs7uNyCYazOfNJgpav349JSUlWK3WSMuV6WNMwNcBY1yMzF4SkAQkAUlAEpAEJAFJQBKQBCQBSQA08UnMmW02W6c8RFqRTjhHpKenI5xZ6urqtLAyi8WiObbU1NRo34nD51WTmpraqcjlE8FEXmJS39khbC4rKyMtLU0TAvLz89uUIfIUok1ubq7mlVNcXEy/fv2i7kUleIh6i3I6E/N8EVxi7is4dZa+Mw699X13hLBALzbRR0Tb+YRQwTAlJeW65RLYHqKe58+f166LMWPG9EhTif7UlT4l+Iu2ENeTCBcVR6DIpomfxcXF2u6igSGjoiOLExsaGjThTfyINL4fn0HB/+4RGrIQSUASkAQkAUlAEpAEJAFJQBKQBCQBSaAHCfiEs/Ly8k5LFfPkyspKTayaNGmSJrbl5eVpokh2drYmuAlRYfLkydo8XIhg9fX1jBs3Tpt7d3T4PN7EJF+EE3YmFAiBb/v27VreGRkZmuDX3iEEAiEO7tixg+XLl4cl4nUKw5tA2CmceE6dOsXixYs7tEOcIhgKRsLeGTNmaALMP/NRWlqqRRsKYVWwXLBggdamHbXn9cRL9HtRr3CE456ql89bMPC3b9014YwmfgLDRP0bH5SUlGgim+9HVE40lPi3+O37O1BoCxTZfH93dnH3FAhZjiQgCUgCkoAkIAlIApKAJCAJSAKSgCQQTQI+kU2IHZ0dIm1FRQVHjx7tNPzN50U2cOBARo4cGbbIJry7EhMTOxXZxDx+69atmuAXjoAh7ImLi9PWZ4926J5g98EHH2ieP50dPn1hypQpmlD5zy6yBest3fGQ64y9/N5DwOdJ6BPZfOG/PjEt1G8trRDZfK6vgUKbL3w08Hegx5vvnK662cmGkwQkAUlAEpAEJAFJQBKQBCQBSUASkASuBwI+kU14Y4V7hLtofSRzap8nm/BKC0dk84kFkYgyvrl+uPWMJF0kwp106ImErEwbbQK+aybQk03bPVRRNAHa59UW+NsvsgljgoW2UOJaqHBR2fGj3ZQyP0lAEpAEJAFJQBKQBCQBSUASkAQkgb5EwCeyCY+w3jx8IltmZmbYIltv2ivLlgSuVwKBHmxCWBM/oUJHfSKb//vS0lLNk00cPk+1QI+1QGHN93lw+kiU9+sVsLRbEpAEJAFJQBKQBCQBSUASkAQkAUngn5OAT2QrKirqVQA+kS0rK0uKbL3aErLwG5mAz4stUFgT9Q0MIRV/+358Hm6aCGdvbvKEi3p3Vwj2aNMENLHzqHdzBNXt2YVB/E/bQta7w6/4tzxuDAI+MfV6qc2Ntn3x9cJd2ikJSAKSgCQgCUgC1zMBRcSyBFVAfCYPSaADAv/EXUTMgZubm7laWNgKUHuzYB+qcGfJ4ab3reEmNlBISkrqdE022Z8lAUkgTAJe5zOR2h9e7fVg0zzZxOdCRPN6tOl1OlwutxY6ajAa/F5uyrJ7P+m57rX/urVfQkjTPgooxPO3X1HTRLaW53K4t44wKyeT9RoBIbBlpKUito9WrpNmLSgqwma39xozWbAk8E9DIOCZcOPXuQ/PIq6Te3PP9pEbDMqNUJ1QdejsstLOuREq37O9v2ulBXJuZ2p/vTXF9WZv1xqud89qdxwQfHEH969eaBxfkR2ZFiFNnzNKs83W5szOitEkbS+/UGujhVzUvh3evrRmszmsjQwirOaNmby9/hBpbSPpV6HeY/jKC+ww7b3r6JHLpiMwwd+Jfwc+L4KfHQGV8j3PNYHKU2mPnOTNw3NBCCXL+6UXTKsLKdRzypeHpoIFZOz9d2dzFXGOL02o8wM1roC0mrymKWyifG+dFHA6XUydPIHa2jryrhRi0Bu0NAqp/YOaL1A8C+wFPdLKkXbzKKVvpwH9uUfrqoySubHMxuUiK7cfWf1y/JdQLIvrdt4qXDh3XtsWWx6SQMQEOrsRR5yhPKHbBPrEo6ZPGNFtlG0yuEGrFX1Q7eQYNr+wE8be9D5kSviVDdPoMJOFX24PpewzdochsoVC0mfs72J7hbT/OqlUXzDzehLZOuoi3WXpm5xH1A19c2zvZD2cczu0U+SnqRYBOXXmCxdKFGlvHhxC+fGLE6LIjlQi7/eB/UVjFsSgVREB822fAOOvWXtltffmJtj2UHP5zuz31bG9Rmjv5YQ3faivgwWlwD7Qqio+ISiSjhqs6HWk8IXT+bqbJrD8ADFM+zP43xGWFdxlw8HkMyeEWdol5G8v8YfbY5AmsnltC9VdtLzszFt4C9fKrnHm9EnAs2uuQr/hIcwKJbQFVz6c2kQITCbvfQIuF/365dAvJwuPQ2TfPkQvPHP+Io1SZOvbDXUjW9cloS5a11a4A6MbuQGiULc+/TjrJeN6qdgotGbssuhRJu1d277qdfZ9BxiC3+C2Gd71aEVj0159qgqhJqodjamDnw/X6X0+Jm0Qg0xjkGVsOnU7WooozF+HULPBVgliZlqbjKPOtXXdOhpFdV50QIoQif1eZtrySOEfHV25wbl0JhkFN6lf0wuYoodk0C1dpf3nSiAJz/ywNRuPLa0Lb5tbCOMCmzX4hFB1bUfXCruV/E5Mnfen9q6mUFdUq7YIPjGcW3hQh/Cc0pJRYPu3/sZb83ba3ddKLX3ac3aIp5IfYah6i89CtXHwiKR1n2z5V4sHp6+f+GoRrHiJZclaHNQ6a1ctbVCWflu7OtXS+p3q0UFCCXKBlRb9ye5g0eIFlF2r4NSJ0ygGg/dqCCmyheg+kdxlOiMS0S0rVGbtUYuqkZ3W4oZMEBWRrVt3+IiwihaXIltEyPpw4m7cDftwrWJqWjgP7pga0FcyDzEy6yumBY9A+ppd0bSn1x7BvVZw+PSuAxPDrkzM6xLzAjxV7aFiwuLa/tw2tJNKRPb3pYqGQaNXzA0qtKMZaHAVesXeEBzDtaO7IkVXLpxwbQuje0SSJFRVQ85Qguxr5aTm/S6cKrQV2VqfFWqU215X83/u/SM4qk3TFbo6bI7o/tE+8bbCW+DtqqVmbZ02wr3AQjj9+BWVSBqmJTwwVDt21C6RKg6RNUlbqbWjcOJWLeGrSNtO15IsOCrSKx4F5tO+Q01AAdpF09IR/TZqGbUWXINr1Eao8hau5aFpWG2JeTb16OxK9yRoy6u9K7W14OcTHVud71fsfGV76+YX/ULfPLsgsgVWrpOHT2cc+vz3HY1uAu9EnbZ4n69ppwb6RbZMFHSdJm89UvXyafUEa+8uEGbWnSQTuUuRLTosb8xcwhkW3Zg1v65q9U/RTF2sZBdPu27a/7qqXxSNjWJWfbKt+0z9umFIN07tlTbpMXtjXFCMs49J2wQrIq0KiXSa3g0Lw5x4hyyhp7l3KQqgG2zCPbUbHDrSO3xyRLAZnuJaGq71ND6UUNUibbUur61gE7rKQeJEuFy86Tqa1QV+FzyzbnNeZ1PvDmQI/1d+WB1bFapJNZEl6LoN16RQpYU7220VbevrFN6T/XkECIkdXibiS5cbnA4wGFGMeo/oZHeAy+VRYU1GFJ3e08tEAdr3thbRTHxvMKCK9OI88b1eh2IytfRK/7pkHs+utiJbi2+cp0l8wptvLbYAtc/XjzQhLdhTzJPOt3Nu667ZcqUECnPhi2y+3JRW+bcR2fwXqrdzdeb5r0WL2iP1ZAt11bVz5+nKDamrelVnZXUl386uqnCvnAhvVH0yeVQ82XquZqJppMjWc7xjVlJn13XMCo5Gxl0xvis3qs7uyeEOsKJR5xjm0RWcMTTnus+6xyYyod/w9Ri/667fdGJwRPXp6H4SUUbRba6QM5t2iuhFM7tU6c6uq1YvG7tUQu+cFLN2iDTjMJ5nkWbZE0S7ZVO3Tu5+7Xq5eI8KEFyNgA9CuHK154UTWZBnUJkhivSlCOeyD8ytI6Tt9fBQT9Kujhhbe5r51QMv6hbr/Pm3mg97BY92elYomwKny8FT6+5MpVvpHKHm7B3M41s2kwhcfN9zQqCXVXCfaSXkeDum77NWIZjesv2fhXUleoSe4CNwM4xQm2C0+cxuIyMrk3ETx3P2/EVKS8q0nS1Hjx7BlEkTqKmp5dChoxRfLQajJ4TRZDQyf+4scrIztIX69+0/TFlRCYmpKUybOokB/XO4lHeFg/sPY/cKdb7HWYD25zE94DknatO2T7T05vDa3yfOhcqrvaXRvGGdXpj+MM8O2iEwTUu7tViviXxa/cK78tqKbB2uyRZWD+ljvvbh2izTdUggWiKb6vKo6+ICbXMj8XZasfuGXufpxGF25FCP36iJbNodIMA1OfiO4Lu7hHfNyY4WDgHVu7Ck5jMcA7B9YdAYDodYpvEz9j0wYsC52/b3ckNFq3jRnUVe4rdL8a+biniJaFQJ2zm42zzbycB3j2s1Y4jRtRftOgjbA0fabbpxBI0YQdKuVcP3HPEuSq0948L1DO9aiSHPilk9Y5axpxrtZd/LOm6XWybGuDqG1mWrY5ptN63yT6fa5NMp6z6kfnZqa1cotTeVjaAwtbMxQgR5daUK4Z7jW4upg/ShaLRY33492iPQWc2Dz+tIlOtIpPJVqbOW8D/KAxiEK9KF1KWCP2xnTbrO7IqUU+BtPyQXb4bRmia08X7qzOCgPhZKZAvdDdsA9SYLrGXoe1KgoBa8E634Tq/omDlzGp9+7CFuX7mMxz//n7z6xgZy++Xwm1/+EINeT2JCPDv2fMTXvv5dXE11KCYLg4YO4afPfAu3qjJoYC5bt+/h69/4HnffdTv/8cXPUV/fgMVi5j+++m2279jjn5u1apc2HT2o9n5VrsWDzXeKGB57/m7xiuusPwX380BivvUBfX0o3Lw6us14POnEmC28jtG+yJY7onUOncn04d78ZLrrk0B3RTa3C9xuSEhGzR6IO2cQxFlBJ56GbhRFfO9AERd7YQFKWQVqQzMo4nuv4BYBOdF5uy2yeft8ol5huEnHKJOeASYdCToFhxsq3CqFDhdnbC4K7W7s/qd2NC7lCCrrv8t4XX0dds8NoLPRgMkMRnNsRKwumK+dIvqJUCLMyShuJ6qjARR9Nyai4d0IQ5vbGcCuVrKXz9PENRW9zoJeb8TltOFy2UEXxoS/Ozh7udo9WrxgLO53bhXcCjqDjsRkhaEDXIzIdZCZ4tQu0csFeg6fN1FaLdS2MHcVi9qzWNjmU/68AxudAZ33x+124nY7ehRbq8KC+5pPTPN/LsRJBfQevtrtwymY957JrUv2CmmivURf0O7JOtAbQW/y/HY5wGmLksGhLs7uPosivOAjv53U2AAAIABJREFUTB6likeWTYc2hppe9kCleqCIyCBFMXXU7ldRsOl65hx434sCioizCFhEPFSThloXLLIyYts42uQ7zCI6G/l1RY4NJ0+fGBBsqF948AINtd5Z6El/998+tImIayWuiTGL17NHixX0GKj9CqxwIPf2RDHfmmDtrMUV2Jf8U62W0rQCAz2PWnt2tXiqteTTkksozzCfY0WrLuMfooX25AvegCC4/7dMEcP1BOy8p7Wy3Ru6KUS2efNmsWDezaxcvoTv//iXvPvBFj7xwN3cf8+drLj1bpatWs7TT36Wl/7yKgajkT17D1B4tYi01FQKL51j9do7+eLn/5XH//3L/NtnH6GyoprvffsH/Ob3v6C09Bpf/9YPaG5qRtHpUEVIqr0Zz9tiMWbUgznOH4qq9QmRxhGQRjGC6ksvyBhRrNZWm3WKT1s8BD00PUQC+py/i4fYsMHblzx92Pu9NxS4pXu23aSjJXdPi3nsCPzD058C2bfukwG5twkX9YTnKgSLbFoBAd3NH4cb2W30nyp1Z3fVcGGEO07u7AHSnXxCiWwhXysEVcr3ZDPHwaibYeRk3Nn9cKUmoZqEeOYCnQNF50TBjtFZi6GuGN21YtRTl3CcLEStFxdm+O6Zvnu9JrI1NoVLuXU6FTINCkvijSyINzLOoqO/USFVr8OsKLhUaHCrVLrc5NndHG9y8madgyM2F7bO2qFrFnV8llDXjSaSZi0kYeYyXGoiqjP0ApGKXodBX0vN9g3UH9qDW9wce8KboqPrQZuIuiAhC93g2egyRosZM+6iI7iLDkFzTZfE1ligvr7zVDEZ4xk6cAZDBswg3pKGzVbHxYJ95F/dT5Ot1lu9aN28IqTVG9dOhCZ2mNwnqJis6BMzSE5NZdwgN7NGlTNpyFVGplWhb3JRXKanpFKP6tJxpVzPG/vjOFVkal8YD9fGjvh5xVW8HoyK3ozBnITRnIzRkojBHI/BGIfeEIdOZ6Sm7CR1FRdatisP14ZoptN4ChM8gprOqscQb8QQZ0Avfqx69GYdBosee42d+ot1OOocvffiQNgr+AqPbfG3yQpxGRCfAdZ0iEsFS5L2EkET2q7shYK9nnMCJinRRNijeYV9/YadsOfMDzap+/PTANtDiXdBVQtLAQh3EOebEfQcvohLCrsLhJ0wYhO0E1rPjjx5xLjIrhnaTnfyfxxbo9vTTHzFt3u5xNYsb/HB11fb6803OW/Fvh3bOhv9RPXWEDDiCn0LaDHSH6YYqL0E6TChdvps3d86tz7UJeHLwy+6hSDfqi90Xky3LwPPpeqxVrBp7+/ggkKLlB2Z49nVMvho7T0X1GvC1Uu8WkorAU6rWIvAE1huONNu7VybTRt/vvjCL3j5r6/z7geb+flPv4vDZueJx59k3LQpfPPr/4Hb6WLUyOF870fP8cpfXwdXM9a4eD7/xSeYcdMUHv7Uk3z56c9hNVv47g9/zm9++QO2bN3N7//4F5wul7Z22tzZM1h7x0rqautYMG8WR4+f4oc//gXFxaX+3TSnTBzPI5+8l5KSMpYvXcjGzdspKCxizerlJCYk8MHmbTz789+0Hru190z236ODrnOf3hBqw4SgsN7Qre3pGW1Cf0M8EgJ30W37d0vu7a/JFkpkC+eSCGugEE5GPZgmknFLD5rVp4ryiWzZWZ4FCcM+VLAmocy7B8ZMw50Qj6q4UFUbLmyoilC9xSKMTvR6BwaDHaPRhtlYj8l2DdfxizR+eAF7aaPnRhpYdnvPVe8LlS57sqkq4y0GPptq5pY4IxkGMGgRXormRusrVnPC83KwqSoX7S5+VWlnQ4ODhh4ZWAQ0gsuFIT2Lod/9FabR06gq0GkOEm2aSqxbaYLUwdCwZyNFz34De1kRiBDdzo7u1KmjLiMmmAYrutyb0A2Zj5IyCCEAiAeF4qjHVX4O1+VtqBXnPJ4fEfW/zioV5vfRuK/1ht1thwUMyp3KolmPMyB7AjqdXuvP1yovs/2j33IhfwcOR5N30u9rcOFJGMvQQZ+QErjYbIh2ERdcL0TWhdlDNGaKMQ5L/zEMmDCVKWOyWTwS5o0sJdeyhfq8g+w8nMQ7+1M5eaae6ppm+qW7mTXGwfkSA1vPWGl0ihcPYZfYNmEH16jeGIcpLg1rYg6WhGxMliT0BjM6nRlFb0LRGTQ3eLGxjfBsLLu8heqiw96+0GZ4CTpha6gG6c6NoqUcRa9ogpop1YQpzYIx2Yjeokcx6tAbFMT3QngTXVOn19FQ2EDV4QocleLGF2Cv79rV7A3TW7BLTaCAOQGScyFtMKQN0V4aYIzT7m8YLJ6br+aZa/C81T25Ds5uaBHZgsuNDsou1SamJ0XjfhpTA8PIvK+3jd++PmpoxGa1N/VvK6hEpJLdMCJbe322vZlqZA3Qt0W2MK7XkEkCGAT8GQuRLTjPzuj70wf2z1AnBYlZoaWZ0Ds1tt9jWoSrUHuCeooMqFHAvEj7tD2Bzft5K/2pq00X4rxQqDobToW+/APr31JQaI+39gwJ7FC+iofYBMAvknbeI9pf2y1QYPR6WLlVsnIy+e2vfswfX3qF9zZu4flf/Ziy8nKefvKrjJ48gf/5f0+zZ+9BXl23ntq6Oprq6vna155i9crlnD5zji986b+pLCpm/E1T+O43/4tpUyawbcdenvryNyktKdXGgGJO/sC9a3n5hV/y69+9xO69B/jPpz7HS395jed+8Tw2u13rDytvXcL6dS/x8l9fY9ee/fz75/4Fh9PFd555loULZnPH6luZv+RO8vILWtbDE2hD3d4DPm+1blo74nOotdW60u06yqe976IvsvksDzWIEiETQZM1zw4SHh1QCBg9f7RTptcWnV7vF3bcbjeqFvbhPXph0hyOA2FwmnDO6ZR7l8JFvQLbLQ+hjL0Z1WjALYQ17LgVh+dvxem9ilwoOhdGg10T2CymeqzmWuJMVdiOXKHi7UJsV8XkPzyPNpGsSyKbCsNMOp5KN7Mq0Ui88Frz9s1WN3BNYPNeVt65v+jDRU43z1baeaveQW2su7PmNeEtRIhsmTkM/uFvcDY4KX7uO6HFM5cLfXoWWV96BndVOZU//wqOsqstIlunYkoHj6zgNzetOlUwDO+/3W6UrHHoRyxDSRuOYorzeK2oLhRvforLhWqvx116HOelD1Ebytp5/dxpL+5SAr3RSHxSClZrAnp9wE483i2iRU20nuBfts/71ktVcbmc2JoasDXW4xLu0r15qCoGg4l50x/jpgl3Y7WkeN2dFS0s8KMjf+Oj438D1cSIgavJSBlLo+0alwrfp7zqOE5nU2wETjcsGt3II3OqGZnl0LSbwENcZ+dKTby8L5ldF6002IUQFPpoc8n12DNFwZQ+gMFzbmXakvnMHw7zs0sZlXIWc+2HFF0sZX/1Qna4V3DwahwXDx6m/NBmDNXnmTqwXouKP15gorpZH30hUbS7OYGMwXNJyRqPTghqmtAj/u/G7fbex8SzTRssq1oUZk6qmfRkc0hNu6yinFPHtlJ+9TSqFuIdxUM0og6suXGkTErDnGHVMlcEJO8157lH+AaTIhrTTZIlgQEp2cQZrW12oGq22ck7W0DegXyaKho9YaYhj3Bv2sHuA6rHS238KhixEAxm0IkFbnWee7TmkRcQPiqKcTTCyTfg3Hv/hCJbJP0l3DaJJM8opO2jZvlr5revjxoasVmhpsPaHSGgMWPgPhOxnVHoW13JIup2ts6wyyJbqLpE3dauAAs6J1AT8ftEedIE96qu9LIO3zOHMD9k+oCloX2ntP8ka7leWqcJlAMCXuppYyX/aNZb76AzfWNyf2xwi+Eta5G1LHofUh/xFRMINgrNF5xFe3eLaBbVJpQ2cHnYwIKChgu+TQHabj4R6m4W8GKwzXg21FXp3TjB7faLbH946RXe37iFX//ih1RUVPKlJ7/CmMkT+PY3/pN339vM7379PFgTNa0jMyOdnJwsPveZRxiY24+f/e9vuWXBXGrr6vnzX1/nq1/+PKWl5fzgp7+iqbFJCxe9/+N38l9PP8Gjn3qSg3u389OfP0dWZoYm0lWUVYBBx4pbF/OzH/0Pj33mSXbv3c/Lf/xfXC4Xn3/iy6RnZbJxw995+r++xbo33/V0IO2daKCQG0HLBVyg2nDSO95rvWFF8LOjrRAtRNVQm1CEvqW1vd60T9rdXbSrnmxiUXtxoep0WpyvWGBPVLCp2UZGagpDBg5g8ID+DB6Qy9gRw8nNyWbqxAmkJiUydPYtFAt1VLv4OtOfIwDeYdKgu7033GfQoIHcd8dq7lq5nP452TQ2NbNl917+9I832HfoEC6tnp3Z2d2BfMBttLmZ21evYNWSW/j6V77BNZvN40kQeNhtzJo1ky88/i984YtfpqysnN/878/YvGcvb7/zHk3C5rC4hngChhTZQtXPe67wThIebLd8At342ShGAy6cHu81IbJhw62I3z6RzXPnNegdWIx1WE11xJmriLdWYjHWUL3xKuXvVeKs8k7oOuweYlruE9k8HnBhHSqMNik8nW5hcbwBq+LJR+vP2tpFqjaZ8y135vlOtIGYqnoexEIYqnK7+V2Ngz/VO6luWckxLBPCTqQJJgbirFZN+FEE7+RMDJ97BrWhFtdL34drxeAVhfz5ul2oyZk4PvltaKzBsO5n6KrLhCsIDoeDxuZm7cbX/tHd69InDCqQmINu2GL0udNQzIneyajbUxftR0XxTvy1lhAhWM01OK7swlV0CLVZhDZ63QnD6tdh021J6HIxePIsZs1fyrABA4hPSMZgsiCEN8Vo9M+hRePrFSFWuVFdTs0jqNHhIr+knLqKUsoL8zhzcCdl+edxOZ1hXoddsFfj1M6iVFqfsbBs/peYMOo2TEaLtwCPXHzo5Dr2Hn6ZgVlLGZyzCKMhTuvUJdcOcybvVapqz3vt7m4fCKqXG+6eWsvjC6sYniHYta23YkzimnEaRY7BNDk7Kl9hy8Fy3th+heKKhvAARjTgD/G80BuwDhjPxNvvYfGyaSzILGdKyiUydbtQC7dyuTiDI9aHuZKzigpzNhV1bgoul3Nu+w6q9r5Oru0Qqs1G3jUjjY5uerKFqrGqYrQkkTV8ESnZEzVPNdUfOqpqL460WmnXnEewirMaeerBWdy7fAIG73pnIokQ5ET7fLDnEt9+9lfs3f0ubpdYUyyKfUIbFUHcwHhSp2ZgzrCgamut+V5q+AQrr8gmIiMcduaPuYkv3PYJJg4ard0XHEKcF3XXG6huruP3b/6D53/9Z0ovlnk21gnJKrwu05LK97xTIT4dJt8No27xePi1EtUCRTZxtuIR2U68Dmfe9dzbghn6NkUI994WUT+OtJ69mD6seoWVKDaV6MWiw6pQG/v6iMG9YkZHhbYjnfSKnWG1bOtEUbezdYZSZGsbWRxN5ME6jL9xQxQSvP5d2E9f7SWaAgmZMPkBmPoQmJK84pobio+i7P8d6uWt2nItwbJDm00BxI6UcUZSBqWQOC6JqpxGzP0tGNKM6K0Gbc1t1aXianDhrnSgK1aILzBQebyCioIqXC5hTccUtTLFjwhNNBhCjp2FM4xIp83POhiNaHn5nH3E7wAnmuArLpSAFvFVGTxc9IUsetcF04ZdAfX3i0oB5wWvNKal8QzY2pDzhzl66+nzZBMi24b3N/O1L3+B8WNH8vG7H2LmwgX895e/yJlz5xk3ZiS//L8XWf/+ZtxOJ4rDyehJ4/jd//2EXXs+Ytzo0bzw4susf+tvPPqpz3PvvXfy8Qf/lWvllVpEwQMfX8tTX/hXPvHIE5w6epTf//HXmE1mnnz6v7HZHdhsNpYunscPvvN1Hnz0CY6dOMWLv3kWu8PB01/5NslJCXz47j+0dd5ef+Nd4uPjaWho8MxFA3U2L5dw+7tqdzBp2iSOfrSJpmbvslNhNqLVYmHZ6vvYtH4jitXSoUNd4LUbbJvmybZkAWXlFZw6flrTQjx9tCsim9tNcnIyU8aPpV9WJpPHj2XksKGkp6Xw6S99lQPvrSM5MbHdKg6YNo+rJSWe78MdWIYJLOxkDgdTp0zix9/4KgVFxTz7/AucOHWG9PQ0HrhrDf9y/z08+/yLvPS3V3GIjtxTdnpFtsfu/zjP/OrX2Gx2bTvewEN02JunTGLN8sX86+NPUlpWzm9/8ws279rLm29toEl4HHTVXk1ky6ZfTrY/XrlDpkJomHE7urlrUa3xOO3N2G1NOJobUXGimN3oLC4Us4hfbNGXRcio1ViLWYhspiriLdeIt1Sjqymn8E9V1Byzo3ru/SHeYPruTIEiW5hrsok5kgE+k27mM/EGknQtt37tpqMo6BMT0ScloZjFZgFucDTgctSAW0wydZ6Hl9eE081OvnbFwcEat7ZJQjTnoBr3piYefug+vvrFJxgxeJDWF4obnazdWESSUcdzc7IYm2IK2USF9Q7ufjOfJKueny/KZWyaWUt35sJFnvjat9i+e582Qe1yX2m3Y3jhmJPR505HN2wRigin0h6iPnHN+7eQLb0PCo/opno827zigLumEEfeDtzVlzybI8TqnuFyMnLuMhbMv4WB6UlYE1IxGo2YXE1Y1AZMbpsWcinCxByWFLCmojOZNcGtusnOlYpqspPiqG20887f/sCJbe9iaxaeNLGIexQCiAGzMQm98FYK6nTikazXGZk8ehUjh8zDbLJgMpmIi0vXUO878mf2H/s7Y4bcT27WbHSKTlubq6r2Iqcu/Y2yyqMecaar95D2+oUQ2abZ+ewtNoZmiE1QAhKKfmGwkpAzkZR+wzBahHdQB4MyvY6/flDE9/50jpOX68JbWqc7I2W3G0vOCMbf/Qi33jGXpZlXmZKYR4prM43nP+TopSz2GB+lZtByLNk5YLEglgwrq3Fy6VwJV3Z+iOPg32ksOEN1g9h4OYYi2zAhsk3QBGDPYNkzeG0jsqluLCYDj90xldXzRqL3ClJCYEuIM5GSaGbLgXy+8+wv2b3zXVwxFtlM6RZtQwNhp/YiQ9sfRXjgCW9XReunoj5i+/k4i5WFY2eQGp/ErvOHqWqoZWBaDvfOuo38S1d57he/p+R8aduXD74u19W+IHjGp8Hku2CkV2QTeWkbX3gH9uLfwhtPK0MBZzPKxc3o8nd6171r6fia7O1y4m6uQ7WH/wwLe5xzPSXsapv4r/7O5IFuwuiyfd0sN9zTO7UvMEG7U/1wS4t+uk7t726RLePGbuXUY17TEVoZJX6tr6K2mQavYxShlRFF+EacdyQndLhnmKfeXalrZ3ehjkQ27dyWzRi9Y2OXJjxpgzcRDSbmJd5m8ffoVoWKZ494uZ2FuuAr2gshxaWSYBLjDmgUgRZiWCpeXm/7ARz5k/ZBqHb31d+aZGHCQxMpX9KAInZNb+856v1K85JHR9rFOMpfKCLvZB6K0RMdEurwCWxC8BDeVUXFpVr4ocbKOz8QzgaDhw7GaDRw4WIeTu98LTg/366b2TmZNDQ0kZyUSHFpGQ6HeOndkjpcAadDm4WAZw+IXBHjfSGuaJ+LCaxAq4DJGPCZt9WMBhSDGOdGdgSGkmq3IreL7Jxs/vDbn/HCH/7Gurff5c7bV/DUFz7D93/0S2bNmMaQQf35xxvruWvNSv7w0t9ISU5GpzdQUFjIzOnTuH3VEn72y99x/8fXak47f3j5Fb72X09SW1PLF7/8Terr6rUXivfdcwe//sUzfPcHv9DCTL/xtaf44U//l337D7Nr8xt8+evfo7qmhud+8j/c+9BnOXTkBC+/+EscdjtfePr/kZKcxI7N6/jPr32HpiYbz/7wm5qId3D/QRRTwDzWO3zyCI0eXq3u3kFhe0Jkm3LTZA7v2xgZTG/q29Y8wPtvv6+JbG3K8qbRhnUdxFZFN1y0to4nn3qC733lacRF4TsaGhu56bY72bf+tb4tsrlcJKck8+P/9xVKysv57o+eo9nhaBmQOxzMmzeHH37tP/i3r32Lo0dP4NZ25OvuZRlG+9vtTJw0gW889e8kJSa068IoPAe37/uIZ3/+a2orq7j99hVcysvn7KV8nN2xNRKRTYh5SRnob/ss9szh1FZUUlNchr2uCZ3BE36rqA6McTosmWaMGSZMySY8C/I3YxLhosZa4k3lxFvKsRqriYuvpXJzNUVv2rBXeHl5w4c8/2rdzUXHjyhcVIWkgVYemJTMp642kl3r2f1P/EdJTMQ6bgLKvOVUjJ5NXWo2er2LLOUU6c5t6Ou2ozYWeL0RPJ4ejc3w3Bs2frbOzrX6GIhsdfX85Jlv8eiD95KanKwRqLW7ePFUNXEGhTuGJZEVF3qdtRotXRXxBp2WLsPimaQKoe6hf3+adW9voEk8IKLar8VAQA9po1CGLkFNG462e4RQTL3eaj7vNc/vFpFNW/ncJ7D5d0PUY9C5Ua6dxll8ALWpxHNOVG0WywU6GTVnGQsXLGZgZjJxZhOpTZcZVLGTkY4TZFKFqhio1Wdx0TiOK5kLsOVMw5iQQk2znSuVNeSkxlHnUHj7Ly9yfPNb2BobYiOyuV3EW3OYPOpfyEgZo3nbOp1tF2wVfVfVVhisJTXZREbWECpqCthz6GWuFB1k+MDbGdb/NuIsGbjcDgpLd3H+yhvU1OfHxpPN5eaRVUP5r0+OZdSgpBDrCAovJhuIHVA7k80MCn/dVMz3/nSJk3n14e0m1tVJiBB5rMmMvu1jrHpwNbcNbWJq4klSHR9QcnQ7b+5O5MUjkzldkYQlzsrg8WOYuGAO/SeMwWawUlxh49KpfC5/8AYVe9/CUV0S/f6r3cK8nmxekU17dyxEa0Q4s9tz7StivO7G5XaLdx6YjXpuHt+fscOy/C9znC4344ZkMGdyfw6cLu4xkc2SbsGkGDHrjTQ7bTTZbSSYLFp4aJOtmZrGOhxOJxmJqQzPGcScUdNItMRxvOActc2NZCens3DsdI6cOMUvfvFCz4lsLhWjTiE9Xk+CSUdds4vKejsO4ZUn9kQw6Jg9Mo0ZQ1PRBdy3xJPM6XZz7Hw++9a/TO2JjZ61KDs7utqPO8u3t7/vcr1CiSddzqx9CjHIMqrIveOYqObZk5nFnG93RLZ2jIu5zRE0QJRskSJb4HpaHhptfYm88YJO70tqQ4uA1PqlZ+tGCdVErWeVnvmNKsa/DocWvZKZ24+BA3JJS02mubmZ7bv2tRXZWnUTz4LM6ohlcMf/aeOCRB18+mZFE9p+ulelXnNKV6HqEvz9IZTaIm1M0t56U3FJFsYLke2WBhR3+/NgbREK3xJMip60C3GUv3iV/FP5KCbvPCVIpNbSu9wkJSXyb48/yqcffZBlq+7j4sVLmkebeNkdHx9HTU0tyclJjBg2mLz8q5SXl2shjMGHeEGcGa/wzPef4cMtO3jwwXt4/HNfIr+oFOy+Hb5DS51KnFhLPPAlmCf3ViZ7ozrF/DYjPZWpkydg9UYalZSWceTwMeLi45k+bQpWq4Wq6mpt/TKRdtLE8ZjNJpwOJydOnyU/v8C75IW3Hj6RMqBAz0ctoaR+L0Pv+E7Mh1JSU/niE59m44fb2LV7P2ajgcce+//svQWY1FX7//+aju1edtldurtBukQFW5RSykDFLjBBBTtRn8fEwu4CFFBBFERUupbaYjtndnr+1zkzszs728Xj9/f3c10LuzOfOP0553Xe933P4vLZ0zl0KJXHnljFnp275G2Edc7g4UO4+87FxERFkZuXz+NPv8iWTRsZMHg4d965mJSktuzbf4g77riPnPwC6WZI5PeSC6fy+Ip72bvvILFx0axdv4knnv6P3KB9YuV9vPnuhxJsXrVgNo8+uUrC0NtvWoTd6eDlV9+RyrXHV9zD62++JyHqgrkzeeypFzhyKLUicEL1Cq1hDAyovkDIduDgEamiE22npqWEALSdO7WnX99e8uZTzpvJui8rIVuVJwY+y/tlYC/4F7L5l5rFwsRJ45l1wXmsfO5FDh9JxS3M7Xydy+XCoNNxw1XzCAkK5qEVj2Hx/74R771Gn+p0EhMTw/iRwwgOCqrz8kOpx9j+6zY6de9Knx7d5A7/+p+2IDq6HMybAiIa45PNYUXRcwzlvaeRk2/FLOCaVodCq5MOqkWnVIqwzy47wju/Um0jOEWHPkaBRmNBoy7FoCnGqMnDqMtDry3GoClD6SzlyNNWSg/Wz1MaBdkE/1EriBweSaexMczcX8JZfxejt7lwKxWEXXAxprNmsb4oiZ8O2skpcshFUXKMnmn9YGTkeoy5L+MuP1GhSBBj/PZDDq572c5fR91yp6hF1Ww1QLaaGkWVEMM+8i+BmmeEEHJt3znixT3nhtv49OvvsLQ0ZHM5UYbFEzRmEZHGULpHqYmPDPEsLr2qGslMfaaOFf975eR+yhvxyhcRcU5k5nPCZaA4P5WCXz/CYSqUZq8tdwjy4IFsY8dOIClcR7JpP0NdW0iJ0KDS6HAWHMNtMaF0uaS6JkPTkd8jL8CSPAKTOoi0wmLiwoyU2eGr91aze2MdkK25k2GXg2BjIv26LCTEmEKbeB2dOoag1QiI6vFvIEDKnn1FFBY6MVsyyCv5A7Mtj9z8Q5QUp+F22lHro6WSLSwkGau9hKzc3ykzpXvHjlZQ4DndXDGlDUtmtaNLkrGO4akBmxkqBe9tOMWKt4+x97ipYZCtMQ3Gv46cDkI69mfSnMuYMzaaUYkZRJR/RsGuzbz4dRCv/xzMiSwruITjVyXoQmg3bCJj5l1O2769KLRAWqaJw7/8Rto3b2E6+odsb/WPz41sKH6QLSK+Fwa9Vk4wbDY7oUFa1CoFRaUWIkL1xEYYycwplX9PGdGRYb2TKpRsou20jQulW0oUv+5O90C2X77DKSKstOTgJrJXYS4ahT7aSJ+EzkzqMYxDWSf4+eAOJvYYxrCOfVn79xY27P1VmosG64OIDA1jdLdBhBmC2XZ0N0XmUhIj4ji/Q7CuAAAgAElEQVRv0HiOHDrOc/Up2epqC/7FHjgXr0HJFmlQM6VrGDP6RdEhSseB7HLe+j2HDQeKKCt3EGZQ8cDZKdw0LrHaU3emm3h8UzpffvQO5j8+kaq3Jh1CuVDj0cg21KSHt/BFrZ7kwAf4yq6RD27k6S1cSvXfrtGKq/o0OPU/slln/NPLsyJzfgn9J6W5hdJSXyuovbc0MAENPK1ZbakhF3vTUW2x7Hdt9bx6L3KDTqkiOj4Gs8lMoQARYkFfxa9b/RmtACg+xZbHj4PctOnUtQuTx4+hQ/tkQkKC0Wu1HD+Zzt3LHvWkMCBxVV5bxmjcE5dD96lgcxGuhPvPVjKzJ7zyp4tnt0NuqfC/UIzi11Ww/SXc0rdozW94XbCOrhd3o2SqA0UtXmakXyvp51WJXqWl3Gkl4qCRnNfTST+YhkLnVW35NgPE+WIeZDMRHh3HNddeyYyLzyUyMoLRky7g2JGjKBw2IuIS6NWrG4ePHCMvO4dO3TrhdLhIPX7S45LFVxAe2RsC5Q0bPoQnH7mf1KPH6dunJy+8vJqPPvmaK2Zd7K1dL8z0+0sosNZ88DnmcqEo90CtmvqC5zEeNz7nT53Cu288zy+//UFBQQF//r2Hz79ex/zLL6N/396UlJRg0Ot49KmX6NSxHc8+vpyfNv9K28Q2HDuexnU3383JEydRCDPYgDYrl+8Vza3qt1V8jvmECTYLqDUo1FrPWk+YTbrFnE0FGoPXfNG7GS/KTQQ+8x0qvUdtV/G5Z3Km0FdCRyHOmHHJ+Sy+bj6z51zFkQMC2gWh0Blwi0WdsNyRPmqREU/R6j358ir0FVqvKabvPJE/uzjPIIU3Vc12vXBbbhL7KqmCQFbTrgdCto8/+5rX3/qQIGOlCMy/eMvLLZx7zmQJA8XhUbKtlRYo/vPywPr373Lyd/86alGfbP/XlWxmM5fPmcmY4UNYfPNdmGtSftlsTD1nCnMvuYAr5l2DqRYb8YaM5Y06x2JhypRJrFx6Gz/+ur1GSaywX+6QnIRer2fB7LnMu+4altx4vZTFTrzsCn7evLXpJq6NgWy2clxj5pEV1IOSEito9CjVGpTCLFQlTNA8oE3tNKEtyURhykMRFURQr3B04Ta0mhK06lKMmnyCtPkSsgl1m1Zr5vBjDkr3tzBkc7lRBalJnBaPcWA4PfJsLPw5j67pZRjatYdrl/JmSV++3u2kzFLZuW0ON53jtdwwwc1w/X/QForwx8JPmEeolFvk5sEPHbz9g4tij0Vpyx21QLZAnwkebiVM8EQUvsoBSrQVn/8C3zWC7s9Z7IVsQsHZFBhbWw6dDrTx7UhcuJL40DAua+tiRu8oYiKFP4iaCqaWxaGUiDvJLTbxxsECfnSEkbZvJ6kvPUR5rvBB14AoqQ2uhUrINn78RLobTYwq+4ouxkx0AxahTBmJ69iPOHd9jCvvqMf0zuHkkL4/f6bMojCiO9kmK3FSyQZfnwbIFmRMoH+XhRi0KYwfG8usSzuQ0MYolUo2u4vSUjtPPb+PXbuLKbdmUWzeJU0wNZogOQkSbUSYopeWmXCI3VjvUVKWRl7RHmx2jzy8RY8KyJZcD2RrwFMlZMtmxVsnPJCtAZfUeUptNxDqS7WejqOnMG/2KGYNc5GsXIfl4HrW/BLPE18YOHg436PA871wxSZNYmfGLryKQdMmUa7Sk55rJfWvwxz7ag2Ff67HWV4S0O+anYMqSrboxD5SoRZi0HA0vZChvRKIDDOw/rej9O0cS9fkKL74cT97UnMYOSCF/l3iqyjZOrWNYEC3eLbvzTxNkC0aTaSWgUk9uGHiLCx2Kz8f2MHYroNRKVU8u+5t/ji2Vy5A2kbG069DD4Z37odRq+fQqROYrOVEhYTTv113fv1jJ8+vqkfJ1pD2UlOVBEC2YJ2a6X2juP6MOGlwk2uy0zVGL0Hbiu/T2HJYbCIpuXtKMjePS0Qj5IPCR67DxS/HS3nltxx+O15K/o7PKfn94xaCbDVBpBZoXw0ps5Y4p1WT2go3b4VbNqkYGw3VAp9SH15pUqoadtE/pQyrpbaWhP1T09sC6Wp+KwhIRAukqWGNqO6zquyX1ALYxB18ya0VJgrXERo1EyaO5Y6bF7H1tz9Y+dhzlBQXVYA2/5QEmpzWuh3iNYsMCw5m6tQzmTJpHNm5eWz5ZTu/bf+DUyeOC/8xKIwx9RaHO6wtXPou+uh29I9zI4xdxrVTEqyDMD0YNW5u/97NSRGh++C3KL68zhMR2+/wX2Pog3S0P7cTlouE1Uf1x/vOjdfHMK/9eRTYS1h1eA1R+4LIW51JxtFMFGrhasdziA10YU7ao1c3rpw7k3YpbaWg5ZXVa5h/+aUsunEpeXl5LLxiBm+88xFGo4HoqHD2HzxCcJBRujNKPXoCYT1X6TRfKPddhOvU3PPA3fTo2oltf/yJXqdj2lmTmHrhHGbNuKhyfVQBNpFWY7NnXMywMeeQnpbhZ4FSSdoC24+AbOdMmcCdt1zH/IXXcWDPTtRqHVPPv4hl99/BjDnXcmDXDjp070N0dAQ9enTl0gvPZd78a4lvE8eqF57k9TfW8PqbH+CSvpHEvNxfNuddx/n7cqsMw1cRmbOKsi3gXE97rrkDVvp8C6zPgCv8OsS82Zdy523XcdGMK9n7914UWo1XiRdwj4prvK6Vqlijec/1mYTW0ZrF3qHoPz6w6eufnjqvjA4iIdugvvz5W9PMRc88dybrv14nIZv/vWsbCwIe78mBzcbo8aOlMnD/nv0Vyrym+WT7fwCyzZ49g3FnDGPxbUsx+/xS+cMGu53zp57NzAumMW/BtZiEHLglYURtDcti4bxzp3LehDHcecvt5JpqCHxgtTJi1AhuveUGrl14NXOvvfp/AtkUdgslgy8nK7gPdpcChVKFQqmQ6ikB2SRgK8wgLGs7ISVHUNrM2PWhOMecgb67Dp3ehE5dLAMeCFNRnbYYvboUrc7KkSddrQLZ1GFq2s1uiz7JiNYF03YXc+62U7S/YDYb+8zl5V1h5JT4nGp6upj4V1j+XDoshHn9DhCbfz8Kk4cAijyKgeDV750se9PNKRF/oSXZRFkZT6xYxvxZl0p7dt+AKiTN7vRUHOvW4C7OkzsQ2okz2BnxF2nmP3C6LBg10QxLuolgTbJ8+fiuFf65Lr/hdo+SrcUhmx1tXAqJi55Am9iZMIeZgQYLFydC/4QQtDq9J7ZELYfcDXM5cdms/F5s5wezlj2uIMw6Azk/fsexFx7Eki98LbUGZJvMxHFjGKk5wmjbD0TpLKiG3Ii6+zQUSjXOzL9w7vkS5/7voSwPu0rPlviZ7ImfTI5LT2JkMML6+HRCttCg9kSEq4iO0nPWmYn06BbOxh+zOHComGPHyygtE34GzURHGEhs2wu9Ibyi5IVPhIysHMzC5lm6jtCQkb2VPYdXU2w6CcqWLGMxORNKtjiWzEymS1tD5XBa26yzyowvoMEIyLYxhxVvn2TvceH/sZlHrZDNAUHxjJs6kSVzOzGq3Q5UR79lb3EfvrDO4u8MDeUlpd5xwnMThYD5uiDa9+lFQvcOlLrVZBTYOLY/gyPffU7ulk9xFGUFQMxm56AKZItK6MOo/kl0TYniRFYR4wamkBAVxIff76ddQrj0T/LJxv3kF5mYOLQjg3okovICIKFkS0kIo3fHWH7bnXFaIVuQWs/MoWdzXv/xcmpltVv55Pf1fLhtnTQvEONDRFAYSbFtGNl1AKH6IP46eYDi8jLiw6KZ2Gs4e/Ydap6SzTfo19SkAiBbl1gjt49pQ2Kolmd+zmJnehlzBsYwZ1AMn/yVx6qfMjFbnYzvFs5tE5IY1SEUp9vN+oNFvLMjj7gQDVFGFZ9/+Da717/bSpCtmX3jdF3eAl2g/qS2wkNa4Zb156OGM/6FbE0qtrov8lau/K/5+KkVElh5yxZqh83LZQ2JaKF0tXTZ1bTu9x/6a4RsYgNNo2bi5HEsuXUx6RmZEvrsP3iYB1c8Q1GRB7RV1UlVprwuwCZ8EcdGRTF71sX07tWd9z/6nJ83biIkIoJJEycwfOhAykxm7rpvhcdiIaBAfKsV8d50R3SAed9hNOi4uIeCWT2Fqaib749B+3AFVoebe350k1PqhLTt8O6FKIQKqZZDa9CSPCUFx2wtDpsDm8uGTqVDrfAEIhBHsjGepd2vpm94V548tJr3T35LyF9act/MJDc9t0oQIlH2OqWS8y6ayu03LuK5F19l3/6DZBw9xuq3XmbxbfdSUlLKqqce4pvvNvDOB5/RpXN7iktKyM8vpHfPbhw6fJSiouIqJqNyfqDXsOTeuzh+4gQvPvMEbVO68dmn77DoxiXMnT29aiRLafCl4NmnnuON11/kssvmc1JEyfRayvi7/qrqBsyjZJt61kQvZLue/bv/RKk00HfoYFb/92m++u57lt37EHabHU1QMHPnzmTG9PO48trbyUrP4q3Vqzh4OJWHHn2WcjEH91Zo7fDLUzlVTHorWFP1TibRVE1kuUbPYpVgLdDHsz+ma5+SRLeunaX5a7G37KVLklobtrdBNWSOX+N8q4YPhZDED5DKMgnwyfb+R1/wyuvvEmQ01BjIQARHuODcs7j26rnyAVLJ9vU6lAYDLm97rinJopRrzWqLKtmcTmLjYklOTKjiM0woZvYdPkKPzp2qOev3L6pd+w5I3yr/s8NqZfTokcy99EKefXU1u3ftxRVgLhoSHMStixZiszl48ulVWIVT6NMF2aadw3mi8955L7lWW3W/TlYbI0YM5dZrFnDtoptQRYaTmJggI7zuO3iEktJST700Jb2NULIpHBZyes4kJ2oQLrdSCl/EIz2gDRQFueiP/kpc6V8Y3MVem38FjpETUA8JQxtsQqs2oVMVotWUohO/a0wY9CZSn1ZRekCBW8C7OjqoaPQN9snmcqOJ0NB+YQq6SA0iwF+nXBuXb0pj7Pz7eVt9Jp/tVVBqrh61UajZhnfWcPNkI12LrkZZvAW3iBQnAiVo3Hz8i5tbXoT0UmH03oItu6yMxx6+nwWzZxAWElyhShPRctx7fsP6xA24Tp2QvgaCFj/Dp0nr2F38DXaHiXB9W2b2/ZgYQx9PNEzv4KETkO2mO/j8m3WtCtl0CR0Q/p2EiWWcysG00DLObW+gTWSoBLKBh4zk67CRVmTmG7OebTYdOW61DDSh0evJ/Xktx15c3mqQrfOIyUwaM5qL3Jvpb/8Ng06BeviNqHpdIH1yycHclI/z6FYc297GfXIH+6PG8HPiDE6qYkiKOv2QLTykvVSimcsdzJ7RgZHDYnn3/WPs+DNf9keVUsiwywgPU9EmoRt6vScf4rBYbWRl5VVANpVSS1beH+w98qbHL5vXfKDFWrOAbGfGsGRmkoRswieIzxm/v7lzted55w9ScCwHFg/Ef29jLiveTfdAtuZO5Gu73uFAE9WW+ZeP5bbpFjqVfc2h9Eh2t7+L0nYTQUjlZcPwTqu9MTuEAE54w7M4Ia8cMgvtHDuUzaG1X5Oz6T3s+WkB43pzMxDgky2+F706xDCqXxJmi51eHaNJjgtl664M6Yft8Ml81m09gtXu4NLJPRk/uINf4AMXUWFGEmND2PznydMG2XRReumrpFtcexZPnMmYroP4YudGXtzwHun5p+TOt91hp09yNy4ediYD2/dAo1STV1aEzWEnWG8k1BjEZ5u+54UXVtftk62uRl1XVfhBNkWXcQxMCuWGM+LILLby3KZMMvMsTOwWzr3nJLMrw8SDa0+SU2on2KBhTJcwrj2jDRa7i3d35tE5Ws/CYbHsP2Vi2TP/5Y/v3vkXsrXYYNPQGXsLPLAFum4LpCLAcVBT7tg8vNKUJ1Zc808pw9pePv9CtgZWb0BF/kPrVbb0WtLm+7gaZHO5MWg1TDlrAnfefC2ffPEtL69ew6D+fbj9hmvYd+AgD658msKCIk9E+jpURDUVZmR4GDMvOZ8hg/qxfOXT5OXkMXv2dM6cOJZDh1P5e89+jh0/yeat2+XlFb21iqjHiwGEL+SFG+R5oTqY3UvBvaOU0sJp1e9uXtnpplAIAgTtyvoTVp9TBbIFloFGr6bN+EQ0C0IZHTGIyXEjeO34J+wrSZV+VDsHp3B/z0V0CE5i2Z4X+SHnV7mZpN7qIO+tLArzizwBAHyH241BqeLcC8/hrHFnMHfeXFCF0yYukjffeY3rb76b40ePSbXgdVdewfnnXUa7rl2lj7rjR1LpN6i/NB8tKCj0Qjbv/MvlIlSr4s577mD6hefy1HP/YdL40fTs3oWnVr3Kf55dWa3ohTXHBZfN5+H778Jmt0l/cCJSpm/d6W/G6D/PVKtVUsn29mvPk5GRSUmpiVffWMMb73wg6/DZJ5Zjs9p58tn/8NVXayVkm36REO0spk+v7qxceT/LHnyST7/8xlOfYm4rxVnezVp/e9Vq3arqB9XBWN3dtUqkU59vNy9w9FzpQ7aV/UQKSqQ5qR2EW6gqkdsDO5NXhecDVv6dqVHArWqbqchVFXhYHbIJX3AHDh6WINQ/Zb67iTVT+3ZJ9OwhItSDVLL5BT4ILL3A/uD/fcX9bTbGjB9FTl5BCyjZTCbmXD6Te29aLCe9vkPQwUuuWswnr76AWMjXdoy7ZDY5uXmer5sCgho43Nd6mtiNMBp4/N4lMnTs0keewCSjZ1QGNzhn4njuu+k6Lr/xdjnACZ9dpyWtUsl2Dued6YNsNSnZBGQbxq2LFnDt4tvIzs5h3vw5ErDt3L0HWSNNLddGQDalw8LJjpdSEDtE7lKIBixBm/jdUori+H6CC1OJdRxGh4gM6X0BDO2EYngKmiArWmUJWlUxOk0ZOq0IhmDGlV9OxpsaytOUIJxstjBka7cgCV2EVq6LRYqmbs9i4fn38IVtPJ/vhpLymiHb0A5qbpkSRI/iK6FoMwrpnECBSuvm01/gpheUrQPZHryPBXNmIMCvz/RT+n/Yuw3bs7fhzk5DYbNhWPQYX7T9hr0lHsgWpm/LpT0/JlLfW0bo84dsc2++i8+/XY/FLvxINWrUq7v3OSuVbAKyCfMuUcZOtwK9205HlZ35bUwMSYnE6JXmip0D0Q8d5SY2FCtYW27guFuLXS6rvdWv0ZG7eS0nXmpFJdvwSUwcP4b5tq/oZv4DlYgeOvom1H0vRmGsVIAJBaN9z7fY1j3JSXckPyTN46g2geTokNOuZBOQTagUrVanNBkdNiSG9z8+xs6/8mVAKvlibBRk28HeI29RXNZKSjYJ2RLolKDD7oQCWwj51iCs/hGranrDKRQY1E5idGWEac1otG4+2FTAijWZ7D1e3nqQze6iX59w7rquF+d0z6T4+Al2hFxFQc+5lCtDMJeacPqZ2/pie4gInSJ/5XY3ReUu8kodZJ7Ml1FGc3/9HEdhRqsq2UR00Q6JEVw4tjMRoQYJu6PDDIh05RaZ2bDtKNv2CP97bmad1YfJwzpWiS4aEaIjLjKIn3aeXsjmtDvpFJvE4okzmNhjBJ/t+IFVP6whsyBHmmOK8S9IbyA8WPhkG0iYMYRtqcInWwltI+I4f/AEjhw+0TwlWyMg2+DkUBaPiONEgZXnfs4ip9DC2E5h3HtWEnuzzDy0No1yu5NLBsQQYtTw45FinC43k7qGc82IOLrEGPhyT76EbDv/hWzNndnVc30rrfhb6baNLoxm7zT8C9mql7m3cv+FbA1sjv+PQjYvYDvrnEncddMi3v/oS1589S0sJhM6nY6RI4dL09E9+w5IZVKhgD9ygd+AwcHtlvcYO2oE1yyYxb3LH5MKrZuvv5rQ0GD++9o7UkhQVmby+MwK8P3mEyZVYhEF+CCbCLzjhkmdFTx3tpIwrZsb1rlZs9ubLgHZMnbCm1OrQ7YKQKJArVUTc0Yc+uvDGRk+gGU9ruOULY/le1+Sm+AP91xMjD6SpXue5ZfcndJHl9KtxLWpnLy3TlFmKqtipikmbBKyXTSVsyaMYe4VC0EfTEJECG++/SrX3XIPR4+kMnz4UJbfeyuTJk4juUs3dFoNRw8cpvegftJcVJazX/ADkSuxfd+tW2cee+geRo8cTk5eHs88/yrTL5nGyGGDa4Rs5186n5XLltClcwcSOg5A+OyqEbJVQELwQLaJPHjfbSx7+Cl27ztIUWGRZBsKh4ukdsnSPPWK2Rfz4MpnJPD576pHyc3NR6vT8NSzr/DMqlewWsqlcq7SBNEPsgWk1h/ABYIy0Q78TUcrk1rZBivVbZWB0jxrBO8zvYmoCUz5OwGUK3n5T416z0oEXEEoawvLGUDLqtVOIE3zM+f2c1rnUbL148/f1jdwnKp6mi+6KAZhLloVwHuphZdX1QznZXl5zUXz8vLZ9/97c1GHg4TEBJ68fykXnT2ZL9Zv4KW33mXX/kPERkUw47xpXHjOmSxZ8STfrvseqblrSRBRVzOwWDh32tlMP/dsblm+UvpNEr7N/A9hNjNqyCCunn0Zi667heycHF57eRU//PIbn3/xDeUi6mdT09sYyOa0cKK9B7IJCOnhkB7lmbIoC0XaEfTOMmJt+zA68xByaIK0cHY3VO2DUastaFQCspk8PxoTSqeNwm8UlO5U4rLWD39E426Mkk2YiybNTESfoJOKO4HT9GVmbu11GU7lebzzu56sYg8Y8h8+RPTn8wcaWTT0BG3z70Rh+rvCXFQEFXh1o5Ll76jINovMN6mf13xRmYlHlt/DwstnEBJklA7t5aHRojzwB67/3gO56WC3oZ23nK8Tf+BAyXfYnSZCdUlc0O0tIrRdcQZAtnm3LuGLb78/PZBNmICKAEKStrnQu51MCi7jso5aOkQGyR34AyVWPi/V8bfLQDkqD7D1uidwiQs1OvI2r+XkKw9hbTVz0UlMGjeG2bb19CzeKl+iqvG3oR5wMUo/yOY2FWD/+TVsv63hWFA3Nrafw3F1PMlR/3vINnxoDO99VD9kEwoyk9lERmaOnFAIOq7VBHMq/w/2tSpki+auy+Lp1EbNqfIQPsw5m58Le2N2qKpsdAZ2BpdbQZjGwtTorUyJ3kpMsJkPfixixZpTHsjW3C5X0w3ExFqvZvo0A7fOsBPntrO15EzSu1yNuk1Xfv72D35+7wNKMo4GvJXduLxRcyvieIggHi4nzvIynKZC3I5AuN3sHFQxFw2L60lsRAhzz+nFkB5t2LY3QwKqUf2TSU0r4I0v/2JPaq4MhnD+uG6MHpAiVY/iEJFH4yODpFnpL3+frsAHwiebjmCNkRlDpjC17xg0ag02h433f/2Wj7atlep3sQPZNaE9Z/Y5g8Ede6NVa8gszJE+3MIMISRGx7F2y2ZeeOGNVley0XkcPeKDuH1sG0K0Sh77IYMdJ8uYPTiW60bG89XuAqluE/5n7j4rmfP7xbDxcDFqpYLJXUJJCvdsRH6xp4BlT/+XP799E+wWz45/Y9/fVQIftEBbam5/asr1pyXZrfCQVrhlU4qv+TsN/0K2fyFbc41ia+gM/5T+EVC5DTYXdbkwarWcM/VMbrvhKtZ8+AUvvf42NuFY3qs+0qqUnDFiGEtvv56/d+3j4cefo7CwqIqJpFxG1tKx26UkSXXclq3bWf/9Jq69ej7h4aES2DlcTqZfMI3zpp5JeXk5l8y5xhs1vOrNqkG2BRvQqYQvNgU3D1PQIwZ+OAaRBvj8gJt3douNQAHZ/oC3ptVuLiqMolQKgnuHEn1vIgqXkjHRg7mj63wZCVyr1FBqN3H37mfZWbxfJkqCGxeYviyk4O1TOJROr2ct8a0nCJtBpebcC86RDujnLLwBjUpFpFHLm2+/wvW33EN2Ti63XH+VnI+sXPm0DHhgtdjIyMyiX79eMmqmKOPACKMSGLndxEdE8Oprz0lIef01c5k8YUyNpe9TsgnI1i65LSndhiEEQ4GHNBf1fej2QbYJLLl9MQuvuok9f/4l/feqjXqZP6fZQkhkBGtWvyDNfL9d+wNXLZjFTbc/IH3LWa0WuZ4T61APi/KDa7Wwp9qiv1YDbn6JDwS9lao3X27qGvdrUqTVBtaqlVgVv2lNiplVjfZ5AuhV8D3v94E+2Z5+/hXuW/649FMvS9btlhFqD+3eUmMb8EE2haEyUEJNj/ZzA1fdXLtFzUX/L/tks9tJSk7i8XvvwmjQs+zp5+nVtQuXX3I+KYmJlJnNfLdpM2+8/xFHUo9Kk59GT3ibNEPyXmS1MmzYEF58ZBkGvaez1nSIMMA/bP6VJUuXUZCf9z+CbFZOJF9AftxQERfYA0ZE0AO3E9Wp4yhz0+U7KMZ6gHDbCRTCY2ZKBIxthypWiUZjQqMyoVGa0ShNqJxWzNtclP6qxFni7cj1cLbGQTZQBauInxpLSNcgGWlUdFi7y8HwhL7M73EVH/3Shl+OODDbfX7ZPANgVIiSxRODmRb5DMb8t3BaC2SzEAsmIbt+5HMVr36rplCAwRaGbCsFZJt9qfT94INsoljsChW5NiUiqQILRmshnDyUzjKvUF2FUxWL1SGyWdVcdP5tS/nyOwHZWjrwQVUlm4gOKgcmL2gTocmFTza3002yysqFkYW4woL5SR1DntsvupEMsiTAhIhAJN5oOvJ/WUvaayuwFrSiT7axozlbuYfB2d8QpLCinnwbmgGXeCCbw4YjbRe2jS/hPLQFLCb2dLiI31IuJJ0Q2kb+byHbjOntGe5Vsv35d0GtSjar1YzDlgfuQkzlRdJnhKVcidUWTkbeQQ4c/YASc3rr+GSbHMVdM+LoFK/iWEkoL6RdzPay3vKl6XYLHOHDq5WjngeFCx8eNs6O3MJlCZtICivjg59KWLEmm73HLa0D2RyQlKhh0Uwn04flkWEdzK+G63C2G01oWAjbN+xg3X/+Q87u3zxmfv6zMKUKpUaAfLXHvFUh2rNLwjUR2bXWxVxz3h1+0UXDYnsSbNQzY1I3zujblq82e0xDZ0/pSWp6Ia989iep6VSWtKMAACAASURBVAUYtCoWXjCAaaO7VCrZ3G6MOo2MSLppx4nTZi6qjhCBD7qzeMJMGcjg75MHGd99iFSpPbfuHXafPCSjFOs0OowGA2O6DybcGMrWI39RaCohKTKe6cPO5ERqOs+2VHTRwPoI8MkWHazlmmFxzB4Qxb5T5aQVWRnTMZTicicvbkpl+5FsDBoli8ckMH9YfMVUQkZb9u7dbThUxDOvv8e+nz7DYS2nyGSnzNKQ6LP+M+n/ISBpTpv1v/a0LMZb4SGtcMtabdnqKutmp+N/2IaanfaWaoTVOrznA5m++jd9m5+KZhREMy71T3fzWsH/Hcgm6rSmGg1ED24hPIgI58ZbrycjM5NX3liDxQfYPKM4YlIrQNvwEYOZO+sSnn3xNf7aucsTsVGeIeY2PohSWdpiXiwc848fO1Jet2DRLUyeOFYGPXjkyVVoNWruuvV6LBYrL69+j12790vrsdrTLfEDRLSDOV8iTFAv6SECHUCMEfLLPeajF3RTMOszF7szbXDkexSfLvREhqzp8K5BNUl64m9NQZWkkcEPzojqxy1drpBA7d49z7On5LDX9sSTBGeRk8J3cihZnwc67/vOe39xS63YbDpzAq+/9KQM8Lfhpy08+ezLPLJ8KTfefq+M8vny849x5XW3UW61kdw2keMn0+SaLSW5rYwcWlpqkpCqoov60i82CsOMvPTKC7z08pvcdtM1JCUmVFoC+eVTiFjmLbiBJx97gBnzrufkyTQZFbPint4GUR2yqZl2ziQeWbZERnzdtWefnEv3692Ljp3a8fOW3wgLCeGpRx9gzUefk30qh3mXX8b8q2/m8P5DoBNrZo+llj9kk62lHoGXByS6QKg/fMRJ65lryr9tNs//omzUGs+aVPwtBDhOJwqN1tMahTJSmF9otV6rF0/AOfm5iFTqKwffbrH4XAROE25oxNpRfC58sGu0HndQ4nufKzCNGoVa4zlPpFPkSQRD9Fo5um1W2W/k52p1xbOqNsGKwvF8HCgv9LWnAJ9sjR2HK8xFJSD1PqqWm9QK3/6FbIJK2ElOSeaxe+6Upnc33LOco6lHPY1NOtHxFp+wNRaNy+v/p7EV1qzzXS5CQkLo1rmjhIB1HZnZORw7dgJHcTGv/ff5065kU7hs5EUNJrPNZOyG8IrIlkrsqLJSURfmolBq0DnzibQeIsiZi1J04K7hKJIMqCNBZbShdppRlNlwHHNhPQSu8oYBNt8g2GAlm+jPagURQ0OJHBmByqjyTp7cqJUa5ve+gD7hZ/LTvij+PG6nqNyJRgVtI7SM7q5iTOIvtC16EnXZbhRu4VBegUrtZs9JBTe8rmfrPiW2esxbG902ykysXLaUBbMvJchYCdn0Kticr2TxNjv7ysTAqODxwcHMt80nMv9jcJbj1idS3vMTLJpuuF2OKoEPFt5+N1+t/aEOyNbEGZuILioCH1zzBNo2HXA5xHO9Mmbve8EH3ITZlDAjNYaoCY/Wodd7/G0J5Zr8cYn3iOd3MQEo2LqWjNUrsRW2EmQ7YzLjx45jRKiZUcfeIdqSjubMW9AMno67LB/7zi+wb/8Yd2GWlEqbQhLZ2uNKDoX3I8/mJvE0KtmCjYn067IQj7moE7vDxcB+UbRPCWbn3wWkpZs8znGlFNxU4ZNNgCy9WoRBLya+82H0kVkolW5MeXGk/pnMd+v38cvvn1NSntPCwSW8gQ8mR3LXZTEVkG1V+nR+l5BNgVFhJkTAdqXHDFukXyjYil2hWFx6dAobZ0Vu5rI2ArKV8sHPpax4L7d1IJukfjCgp4vbZhbRM1rJJvsVHGy7gLC27YgJ1VCaW8LG975i55efUJZ+EFwCnilAG0R05/6kDBpJcJtEnAoNJpONvNRD5O36kfKsw+BsfSWbWqUmMSaYmHAjJ7OK0GqUMspoQXE5O/ZlUlRajkalZGCPBLq2i6mMLupw0bNjNCP7JbFzf9bpgWz9ojDGBjG0XR8m9xzOzuN7+fXILs7rP47+yd34bMcGftjzK1ablZjQSDrEJ3FGl4EE64zsTjtIicVMXFgUY3sMkr5rnnu+idFF6xv2AiCbmGx2itQza0AU53QLJ9yglqajb+3II8W2i+sT/8ToKMQq5q3VvRDI14GYbqhVSnSGYLJtoSx/cztvfPs7iElzQ49/lWwNLKn6KriBt/E/rRVu+S9ka0I9tMolPqmEXOEFPCGw4uszfQpMYF2IpwmZaaF2+P8qZKtSO3UspKtBNrnQcFeCgorABoHNQe4Me87TqCtUbHVFFxVz4fjYaK5ZeDk5efl89e0PzJ9zKTmncvji06+4fcnNFBQW8s77nxEcbCQnJ7/S1VJdrTE4HqY9B0nDpPVIuBLum6zknC5wIM/Nii1utqULGGOCv95CsfEhKZQIzLt8hPdDTZCGmClx6GaEyr7gcrqI10djddopdniCP8lDFLRwr7zdQtGb2ZTklFT4Y/OvA2HZ5BY+mx1WOnXrxvJldxEaEkJyUgLnXTyP1CNHJRAKiYqge7cuFBYVcfTIUZJSkqQAJfX4SWxWW0AgAy9wk5DNwH9feZFHnn4Rm80m1/yBh2ct4sZgMPDcE8uYePZlpJ1MRyECHXqPyjKpNKsUhaJSKRk2dBArl90l0yP8xR08lMrzL73OjOnnc8bwwdhsdjZu2sJ99z7MWedOYcK4UTzx9Euki2do1JVApxZxWKByTf7tTZAwne3atZOEh6dy8ti3d79U4KmcLvoM6kebuFhKysrYvXs/xcUimj1ERESQkpzI4UOpmItKaNupHTFRkezeexC7cB1ksxEaFkanbp3JzDzFqezcinIQ+evQPln6US7IL6D/gH4YdDrST51i7+59MphWUnJbGZRCQOG9+w6SfTKNth3b0b17V7QaDSdOZsh0iuCIg4cOJCoiQvqy27Nnn7ynMLGufnjy7GOJVRqpb3huZnTRmpRsFW25ssj9THorm3pFO/n/vbmo3U5KuxSefGCp9Bd3w93LOH7sOG5RqY01zWjC+6/Bl1gsTJ48kZceWcbB1OM4nB6Y438IRYToQLn5BTLyaU5u7v9EySZIuk0bzvGkCykL7eih1MJs1GVHnXvMA9kUammfr3GUEW4/Rqg9HY2j3DMQG9UohMWMeDGZXTjt4sUkyL5Hz9KQQ/SxBkM27wvDkKwn9uwotLEeei8OYd4VrgllfLshjEkeR7iyK25nCGqVC62+kLTSP4jJf42ejm0YqVStCKHWG5vULP9Yz6kiAYlaeMOzzMTD9y9h/qzpMlKKT8lmUMGWIjWLf3ew3+SBbI8NDGaBbR6RBZ94IJsukfLuH2NWd8XltFeBbFffeR9frf8Bi60mJVszZmtOB5q4FBKufNwL2by+4HxqNgHOvKo28YYRXFvkSatTERypxRiqkS8vl8MllVhCxSbUbKh0FG5bR9Zbj9QC2WprMfXkxfe100GXMyYxftwkukTq6F+yna7p3xOW2AllXBecqTtwZez3gHiXG2tINDs7XMDB6OGU6SMpsDlJOM1KtgFdryYytEvFLMjhcMmyUiqFBN3TezwbXkVERGiIik5Br7Yx+Ixs3AlrSC36mjJrodSJherD6BV9OXt/juG1V9dxOC3NswPWkocIfDA5nLsuFZBNybGSMHyQze7SMDx4B2dH/EiMrgS3iFrlclFoM/BB/jT2lHfHoLB4IFvCBg9k+8nsgWwnrDUr2ZrRjH324iP7WVl6cSHmQj3vFlyOadAVtO/RgTaROsJ0KvJOZLN93c/8vXEjhZkn0Wj1xHfuQe8JE+k4YiCEhJJd6ODYwQxOrv+S3C2fYC1M85uNtmAB+ynZhE820QiEr0NRjmJDU/g+tNudFQpcMW0RQRCmju7CiL7JVcxFE6OD6ZQUydZdp89cVB9tQKfQoFaqsNgsMphBiC6IcEMIJotZqtXEjneQ3khEiPDJNogwY7DXJ1up9Ml23qDxHDl8vHafbM1pE74OFRQJfS9EmIvKjuZyo1criQ5SE6xVUGR2kFds44YRUSwdYkKV+Qu2wuNSTazwdUy/KbyIpqzUhRKcPJhcZRIPPPUGb7z/Kehqj/ZWpdU0N08t2ASbfKtWzUMr3byVbtv0MvynJagJOfnHZSEgQf+E9LVaGmpELM2vxBZIb5NmdzU9N4Ag1q0IE1kPNK6ru4yEXs3/qDfrbjcdkpO47+5bee6l19BqtMy4+FxefXMNnToKy4QBfPTRFyy6Zh4Xnne29AW36OYl3smdn3+qwFrSBOHuexlMvF9CtjAl3DFWycAEN4u/c3NYsBMxRyw7heKLRR6TUb93U1UfXb5NcjeaGC0RM+IJGhUGKjduh0eJ5PGe7Fn7iGste8wUvJuNdb8JhTbQtMe/DD2QS+l00qFTBx55+B6GDurP6EkXcOzocQldQkNDSIiP40jqMTRaDd27diY7O5f0zFNVjAe8j/fMe11uwvQ65l91OT/+vJXrr1lAXGx0rZZh4hpheiqimoqomVJgU+GyxpNe8e72h1weHzhOsJX7lb5SuvIRVi9SaSYvVIHeAMJ/vfjRG6qZuFbrZHU0HFFeAgGOGCn81d0u/dQJn34PPPQk3367nomTxvPQ/XdwKjubo8fTeP6F1zhy6AhahZIrr13A1LMncsudD9CrR1fmX3GZVAVOmHIJ2aey6dGzOwvmzpCQcOl9K3n9rfflIkKsk+Pi43j9P0/y2/adHD+exsJ5MyW8jIuL4dobl/DHn7tY/cqzsq6MRoM0fb7znoe55YarmDhulOwZ4WGhXL5gMWqNhmceWybViokJ8Xz6xXc8tPIZnIJ3+AfFC7Tkk0q96oXjdjhJaZ8sVYM+U1+73c7IM4bSqUO7KsWbnpHFhk2bpY88cYh19X0PPcHunbtReJWnNQ16/r7ravpemKyOnTBaQvB9u/dLiOppQwmd6h0Hqt1QmDQOH8rsi84jLDiYpMQ2xMfGYNDrmHTZXLZ/+6mUSdZ2tB0wkoxTp7wNsKE4pdbb1f+F20275GRWPXQvNrudW+5/mBPHT/zzAJvIiQx8MJXzxo/mzltvJ7espsAHVkaMGsGtt97ItTfcKgMf/C98svkCGWTGjSUn9gxcKqOEbMK8S12QjiYvDYUYYOSo50bhthFsP4XBWYDeVYTaZZUiaidqbIogLIoQdK4ygihEqWhY9NlGQzYXqENURI6JIKRPMEphMupT0roEpHCSFBrP8LZ9SAlPxOq0sTP7GLqyHVwVvp9+RrPX4aPnHZWareDG1UY27dFgddQdpKH+hlrDGWUmHrrvLubOvITgKpBNISHbjdtc7JdKNnhssBey5Xshmz4Rc4+PMKm7VIdsd93HN99vbCXIlkybhY+hje+AGPykeaj3R7x4xLtHhkn2U7gJv3bi0AerCQrTohVSPfEOEy9xCdn0FG5fR/YaAdlqUlk1aRpWOUsRkG2kULJNIDkmnEi9ko5522l/+Esi8lPRivQKOb1KR5kxioOdz2VPzAjcIbFYUJFtsp4+yOZ2oVYHERvZl2B9bBUILxSZEUGx6DRBXhWbC6XSQXRsEiHBbejZE0K7vE2G+33K7XlykqJTBdEpahIJET05dVzBO2/sY9OP+ymrYhLRpNZb9SKnm7mTw7hzegSd4pQcKw5jVdol0lzU6tJyVsRPzE/4ipQQEYlKjdPhINMUxNNpl/NrST+MSgtnRQvItpFkAdk2l7PivQL2nrC1CmQTZTN2YDm3TC3i8H41r+4ZiX34HDqPO4N2KVHEhmoI0igpLzGRkZpF/qkCVGotMUlxBCXEYELDqUIbR4/kkvbLFkq2footY3cN/thaoGy9Y6xGH0psh7EIyCYnhRVO4SojucoOKLuVG41KwZBeiXTvEFsB2USQhO7tohjRpy07TpeSrX802ii9hOsCCvr2KsRuuRiTFW5hQiGgoYMOsUmM7DaQEZ37YdDqSc1Jw2wrJyIolC4J7fhx23aef/51sg6f8ijS/Y/Gz3YCrhd+RQMgm7inF77LDSNxuGBxPysPnBlDqFGPOe13rFl/47KXe0yIvfUlBkZVSDyG9iPRRyRzdN92lj21mne+F6ZGDVSyNTdPLdT8mnWbVs1DK928lW7b5HJsduCDJj+55S78R5VpXSvdlstyo+/UamXUEpCthsS1QHqbOLurY+z3gpMatvMDk1uLyKjGaqsLstWoc3S76dm1E6ueXsH0KxYxbNBAZk8/nxsW38aiGxdRVlzKB2s+ZtWLT0hQ8cXX65m14Pq6m4zHhEEGP3BPexra9kPrcNM9xo1YTqbmC5/OIpJlOfz5IXx/b8NEDaJghJlnjJbIqXEEjwvHEe5C4fV+Ic02hQXgNgtZn6djPVQO2rp0kZUl4gNtye1TOHvKRD74+AvyhbLJ55Tf6UKlUZGcnExYaCgHDx/2+BIWwo6A0qioP1EO1nJPoAirpY7oy96MifsYQ6tthAUCR8/jAlpFXV0noEFVO7UR0lGfmWhEZCR33XodGo2apXfcwX0PPkRS2zY8uOIZnnvqYf7z6ht8/sFqUdGgiZLilbi4WFY+uISNP27hi6/WcfXCORKw9e3dg+mzriY3O4eRo0dwzpTxjBw+hBdeXs27YrNP3EWjYfLEMVx75RVcd/NSEtrEc+zQIbIyMvnq20/Zvn0nBw4dZskdNzJg6ARGjBgqgdfzL70m1X1HD+ynoMTM1s3f8d5Hn/Hbb3/IgA+7/viVeVdfz8xLz+fq6+/g6KHUisAe4rnCrYYsrxoCKIjPK4pOqieduC1CUen71MrIMWfyn5eektFlxXHsRDqLrruNdd+IfPmCc7pBFyyt7upUkNcjVHa3qLmoSK3FglKlQhsSQkJstJT9BQcFsWPXbqZPPYuEuFjiYmOIj4kmpW0i0ZERUn0lJINJA0edXsjmcLDuw7cpLCrm9odWkn4yA7eYfP+TFGy+gcLhJDmlrfQP9/uOP7AIR/eB6XS6iI2NoXf3Lmz9dZscbEaNHE5mdi7HT5yUoZObnLdGBD7wLBRcWHURpCecSXF4T6lAEW1RbS5Ec+owSuHY0asfFiZ2kpe4bGhcZajdArK5cLlVWN0GlDiIdB4nhFyUwui/AUejIZv3nro2WiJHhWHoYJDSVV8fFjsVIkiAzWnDKaJIoqSdzsltcblMjSjGqBTez8SCz43JAk9+Y+CF9QYKylrSEZtfxk0mHrznDq64zAvZvIs4IfjLd2nZWqik1CE2q9wMi1LTw7UZre0YuB24lEFYgsdgcRirRBfVarUsWvKAB7LV6JOtGbMioWSLTSFuwaNo49sjfLL5zEUr1vvCz5qfnzaPok1AADFOulFplOiNArZpUCqUHj8KKj3Fv68n5/1HsRe1DmTrNHwiZ59zPh3iolCq1OhVLiILDxFbdIRwZ4ncEbQYo8gJbU96cEfsuhAZHKHY5ibHZCUxMoRSu5u1H77Fnh+/xmIuleaw1UqzGcVb0TJEYUnfXn42aCJkujaIXh0n0jamBxq1eIm4Uar0hEe0Q6MOod/QbII7vUdYqJFTJbvJNx2kd5tZdImeSmrht5SWmfntOz0frtlGWk629JXQYocL5ozTs3SGga5t3aQXR/B06ky2FPfD4tRyfuwmFrb7guSwQo+pqt1BdmkwK47MZXPhAIwqCxfG/chlyetJCCvm3Y0OVr5vZt9JZ6tANjFsjepj4aqJJRzYr+TNn2MoiB5Am3HTaD/qDBLaxRIRoiFIr0an8Uz2bA4w2aHI7CSnyEbG0Wwyf9lM8bZvsWXswi12PVvrvROgZKsXsolInQYNd849g+mTetZYzeu3HZPmor9s+RaXw9qyMl3RD5RgTAoion80uig9bmFT6XVs67UXrgLjhT+a3ilduXj4ZBKj4qRTZKF88ymST5UU8M2GTfzwyY8UphVW7EhX9ptmtuYAc1G5+y/n6H47CRK4Kbgm+QBL+mQT02Ew6qjO2POPYD6xBac53xuGW4k2qhNBHcZKqGxL28qxAztZ+d5O3tuShvRV0JCjJcaThjyntc9ptXy00o1b6bZNLuZ/IVuTi67mC/+hkM2X2BZvf02BbPUkosXT2LgqrslE1P8OtSvZvIG3PIsc7yWelUxdWWoKZBPqnmFDBvLDj1vkurljSlt+27qNnv37Yi4zc+TgYTp17yJdCO09cIiDh0WgJc9RBTL4JVUqrgQ0SBwAQ66B9meAzui9yAn5WSj2fQ5/rIbSUxVzkkAf4IFWVPJ7p/CIoSW0XzjhwyNx91bjVDux7i/Hsd1M+Z8myrJNKDQ148naWpm8t/DnZbehEMov/6ihXjWVULWJRWRJaVk1623/eqnyZO8X/tOu2kBqYOuqt0fU9FDvTar49qqv4TSwWYsyEma2HTu358mVD8ggGS+/+CwXXjqHhfNm8cOmzZw5eRwnT6ZLhZtQ8f33P2+gViiZfM5kLr34XB57/Hlp3qlUuOg/dAjPPLGcS2ZexamsbKnACw4J5qWXnmLDxi2sfucD2eBFEI7l999FTnY2Dz2wwiM4EL6GNWq+/vQt3v/wC4YNHUh0VCSXXnIFyZ07suqZFWzasJmnn3wctGHojQY2fPcRKx9/jq+/XOuFASquvvoKxo4ewbU33uWJFis3Rv1q0FvGFVBNfuX93jdX9Cs/z9fenmguZdDwobz52gsEBRm4fP4N/LxhIwpjcJXgIfXWcwPqp+Uhm+zQXht06c/MMzkWDvQQhNmox2g0Emw0SjtrYbMcER4mHTlu3rYDESHztB1uN2PPGCYHqLzcPNz/C19rjcmsdB7o9JiL1LaFI2WqQnqq8wxGUnWiEs5dmreIayxkk+1AgLYoTiadS2lIR9xi0eOwoss9jrpY+GXzLBYUUkHhUVF4fjx/C/imcFuIcJ4gzHUKFcKEsWEF1iTI5u1R2gQvaGuvqxSF+z1XYD6BGKZH5rI4NotYjc3rTB7KbQKwBfHqJgNZhUIx0goqNlEEJhMP3XMHl192kXT27TMXFVkQIjyDutLjg8Xpxu7W45LqQRHdx4nbafb87/U9IG5p0Gm55u7lraZkU8cmEzf/UTRxHsjmUaz5BT+Q44b/354gB3JxLf1ueipIrVViDNKgNahRaHQSsuV//HgrQTYnCV37MOCMcSQlJmEMMqI3GAg2GGXkQKNaQBQ3VrcSi/C7p0SGKFeqVZTY3WSVmAjRqigoNbP1u485sv1HystNXkf+AW25FSeeojX07XYOg3pPJywkvqIbKVUayk3F9B54nKCO79EpYRgRhs7YnWaCNLHsznqXvTkfkBA0igM/dWHNW1s4npVZZVepYT2yjrPckBCloHtbBWF6YWoeTVHHBVijBuFW6TBmrifsxPtohcJOqZJw1aYKpajLIqzRQ1A4zBizvic0/Ss0jgJO5Co4mOGmVLCfmo7mlrMTera3c8t5heTlKHj521BSC41oEjoQN+Js2owcS3SXZEJC9FIRJvqczanAZHWRn19O4eGTFO3cSsnOdViz9uN2tjCkqjYjdKMxhBHXcTzhcb09zpZlwBPP+1n+7h2vfUo2lVJBt/ZxpCREVotiLTruycxMfvvlK9KP/oHb2TB1cYPbiReyBSUHETFQQDYDLhnFRSwRvDsyclyo9OkoGrSz2IEj047bLDagqj5NtJnyUgvmQjMu4QgtEGg2t01IyBYF/S+BruMrnF5XzH98cyGXgkUph7i9425CDFq0cb3RJw3BZS3DfHQjTlMOujb90CcNw2nKo/z4z1CaQUa+mUc+2suazSf+hWwNbkj1ndjcSm+l8aW+ZDf2+38hW2NLrJ7z/4Vs9RfoPxiy1ZS0ANXQ/xyyiQIWQgrhBF6v9/wuAhvodAjzM/n+EkossV4WG+JifS3+9h61L5N8piPCHi7WEwhB7fXxLcaJ8kIoOgrWshoDXNVoLurfGFxi/qtAH27AHaPApXLjLLDjynHgwhngxL5qRdQMNOqnUL6ooXIt6QfgfMlqSchWUxorhlfvUq8CotUipastEmi1PtVIJZuAbF26deLpx5bx8adf8darr3HW+Rdw03VXcujIUSZPGM2X36zn8OFjLJw3g+WPPMPaL9Zy3/IlOF0OVj6+CrPJjEqtYvjQgax8cKkHsp3KlkmLiopk1VMrWPfDjxKyCTVZ3949efmFx5h71c3s3bvfYyFgLuKqa67hyisvZ8YV18oAHSKIxPwF15OYksyzTyxjx85dPPLgoyLCAkvvXcrUc6ZwwaXzZeRYrDa6du7IK68/x6eff8szT65CIfqA/6SuCqn0Lzlve/EDcLJdVHSMSrNSd3k5Pfv3QaVWs2vHX5KZ+FpbIAauDztUgL4aBsYaIZtsK00xF61/5A3Y2fUCOJ8phYRH9WWnIQ9pxDlWq6dh/FMVbI3ISque2hTI5l24lRviyYyfQEloZ9xqHUprGZrcE6jMRSgFgZcG+562IAYKj3TJhdptJtyZRohbADbfQq5h7aNJkE2m1/Ojb6cjbGgIurY6ufPi/1TxvutpNHNHm3SGh5SgUXjMmLKLlLzwQxCvbAgip7jSF0Gr1Eu5hTkzLmbxgitISoiv4lPA9yL0B2gya96ByX9XyneOcF6ZlpnF0kefZuvvf2IXC+dqfbEZixKnA3VMMjHzBGQT5qK+wAcBkE1Wv0/R5jG3kmo2P99tUvaoBK1OjTEimPJdG8j/5HEcxa2gZBOiGrUGrd6A1iAAmxFjUAjBYZEEh0cQHBJKcHAYIaEhGIxGggw6DFodOq0Oq0rN8bxi0g/u4cifv5KbcRS7pdwrca6hHTejeOtvY26CDFEMGzCH3p2nEGSM9Kh83G5KinPo0jUfY6dXKVVtZkDS1aSEj2Jn5uvsOfUxeq2WMNsENnyiYt3avyksK61ubld/Auo+QwjvPKRHbgpogsNQaT0vVqfFhMNciojmVdEmFQo0IeHyHNGGHRYzzvIyjy8MYZ7gYVs1H80tZ5fYK3IxbYCZcd3K2Z+hEj9ZBQAAFBdJREFUYU+mFptTRZY1jqKwfuja9yW4XSe0sXGg0WMzW7FmZ1N+4jDmo3uwZOzDXprtidh0Gg6hXtMFxaAPjUdnjJY/am0wKpUWpVKLgK0+P2JiEuhy2shL30Fx7oFqe/SeSa0A9RbcIqhDc8uzlvyr9Cp0UTq0EXo0YVrUIWqUOpWMVC2Ds0qA6RVtKsGcbqLor3zshdaa5xFCXSbafF0rqObUhUhUWAJEtYewRM+PMUrWv1DceqK0aTyQrdMeglV2qfDWhLfD0G4UqqAo3E4bCpUWW84+yk/+iqu8SPqizCyw8MiHe/6FbM2pn2rXtlLDbaXbNjnr/0K2Jhddo18g/4S6b/E01Iw/6i7UBiSiAafUV3FNesW3GGSrTF19KKjRSraAjAvBQcURSAAaOM2pBA0eIYzYZMcVsEEmVEhC6VbNR2gtPSFwbPH5xhIb4r6gO2IpVLEcqoU8VdEFBuS11nbiKfWGts5az6tlw60SKNYxCgTUi0yR97Mqt62tzdUGg8QjmwHZPvnsa9585dUKyLbvwCEZJOLimQvRuFw88dTDZGZl89rqNdy75Bbe//BzvvtqLei0cr5RCdmu5pTXhVcgZNPptNy0+Gq6d+3E3HmLPUIeu4Prr7+SeZdfyu33PMjG9Zt47bVV0vJo3vxrvZBtOdt3/MVjD69g2YqHmDxhDNfdtISdf+6Shde9ZzdWv/wMa9dvYvmKp3DahT+2gPW0pFoBBVRTWfpFHa0RkApgLbiDzmciWrWuG9S2vP4Gq1ICz33k9S1uLlrfqPjv9/83S6CpkM3b1GzqYAnZcqOGUG5MlCBNXZqHpugUSlu5hGtyXex2oXRaMDpzCXVmoqfEz0S0YYDN17gbFfjAv1a8PUsVrMTQXk9QHyO6GK2MQCrESnqlizkxOSyKzSBMYSc9X8Xavwx8tsPAtlQtJeWtDNjkwlJEmw3mgVsWM23SOEKCKiPkSIWKF6pVBWrejl/lxehRhDicTp55/W3e+fRLCgqLPSdWK+5mzIqcTtSRbYi5eCmqpO7SmFHAtOpqNu9LygvaPEq2qkER/H23qQ063KlbKFv/As7SPI9qs0FHPXnx/9pn8uUrE+9iXezOiMFfpdag1mjRaLXovCBORCVCpaWgII/CU2k4ys3eMhWL/FracTOKt2FZFmHhQ2jXdjC9upxF2zZ95N/FxdngPsiQMfk44z6iyL5P+roy2wulZ8T2ERPI+rsnb766g72Hj5+GDQmvEtp/VinhSEC5yc0Zv9dgTefUVDAtUc5CnK1ykxzpICHULtWM+WYV6YVqSmzC34URlTEUlT7IE6zB6cBtN+MSpsI2cyVcqy8me4MqtqEnyZlJRah1pUqHWmNALdKqNqDRh6E1RqLVRcq/8zO2UZy9u9JRb+BjfNCqJcqzrizIqlegUCtRapUodUpUOhVqgwpViAZ1iAZtqAZ7gY3ifUXYimqBbHU9I3AR0+Q8+cpYbNypPYBNF+L50YeBIZpFww3cPsxOsMarzBP+14Ki0bcdgjo4Fuup3Vhz9uK2i0A6SoSqMLOg/F/I1tBm3uDzmlzJdT+hlW7b4GwFnvgvZGty0dV8YR0V/E+re99kuFkl0EqZaoHbNgmy1VcWHp/91Y7A5DaQdXmn0lWvbtLrxpeuBj448Bn+0ynZLGop/0BgWN+qy1/d5r/eqNGkVLIRQSX8i7e2kvWdU1tDaQxkEzO0yvvUWYQBBVdfG6uvfGptbgHZahDQqeVmPnNREcVzxfIl7N9/iMdXPsjCRTdw1pnj2bvvAP369ObCy+ZjNOhZ8eBSSktN/PX3XsaPHcHdDzxKZlqmBGUqlYLhQwdLP22XzKwZsr215iPaJrThjZef4ZlVr/DVl99Jy7lFV89l6JABLF/5FEcPHpagdek9tzJh7EgmjD+Xbn168eKzj7D67Q+IjY0mKSmBR55YRdaJNDlf6tK1Ey8+9wiPPPkCG374UW6seyKLVsXUssz9AJpvmPO13drrzDs/q2ZS7b0ioFNUnh1Q8PVRdb/TW8dctL5B7N/v/++VQLMgW+Wb3q4yUhzalYKIftj0kbLrqOzlqG0WNEo3BksOYfk70NrzPWakTTxE52gyZAt4plKvQJegleo2ZayW9hEOrotJJ6bczK+HdHzzl4EDmRosNm9HbfKo28jMulyEhgQz4/ypnHfmRCLDwzxyVz/FWqAvhcAniF2L7LwC1nz+NWs3/UxRiTfkdo0gqAVmRf6DY4OzW0eBViSpsWmr5/yG3q6mmYqkxfKfqoCiPpVuQ5/Z4HKr6UQREUiJWq1DrRJRdIVJswtruYn/r71rj7GqOOO/+9q9sBAoal2qYERey7oqyKagFRDaUtKkxaTVNpA+rH9AEY0ttjSKaWkhKn/Y+mhIrTEqUKO1xBhLXxShPNYiIeoCkhZlCYUtsFAey+7dy+U2M+c1M2fOOXNe956Fe5NNds/OfO9zzszvfvN9t7e2YP68KRg26mOcKe+hANaw3CR0fjQcr77ahrZd7SiQY76SlPxQIlV6clR21ukYr3/ti1tm+Sbjw43xWkTGaRjJwjaVpvFAftLpHM1SK5UUyjdEZc8g6tLkNALAaSAsPVaqHyv3RS7QrseNg4PzyyksnH0DHr5rPAblM8xGh13O8cvtGsjmy5M+BscUuDGR9aEYP7QGsgU2nXyii4OT5ntr6R3CBjEpFQFZLwDESWkbyCLcI45ZKUIdNsu87hBJ6Ew2VhHte2fuY9pB3/yb0giKOs4LER3mKoaxodhxUQTc3IvlMl7lwAyZ9Hwmm/ga175UtCOK9nH+DOB4JJQ5kMHFJvuH47qQBz6dpojfy2qdTbWgGDpsCJY8sABjRo/C079+AQ98/3vYs28/3lj/Np795Qq8+dZf0HHoMJYuuR+/eXEtmsaOxgfte/Hyb19GamAD3TuSPeHtU1qxauVjmHv3d3HUyGS78gqsfvoJbPjzRryy9nXcc89czPniTMz79iJaxmr8jeOx+pnHsXHTNjz/4lqa+HGuuxu3TmrB48sfweIfLMPEW5ppo441v/s9Fi28Fy+teR1vb9iIgQPqaUfRH/1wEVqamzD/3sV6GaQijh07ge5u0hjK4W5ngt0KF+30E1c30Vh7M3HqFQfsqsyMEBpSQuMFl/DhQDbSXbQuS+fHd1zUXyzXRifFAqFBNlYRq+Yavcq9IchtYWStBEeryM0RFchGZSQE9QeZ9YJgjqXpmErF3UVkIkfkjCPXQQXIkGJi+nGq2M7ZBRWuCvPCLACDrvwqrqbwiikWMbhhAObMmoEprZORy2Sxeft2bNyyHafO6kdEFY8RVFwVVYZh/KrKw/e4JArlvmngVEyi+L59IEyIS6dSGYu/PAaP3D0Bg/JZx2wCVhoCsh3uOo+fr/sQr2w+WKvJFta30vkRODwCEtGqpguUOLlCaFl1XTwEqLp8EttGIlMkRCzhIiIXdKkVHGQT+0c6vSftCgbdzdiAAOYCgy/oGymBLwPIifydXBBUTqW72qmAmTHZdnSTAdGMo6gMIztIYnlWw1i0ETaQTzieKtJhvWrnwWuq8dGvCdUoZGCclfigQ7kSx2jkeM6a+ro+4h7NOLJYKuGaa6/BT378IL5w5+fw1oa/4olVz6Gr8xjumHUHlj/6MMgxzzfW/xFtO3dhwX3zsfLJZ9D+fjtSdXWUPjmh09I8Hvcv+A6WLltJu7mSz9AhQ7DkoYVoe/c9/GPHP7H6V0/iT397By+teY02phjfPA4rfroUY0ePoiV+SAmi7W3v4aElyzDvm1/Dg4vuw5HOTix9dAVId/hf/GwpRo74DK27Tfyz8Z2tuFgq0WYH2WyW/vznyFE8tnwV2rbuoPUIzY8YvAbyKMY719VCiyW3Z4YZJ06NE/RY0oBN/WAIrXHs/ECrZbIpPRlqgwiQM3x4I4Y3ftpqBpBgs5CQjxRkS7Cu4UWzPbEcSEa0MgovcPwUwqgadOUXv1beHAhYS4rpXtD7r5Niurm6/p+9Zmgexq/e1gs4IpFCqevSz8WXKhqXThfLmH1LI7762WuRz6WVytmRAsMnz/Vh/Y5D2LrvOEC+EFH5xKWDCu8ox1REj5BMQk6P0lwaLclOPHomladYdTt7CFB1+SQuiUSmSIg4b5IDRlIsSy3F46KsyGwGjZMqQcErG8gjc4UkgV7GT8WLQeX05UIOmWJmSo6SWvgVl9ZmgooMvqX0KqfQlmkvb4t40WeZOvpK5yet188YnMVqjMQrz0UCixjTWntloNBLmwoglUOqPq+Vx6NNEbWyNbn6BsycPQtXfGoo1q19DajL6ft6kgGml2sh+4B8ngJgNPGFXC/00uYVpIHBt+Z9HU8/9zy6z/doJihdRJnyZcq4EP75PMqFPuAiafBFimkP0JIL+8g8Mlb3a0pv3FHW9x6UaBopUpuZ1HtzMjS5rpOguBcDuNkCwhZCkhvHoT6gI0DHgr8sfUMmUpNt1jQcO9aFvXv26cdf42x84OtOrA1OjAVqIFtiXBG9IKogmypnGT3vl5kq9YqM62fiVsQmlwKTRPo1kUKpe7ufi++6eFO3gvrIYgkgx1rNj4IByYItR7qEKwJshLYCWXWhqziyInqEZBJyevTWrYFs0dtU4aZKQhxURQafTH0Od/JlIJDNDaTSXewOUPFQipA7JRU1UuBKcmuzOAsrgP1oofddEamsTuxsmT86VxOkUAkQS1K23prB0vqviKyIOWK8kKqgGp+lpvHQsEONAld7jgGBtP/J38/s4VcTZFN47Lh5VdbNlAJppCttuQTU53XMUUSImMw5MyNMB+Eo4NYD5AdSZTRbs5FjZI3pduHqCVqZXxpZiX/IeLdAlISHcYl8Kan9bhwZ5a1j19JyiA3kZNQidarLpAOJSmiyq7u+PkyfOQ3HT3Rhb3sNZPN+Al2uI2og2yXs+RrIZnOuzwfpJRwcl5ZqifRrIoVS93s/F59TtCq6xMQ0JrLqgRHRyNj1iIBBBCQispZOpgayRWtPxZ1uEuIgCTJ4PVSrLCMHSnGy6ACJ5FCZCL7YVXBSygFR0W3k/l9tkIk3eNmNxzn4zpsCIzdpo793BIqCzXnbihYR0RY3I/A12GQjzUw2ipfwI7w4G1q41WSThr7gF6l9maAUY80MAhenyY6S8s0erOYP9pqDLGEZZOsE48pBMiFqFXLD+PcV+csvyOZoU9v2Vs/KMya4qMZZReVGlQhhHhc9rmey5bIUqKvVZIv9KdPPGJRKaGy8CsOvutIj+pOhF7k59h/oQE8vSV/VP6RldUloWV1tcbPq7bLjE9X2FArJSkbPa3UQkmXU05MsLq3Bl7A4Jp0U3Tq7kuOnIRqZ+Hav0XhCnGiuXtgahL6pRzwhycGmoGpQ8enzuFTBlCuj1qfLSpXEsFPdQXqMgtx7ROYoP0ENSE5TZLQf2Yo0BNkotQtNqyJ6hGQScnpoG9kI8JuW6OlXiWLV7ewhQNXlq+DjlAsBn4r7HO4UbU7JLq7k5ciLxcLjuKi1J1dXwi0px/ed5LRcZ5AZMVFMljDk8hb0LZLyBClT7SIjvv1v8xipnQA7jwNFGKH4686ZbSLe4hVf5niGge1VrBomMuzHBoxqxGwgmUO9NlmGn3Q+AzdqtL2CjPW4X1BOjJYIMtm41EDLkFxMsTeBg0/IZa971XOMYI5aTTblp8NlPrCvgDGTPo8xN0+XFpFMmnUIqr9twws4ffKoJlqxD1ePugnjJs1GNkcKKKo++eLTrK+3G7s3rUP3uVNVBi6dHqhBdZfRq769fWmTVHEvFNF4fQtuuGkG8g1DaGfQan5ISnxv91ns37kBJzoPSIG2VDqDpslfQuN1Eyom6unOT1Aq9iFXP4C/t8gCOp3BkYPt6Dy0FxeKBWdQpWLSJjXYFA0QRPwLRVx9XTOuv3kGGgYPiz2OSZwWus+g+1QnXaBmSJ0P5h1A/99zDof/vRtdnQftcUwK+ebqMKplGkaOa41dXhXLkzg+/K9d+Pj9zSgWztvrJgbxiwrjSo+piB4hmYScHr1JGYESJ1sIbauui4cAVZcvEUtbwcESo0RkJy8QRBppMt5CppGMrhOYw/NwVsxr8658V3gtrxmwxo2nk6SRySlTyGRqV4I71siARhQUkjQ9MI4ZuoWShqsQYuQXa6SX7qyv3dRwg5fMeZ4C6iOd4pJ7lNsHyTrhymW25opz2ML9Ylk8TUe3NC6XiBGL0Ik3kdsN7BWIrClY8TxEldbFE1zgxdq0rwIeKYJsyJLuorVMNuXn3WUzsNCDpqlz0dQ6R9+URvSWjMmABHzY9Ien8L/jhzQOxQJGNE3FxOnf0DbeVW9rn0Lv+TPYsv4pnD19vAayxRQHgckmNbyLBYxsmoobb7sLAysATnjZjyx+zp89hd1/X4ujHXuAjFCgFGWkMznceuc8jBw72YtcZP/vOrQXpWIBufwg25cC6UwWn3z0Ljr270SRFF+tesfUpAabojuCiH+hDyPGtWLCbXMxeFgjypFnh/Gyp1Jp9J49iTP/7aDxkK1vEEC2NHq6T+PAh1vQ2bEPIJmZ7KdcRrauHs1Tv4IxE2cmAmRLpzM48MFmtG97E30952ogm2K4yocFCWKGUsjpoUSXTq6BbNHblN+oe5k9Hv4KVJMci4b4EckYCGRjslUE7IXbO4uW5kW20AIZ0CL7El954+7lYontOFDIBXBQMXtkcjrpIRzTtIAwXTqm/peFi2lK8eCXZXn5de1+tcN59nmGqCJm4mULEecxVfZC8STBZYKMpKaYpGYdaxbvENEEMME0XTEWyOSPklpbYtdjmo6MvWBp8cbXgU9S40z2IZddjS9J+1PoLMr6WTMQc/e6dOLVhuq13nxiB06ZbP8HcIYuvvmDj2wAAAAASUVORK5CYII=">
          <a:extLst>
            <a:ext uri="{FF2B5EF4-FFF2-40B4-BE49-F238E27FC236}">
              <a16:creationId xmlns:a16="http://schemas.microsoft.com/office/drawing/2014/main" id="{A2FFEA4A-C999-49AB-B480-DFA3130A56A9}"/>
            </a:ext>
          </a:extLst>
        </xdr:cNvPr>
        <xdr:cNvSpPr>
          <a:spLocks noChangeAspect="1" noChangeArrowheads="1"/>
        </xdr:cNvSpPr>
      </xdr:nvSpPr>
      <xdr:spPr bwMode="auto">
        <a:xfrm>
          <a:off x="1517650" y="131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717550</xdr:colOff>
      <xdr:row>65</xdr:row>
      <xdr:rowOff>44450</xdr:rowOff>
    </xdr:from>
    <xdr:ext cx="304800" cy="304800"/>
    <xdr:sp macro="" textlink="">
      <xdr:nvSpPr>
        <xdr:cNvPr id="11" name="Autoforma 1" descr="data:image/png;base64,iVBORw0KGgoAAAANSUhEUgAABNkAAAKuCAYAAACc38qkAAAAAXNSR0IArs4c6QAAIABJREFUeF7svQd4XOdx9/vbvtjFAthF770SBDsJSmJRr5ZsS3GT5d6S2Nd2Pqc9/p57EydxkhvbcW7iz3FsxbFlxZKtanUWkRJ7LwCJ3onege31PnMWS0EU0VhMMjrHhkhiz+6+Z+YtM//5z4ym8Jt3RogA8h/5f1j+GYGuSTYklJFss0dfUy9VAqoEVAmoElAloEpAlYAqAVUCqgRUCagSUCWgSkCVgCoBVQLvQwloNVrGpifY03caipLQGfVoNBpQflD+1BR+484ZdA0igqWFw0QiEfytI3zn0W+ysnI54XD4fSg+9ZFVCagSUCWgSkCVgCoBVQKqBFQJqBJQJaBKQJWAKgFVAqoEVAmAQW/gbEsj/+s//hZDaQo6rRa0WjRaQdgEZENAtjtmmGxRFhvhCGEiBFpH+LvHvsWqqhrCERVkUyeUKgFVAqoEVAmoElAloEpAlYAqAVUCqgRUCagSUCWgSkCVwPtTAgKynWlp4Bs//muMxalohcGm1aDRzbDZBGeLgWxKQmgoQkSYbAKytY2qINv7c96oT61KQJWAKgFVAqoEVAmoElAloEpAlYAqAVUCqgRUCagSUCUwSwIxkO2bP/4OhqJkJVVUAdiEzXY+XfTrdyhZokqu6AzIpjDZ2sb47qdUJps6o1QJqBJQJaBKQJWAKgFVAqoEVAmoElAloEpAlYAqAVUCqgTe3xJ4B2T7a/QFDrSSLqrToJE/FTKbBk3B1yVddKaxQQxkC0cIdIzy3U/9qZou+v6eQ+rTqxJQJaBKQJWAKgFVAqoEVAmoElAloEpAlYAqAVUCqgTe9xI4D7L9HwHZ7FGQTVhssXTRd4Fs0v4gFI7WZBOQrXOU7376T1lVqdZke9/PJFUAqgRUCagSUCWgSkCVgCoBVQKqBFQJqBK4ghKQZnvqdeNJQOmkqF6qBN6nEngXyJZvVxhsArBpdMJki3YY1RT8X7dHd7fzIFtY6SYa6BxXQbb36cRRH1uVgCoBVQKqBFQJqBJQJaBKQJWAKgFVAldLAgKwyU8oFFJ+xP9UQberJe0r87nC2NHpdMqP/F0F266MXNVPubEkMBtk0+UlodVJZ9GZlFEFZJN00RjIFo4QCUl30Vkg22duPCbb7M1ZXfjX74S9mJ5iv1P1purt+pXAjTmyC9eWuk9e/3qcb4+U0av75PWpw7nWlnq+XZ/6io1KtUmub/3MNTpVbzeu3mYDbEajkZSUFGw2mwLeqNf1KQHRmc/nY3x8nImJCWWQer1etUeuT3Wpo7qKEngPyCaAs1YDCtg2G2QTLptEE0JhIgK2KemiY3xXBdmuonre3x+tGkY3pv4v5iiqzuP1r0sVZLv+dXThCFWQ7cbTmYxYBdn+5+hNPduuf12qtuT1r6OLjXA2wGYymcjOzlYANpXFdmPoUxiH/f39DA8PKyCbymi7MfSmjvLKSeA8yPajv0ZhsmlnUkUFZBMmm/xbYbLNAtnC0vwgEiF4g4FsqjF05SbO7/uTVN39viV++d+n6uzyZXgtPkHV27WQ+uV/p6q3y5fhtfgEVW/XQuqX/52q3i5fhtfiE1S9XQupL/07YwCbADWSIupwOBSQTcAa9bpxJOB0Omlvb1d0aDAYot0U1TptN44C1ZFelgTeBbLlJirpolEWmzRAiHUXvQBkk5TRcCRMUGqy3UBMNvVwvay5ck3frOrumor/kr5c1dklie2av0nV2zVXwSUNQNXbJYntmr9J1ds1V8ElDUDV2yWJ7Zq/SdXbNVfBogYQA9kCgYBSgy0zM5OcnBzl7+p140hA9Hf27FnkT0n3lTRfFWS7cfSnjvTyJPAekE2pxzbTXVRYbEpNtq9FGx9IiqjUY7tRQTahqqob9OVNmGv1bpmIKkX8Wkn/0r43dpCqers0+V2rd6l6u1aSv7zvVfV2efK7Vu9W9XatJH9536vq7fLkd63erertWkl+8d87m8UWDAaRHwHYcnNzFUaUet04EhB9nT59WgHZJOVX/HA1bfTG0Z860suTwDsg21+hy016T3dRqcv2PwJkE3BtZGSE1NRUFUW/vDnze3+3FND0eDwkJCQom7N6Xf8SEEPW5XIpBpHFYlGL1F7/KlNGKHqbmppS1llcXJy63m4QvckwJS1D9Kfq7QZS2ozeZMTx8fE31sDfx6MVe1JsEjnfxC5RrxtDAjG9CYij1va6fnU2G2Tz+/3KOhOQLS8vTwXZrl+1XXRkoruTJ08iehTbRO02eoMp8DKGK8zFuRpeCHAuc+JakjDku81mswLizwXeyzPIuSEg8aUwMN83IJsoc+/evWzdunVxjqM0fVC8zovPsIhSo07xSpU/pCnEPLdfxjR9f79VnH0pnCk/VVVVCt14Mddcef+xw3sxn6Hec+kSkIO0ra1N6TBUUFCgRLDU6/qXgOhNqP2yzqT+yULr7VIg79jWef1L48YZoeyTTU1Nytkm6+1KdV6LoEV+NISVH/W6shKQ86i1tVUx3kpKShb94XMFm1Sm/qJFeFk3ilF+7tw5vF6vYpcsVu46tOjmqEd0obMh+2SIcNS+VK8rIgHxA0Rvoq/y8vJLBmxi60+1J6+IWt7zIbMbHogNKetNWGxytqlMtqsj86v1qaKvEydOKL5ALOC+lJRRlXl6tTRz9T43Fqzftm0bb7/9Nm63+zzuImtb9L969WoefPBBJQ18sefnlR6xAGz/9m//poxFfmZf8gwyd5966ikKCwvZsmWLAgou9XrfgGyywLdv38599923IMgW8Efo7w4zNS4pslEsLfZf+ZvYSDmFWpItHuJ6etAGAvhSU/GnpoIwrdSijkudh3PeL4uxp6eH7u5uVq1apaDO8yHfsjBkQQvAIx1tYos3trDz8/OVaJhaPPWKqeiiHyTybWhoUJyQsrKyBfV2dUejfvpiJSB6E4NIwDU5WOYC2ST2MB0M0THlZsTjJ6wEGWYgN9k0lSDFrBTvmWCFbI2ZVgv58WYs+kuB6Bb7JO+v+8Tpq6urU4wXAWuu1P5m9Z0iwbcPt6GSKdNGIlrz+0uwV/lp5VwSUFvOLQFrFrrkPBsfH6ezs5OJiYl33W61WpU1K2x9lfG9kCQv73Vx+js6OhRbQ4zzhRx/ganHgi7eGDvDoelOtLNsRNG9wWImLtF2flACreVrk7hHX0y21kZIhdouT2Ez7xY/QNaO6KumpkYBb5ZyyfskI6atrV2xQ8vKSklLS7umbIyljP9GufdyQbYZzsN5V0zsE4WtEo4o4SKDToNRrz+vt0thqNwosrzW45Q1c/z4cQWgWCrIJvNgYGBAWXPi/y11vV7rZ3+/fr+QKl555RVFdzfffLNyTs6+pAFGX1+fEmD82te+prDCr8UV83d+9rOf8dnPfpaVK1cqw5D9QObab37zGwVL+PKXv0xGRsaC5/zFnuGag2yHDh3ipz/9qQKkzJWnLYs0KSmJxx57jLvvvlvpULLUa7Egm9TU7GoOMdQfIRw6T1BDpwOtLkps0xs1VK+ApI5GDJOTyk0RgwFXURH+lJSokhYcoNwxw36bDcrJZ51/rxTFi/5jUZRK5ebIbDxw7lHIvbGTaMGxXrsbYiCbzA9ZAAuBbHK/dLKRRSsIucwVkZ0smCNHjigpAikpKQrQJgDCouQ6+/GlSOFi9XHtxHbNv1n00NjYeP2AbO8st2sum+t5ALFDRw5JiRrPBbIJG6Nt0k3DuAt3IDSzT83sXTN7mLJSYnRg+avyew1xei2rUxPItJgWdh1n1tvMLnjtt6zrdB5dDZBNjge7+w3S/K8wbVzDkPkDBHXJAp0uaQpHHRjpSD7rbbPOnwtZx5FI+F33ajTS6jx2Ds71WkSpGbu0kS3pMa7KzUsF2cRRkYCTXHK+iexE98LOEaNVnBj5vfxcKtD2jsM5W2cKZH5Z8l2ayXGdLrSZWbAUkE2exKDR0++f5InBg+yYaMCofadDosjbGG/FmpJ4fo4FI2FKtA4+aVyu/Bm8SizSi67NKzHTYwbwdbYgxQ8QcFR8ihUrVizZaR8c6Kb5+G8pS2sDjYleZwVpxR8gL+9yCvLLGn5HYGGpfX2VL9lThUFw9b/p0h7kSoFswXCYaY8PbSRIyO9FZCs2iD+iJaI1kmQ1YouT7JiFPbb3PokGqaek1Cm/4EXpHBgD0iORkNzyziV7NswEJmO/1ihdB8/PgnD4Pa9rpCth6MaD2y8HZJOg0q5duxTf7Tvf+c57wJpLm13qu662BMQO+dd//VfF//vzP/9zpZTJ7Ev8ij179vDkk0/y85//nOnp6as9pHk/XwKdP/rRj/jiF7+ogLmSGvrcc88pAdA/+qM/Ij09felYwcw3XjOQTcAPeYC/+Iu/UAC2hSKBYgxIxOjb3/42mzdvXvD+CyW6WJAtGIBTB4ME/O9gUPZkA9l5ZpKSDeiNWoKBIOHABInHjqEJBqMbYziMq7gYb3a28sZ5t2yhIbon8WpMmIwaPONTiqOqNVhJSrYhEKJWG8Y7Nc20y03QaMORGIde+84mfLEZ43dOEDLFY9Lr3hUpDfp9sjejV4pOynESxjflBasZo3ymJozf7yMQ1hNnMnD+vJ9zWr5jfC8UAZqL6rtYCvBSQTYBCc6cOaM4GBLVjzE6xDmRjVpYVYODgwpYFwPaFr+6I/g9U7gicSTGiZyijoDMB5GvYVGyW/y3Xcs752o0sdgGFJcLsgVCEXyhqOli1GkwzLQ6vjSZhPA5A2jNBvR63SWZU5f2vb//d12u3pYCsrVMumgYc+EJhWYSCqNp82aDnkSzQYkWT3mDTPuDygElTrqsGKNOQLZEsq3zg2xinPrdTlxuL/6QDpPFii3ejF4nAYLfv2whTMATQCIuOsO799iLjSYilrU8sIBECwx3setqro+5HJAtBp2I6R/V0AzAEQ6T5H6D9OArTBtWM2R+cFEgWzgUIODzE9GbMOrCuKa8RHRGrPEmdFoNIpegODxavbIe/a4pJiad+AJBIhojNkcy9gQLekLKfZOTE0y7vIQ1BuJsidgTrJgMerSRAJPjo4xOutHq4kiwJ5EQb4rxKWeJKkLQ5yMU0aAzmdAvpIwrMLUWq09ZF8L4lfsrKysX/GaxYySIJLVt5HwTJ0T2WgEOpAam1HWTmoqJiYlKure8tthAkqzPgN/DtNOFz6/BbLESH29GE/Lh9YflgMNq1C04Rpk/YkPIvIoCqyEC3gCBoAZzfFT+8+EI4YDYIiE0+jhl778a1+Xuk4sF2YRB4wn68AS8DAWmeX7kJPun2zBq3g2ymRNtxGcknxeMuNJF2iQeNVwtkC1CKODF6fUTNlhxmPVXaEuNEAkF8btlvekwJcSxmBmzWB1frt4uB2QLBIJ0tx2m/vjjDI4NkxhvJC+rgFDcfdx++734/L7FPsb5+wTrCnmnGOobw6vRYLbacDhSMGmvHgAWDvsJeJ2EDUnEGXRKIW5hFCz5SI0RAt4VCHuvCOaz9efSZwxkk3UmOhP/cDHpouezjsIRXL4QLq8PXTjA1LSX+vZRXL4I8WYdxdnx2CwGXIEQKcl2HLY4tKKMRV4SCJL143FOQWImibpIdE/TaNHqwrhHu+gZljPLiDU5k5xks5gPEBFbdAy3xoLNGo9eI3tkmKDPyXjfIBOBMGjjsKemkeqwKH6l7KTyXe6hcXQZ2Vh0S9ZU1OcTOYbFfDGiV+yX+R82Fvy6MJVvsb5b7NNng2xybomNudh0UfnuHTt2cODAAf7pn/7pPWDNItX1P+o2kf9CmQoxYsm1enBh1f/Lv/yLQnb5y7/8y4uCbG+99Ra/+tWveOKJJxSb5VpeIq+WlhYldfRTn/oUvb29HDt2jK9//esKKWexNtTFnuGagWyCZO7fv59vfvObi0anZXL92Z/9GZ/4xCeWHIFaCsh2fF+Q0AyLPLfATEGpFedkgIE+Px5PCLNZQ26Bn8SuVoxjY2jCYUKWONxFxfjt9gVANgEM3BzZ8QLDjvWsSXNxYNshOsbdaONyWX37rawud6Af7+Twzn2c7BpkwpTK7fffy8pcB4Y5dkaNLkznW7/ktGETW1YWYDNFwQStXsPo2WM0DPrJXbWOnHgD+nA3L/xgG/aHH2ZdgR1rcJT6+pN0UMatK7KJkyDXfDM+6MMfCqM1mNDNYhlc+BbZXEXuwoqZXSNI9CgOgWwUArbOB9RdSZBNWJPr1q1Tvk8cFQHasrKyFl0vTKsL0PjqE7w8nsYDt99KcUo8Rr2PnpZ2BgYMlK0tIN6ku0YAwJXbomJ6E/lc6KTJpil6m6uYZWwUlwOyjbrDdE2EmPBGDRebSUN+kpZUi1Zx0pd6RUKDHPpFE/bbqynMd7C4qn5L/Zarf38UtIm2fL7YFSskKnqLsVjkXtGngMyik4X0tiSQbcKlMNk8wTAaTQSzTofdYqLIkUiyxayAatO+AL3Tbvqm3Lj80bRSo1bDmjQB2cxz7zMacT5GqXvzZQ409zPtiSc5r5L1W9ZQkZ2k6HDppubl6Eii1lO07GgjmJJK7rJMrBJZnucK+ZyENHp0erN07J7zEr3FOm/F1ttS9XYpIJsCgAgYooBeoNP4MGtH0EYEALMS1DpI8Owh3f8yU4aVDJkfIqSfn8kmfoqzv436w2eIFK2kKsPNzl+9wUl9OQ88vIm1WfFEPE66Tr7NSEI+RVkOGnf+ml9vP824W4NZk0BB9TruevB2VhUlM926j5899TsONQySkJZP9ab7eOTuWvIt0/Q2H+el7fs5XNdNXHwxG++5n3tvqybN9O7qcZGwm+4jRxgMWslft44M4+UxskSRMSNW1pacYbJuFCB5Js1A9BnbJ+ebI5cKskmkOAayie5j7G1JFZbUDGG1SUF+SXFYVH0+Ab5co7TVHWPvqSZGp4zkV6xm45YVOHznqO8ZR59Swbo8KzOxj4s/VkQKBHtx+cLojRZsZh1B9zBtJ1oZ8ZrJWpFPoiUee9xc2QgaprsO0jIwgrn0bqoc74BRl7N6Y+8VeYtuxHkTG/TC9Sb2Skyf85pAi0gXlV3aGwrwcsdBflL/EsFwCH8oqMwR+V8oHEKn1Slpa9aUFOzF+WiFVRNBYa4V6xx8yrKKUn3ylWeyRcI4h5rZ39KBK62WP6hwELwSDCpNhIBzhJ7jrUyEkim9tZKEyCUAOBcIf7beYh0KY46P6FIYE7Ei2/Pp7VJBNtHX6PQ42+t3cnSyjokkO9pwiIRxN+tt1Tyy6UFFl9GyCYu8IgGcI+0cfnMfb23fT59WT2H1Bh766GNUZ+qVUjVX/tLgGW3izIFfMlb+F9yaG8bjnkRjyyfBsERgLyLZPgHCGl0UNLnIYGN6k31SAJbZ11z+QWx/je2xSwXZxO4IhsIMTnjQhvwcr+/nuYNDdLm06OIt6LRaMk0B7qowU7s8E7fXT05GCjbru8c3774dctFV9yq/evxV8h78Fz57fxLhQJhQ0MPg8f1s3/n/8dTuKfxx2VQ/+CW+/eitZJjD+Jxd7Pj1D3m7s4ZPffXTLMvWEPQ76T70Aj/4xD9xqCgVWySZ8ns/yVf++EFWxkMw5GGk8VV+8udPkfGtn/L5rYlRwG5RV0QBUH1jI3T1D+LXGbEnpJGS4cA0T7RJZB+rhSfnSAxok71LbEl5LdbEYKFhqCDbQhJa2uvCCouVBrnwnbE9UXwAyfy6HHBoaaN69903GsgWG70EPL/61a8qtpWAugKwLUQAW0hO1xRkk4J4f/VXf8XatWs5deoUdrtdAT0uNjFizt8nP/lJBWlcam72kkC2vdIyOkJahony5fF0d3jobo3mFMsRKpTjrDwt+VkB4sf70Um0JcmBN9GBVuoMxbKkLiZ9rQFt/2GebYfl5VVkOwdxZ2SSHKdlvPkE+7b5qf1SJT1vn2RIk83GzdVomp7kld5S7qhdhsM6wzSTiImAYaHYwahFG+zk1edaKLujljy7Bb0441oDupHTvN4wQlL+GtbmJhJqf46fvViPduNn+OTaLEyuXhrPNhDKv4nqrHgMCm1Z0k7DymEVvaJpksp/gl68wTC6eUA2OXSHhoZ48cUXKSoqYtOmTecjGFIT4/nnn1cYicuXL583reVKgWxiWAsyLWnHcjgIPVUYbeKUSIRsMak1Gp2fhle20TDVQiD7Ie5eW4DDGqC7qYOBQQPlawtJtBqIBGNUby16nTC8w8qZqNMZMErkUHFExDgxoCV4XsYarZRFlnu16I16lH8JK0QYHu+aS0It10d5JzotWkmHDUXrTSgqks+ZsXjCMXr5O/lW8+4JIgdx0F577TUqKipYs2bN+bbbkv4pzUOkBs2yZcvmjaZcKsg25Q1zZkTAtQgZVo0CTgw4I4pjV+oQoG1ukGmuB4uEBjjw8yaS71pFRVkaphn5h+RDdToMElkTgYUC+IMhwhEBVPToNBE0eh06ha0YmHFCNOiMBoVVKlHJgD+g3K8zGNFLK2Zh3wSC73FYJD1Dq5PXteh0GkQvwaA4H1p0CrtO2VmUuXLeTp8VIY5FdhX9XgRkk9/Jutq5c6eypoTyHEv1lHkvrGH5nRR7ns/pXhLINumiUUC2UBjhQZSlJFGaYscXCjE47cbrD5ASbyE9IZ7+aSdnB8eY8PgVkG21ArLNw2TTQNA1RvPR0/hzyinPMtJY38gI6ayqKCA9aaZLlYBEIQGpgoQ1GnSyd2kEjNVBOEggGDwfYZbDTtL+w6EgwUBIcQ6iUVUNGuXe0Pk19M5c0qATUFmnR6MZ4+xrjfgcaeRVZ2GVuSE610T1eaGDJdFpAdn0C4BswkKSgFNxcTHr169XnHwxag8fPqzUg5C0JmHgzqe3SwXZgv4g4+c8uCe85KU1UWh9A6O/k5AhBadppbLXJ4XrmDKuVZhsiwLZ+tqoO1QHxauoSHNz5sB2nm0ysLJ2Kx/aWIE17KHzxC5GEgooTLfR3XiSQXMFa6sqyDYPc/Sl33JkMJ31t20hVdPK79p9FJWs4oHiBHwS3NEE6Tz+Gq+f6CNj1b3cvSoPjd/N6KgbiyWelJR4QjG9y5kddtF1+AgDASuFG9aTaY7WTZVUH9lDRXfRvTP6O4XHd5EUoNn7i+inublZqV8oZ4gEb0Q/YpdI1F1SOkWXYqzNF0S6UiCbpIvKeSZMNpnTUrdNAiJy9gqjbf7Cwhp0ERfn2lo52+Enp6qSylwNk5NufJokkm3GqC0RCStrRlLblB/5lQDE520QDTr8jA11cLTPT0pmJRvzDYz0DDA+7ichxc/ZvnEmTGU8UJWksL8VmyosDEZJr5J9MMxE+36aB4Yxl97HshQBqWX9ycIVJzZASNHN0oMt8l2iH9kL5Udq4IkjIvoR+1DqBskZJ3aJ6G0+B2UxTDYFZAv6ea5tLz858zIF9kzy7BkMTo/iDngpsmczMD1K+0gv4ekAZksCcdXZStpzMBKiLC6DL2dtpsKSofz7opdSClOL3mDEqNcpspSsBIW1Kb8z6tGIDeEPEAxp0Oiie6BCXpI1IhzkUICgHIV6I0aDEa1GzjUf/mBEsTMMJiM6OZsCfvyB9wJmmpl75AwQe8XvDyEHt5xpYeUzoutNmELCTg4p596MVXn+LLsgnfyChxV7SXQmzqXYJGJ/yCXgmpxv0vTlrrvuUjpQzjfXLwVkk/nh9nnY3XmC3/Z24fFkkDbkA02Q7hQ9ecZhHs4pZVPJWjSGRfL2tOAb6uLIk6+z37iCx75cSyZhnOPjuL1e7Hl5mDV6jMLY1ci89+Pzz9gLOrFXQCPnWSSA3+dX9KfVS2aMMHwlaOLDJzrVaggrZ+OMnREB11A9p/c9zkTF/01tfDNnTu8kbuPfcVPqNN6wXrGHxI4JBQLK2n7PpehSOXiVOaEEkuYA2URv4tudPn2aO++8UylBIfqRQIAEvSWL6d5771WylGbr7VKZbDJW+Zwptx+Xx0trxwg/eLaVgYgZc1KQ8dFD2LI3YIwrImWsh8fWWKgsTcVgiSc3zaHYDwtewmLzDFB39Bl+9ZKOjVYza//mjygOOxlp284TP9iG/p4/5JN3FmKMuJie6mc0XM2yTB+T/Yf4zc6T9L86Su1XH+WmWyox+cc5d+ggb/zDOLc9ex/WwWaee/I42tLNfOFjy9BNDtK+73F+0uLAMWDjsb/6KNmaxQKiYcK+CdrbxtHbsyjIsYDfSzAiXR/n3kNlfxNbX1hkAjqIjyRgg5wp4rvJWSPlm6T+50IghAqyLTijFn2D7EVdXV18//vfn7cpmehFGGQL6WbRX7zEG280kE3kKnvVr3/9a+rr6xXZ3nrrrcqZslSs6UJRXVOQTRawOPNSdE5oeXJ4fuhDH1ImxoUGjtTS+pu/+RslDeIzn/nMkifPUkC2Y3uDyuEkAJvkngz0+BSjZGxEIqARsvPNuCZDGC1BcopMCiA3eC5AQiI40uXwmXvz0hkjdG3fx2BCOiU1JSQKKKf4+iHGexo4sNvHhrvjOdY0gDlzFTcVJqGPtPPyf3VQ/uA68hwWxZn3TkwwOeUjITuNuBlERaMN07njWdpytnJTUTJmpbC4FmOkn50729AkF1O7NpO+bU/Sa3Nw8kwKj3xiOabRbpoOD5Bz/xYyg/10dfUw4dWiT8yhJC8ZoxaCvml8IT2RQBi9KZoqpTPOzWQTp0+ArP/+7/9WnMWPf/zjyqSVQohCyZQJ/fnPf15xHn8fTDY5eEdHR5XDQeaXjE9AQDHKxElaTLRfAdle3sZ4bhZTLW2krLmT1QUW+lva6R80UrXawdiQG5MtiaSkOLT+Edp7QmTkpmI3RxjqPMORhh7chgxWrirHOtGKOz6fDIcDkyaAc7SHEX0aSd4hWuubGfT4sRXVsLwkl6S4WKRQQ8g3xeREN9M+MxPtPUxa0igqKSDTbkWvC+Mc7GZk0gcmC47UDGwmLQGfB18gpACj4sTHwIELNwSRy9jYmLLZCKr/8MMPc8sttygbu+TOy+sf/ehHFQBuPmCLn+N+AAAgAElEQVTyUkA2cXgbRkKMeqKAWnJc1JEb90VoGA6TZJbf65Q0xKVcArId+nkztrVWBsZHCWoSKK1eQX6qBd9gCw3N7QxN+tFkVbG2LI9kY5Dp8U5lDYy0nmNIn0hRRTlFKTbM+inaTpyhtXecsCmbqrWVZFn99DadoLFnFJchm+XVZeSlJZxPSxOD1TU9wfiYC/dUH+eGAiTnlVBckIE1PE5Hdz9T7hBmq4OM7DRscSb0BPC43Xh8QbQGM2azaQb8num8coEAZA3J2hK9ieH6yCOPKE6+OCbyO9k3P/zhDytAznx6WzzIBq2xmmyhMEaNhrykBDJsFgVQVgBgYdGFI0p6p9MfpHNsigm3V3mOKJNtYZCt5dgZIoXVlGVG6D5Tz5g2l9KSXLRjrTS2dDLkjmDOrmJlWTY2v5upoUkmfMN0DQwTl1JIeWkRDosRjbef03VNdA97ScgqprqyiITgMK0NZ+kanCKYXMbKyiKyE2fxHMUxCTrp7WyisX0AXaodXSfYC3PJX56F2TtGd98QzoAee0o6qQ4bRjFcZzzIxYJsQk1/9tlnlbpaH/zgB6mtrVUck2eeeUYJPMmZKGDJfPvkUkC2KIgbIegPMdA4SX+Tk9RcDWWVA9gMvWgCTuLoJi7USdjnUpzjScttjFiFyZYyb002hcl2HmRbTUXqFKeaOxjtm2Y8kkLp+vXUZhs5d3I3I7Z8BWTraTzJgKmCtcvKybRqCPv62Pf6CfwJ6aRmhdjfH6aicj0fKrbh8gXwjZxh1+F2XJYytq7Lx2qIJiJr8TMxMsrwRJjE1GRSEk3REqVhN12HDzMYjCdvzXISA/24nH6coz6mMWDPzSMryQLeKVxON0GtSaltJoaWcrReBNSW80RAbanbIYCWrC0BsQ8ePKgEluRcEV3Kn1cbZBNtin0j55mMRWynmEMktdnkfFsQZMNDb8dZjjRNkF68mg1VmejDPgWkDrjGGHX50ZiSsEWGGZtyMto3ybAnQkpZFcuy7IqNIPzAwFQfp04cZE/DJKm5y9m0MguTQYJAOvzDjew63opLl8umNRVkpQggocOanIfFP8T45DghaxaGkdN0DA5jLr+PqvhpupubaGrtB3sahRXLKEi3Y7hEdpTIQQCZF154QWFk/MEf/IESeJD6MFKoWfT1kY98RKlpN991KSDbLQUr+PLGh5XuokPOcdJtyTx++AV2txwjMhXEFJeApSYnyiyNhCm3pPOlzE1UWjIJzAWyaTUEpwdoObaHQw39mDPK2bD5NgqtLjpOHeLtAx1o0iqpvWU9xRkuxs410j/oZ2g4THJpIcnmIJGkUooSA/S1HmT/gWMMa/JZsXELa4rtuDvOcGTnQVojiRQvX8P6DaUkznbwtSFc/R2cfO1t6r1GsstXUbuhCG3/OH6NCVu2gakRFyHfOINjU5hsqeQXFWPTBfH5/YrtrNGEQGvCbDLOqk32bunLfBa9yT4pspdguwChAgSILkWHYpcI8+BKg2wS9Woa6uTx+gO0BIvJ7x3jo6/9J0aLjX+77SNMZ1moCfbw6LINlBdWKAHP+S8N2oibnsYTPL8txIe+uFHJMBFwVbkEyI74GW3bw5v7T9HnTSanZhMf2JAP7jEGhzrpmwwwdvYEvQmr2XrzakqTQgy0Hub1t8/iNCVTsG4zm5MCDI95sJeXY/NPMtR9joCS2jhI077/oD/zcyR3PcELe7tJWP15HthUSWawg7oz3bjNqaRXrWJtruOC9PoQAfc0TpcX9FasUjZF7Mk5QDbRmwCjTz/9NOJ4f+5zn1N09Oabb/Lyyy8rPp+swdlsKeV0klTUmVrKS2GyxUC2gXEXXreXX77SxKv108SlO3D52+k68yPyqh8jp+B+wt0dVCX6ePSeYqX0QGlxASbTwnkO0jrB3d9O3csvMbR2La6WnfjW/DWfzRrj9Bu/YJ9lMx++dT0ZxliAL1pbW87Svv27qJ8KYzQ3sDtYy5e3bCHHPE3XwcPs/J6b+199EMtgI8/812EieTfxmY+V4e1vZ++Tr2Lcsg7nrt/h+uD/w6MFWvyLIk1GiAjI1nmOQFw2ZQVp6GTvnMmKmGueyhqS8jr/+I//qABp4ns7HA5Fj+IHPPTQQ4r/JkGdhTpDLhZkkzkkDKzYeRlj8wtGsG/fPqXG1+zaXbPZdkvxB/4n3LuYdNFrBbCJfG8kkE1sZ7EF/vM//1Oxn6TJgfhSUi9OfF9plilz/FJZgdcUZJNun7KAfvKTnyhpo7LhSkvXiz2QgGzf/e53FSbS1QbZju4JYLHqqVppo7fTozBLiiqs1B+bJM6iZ+WGRMZH/Jw6PEVZtRWvN8zZE06KKrTkFEm0bi4QQItBN8z+l86izSpi2YpszMJ60+jRREap2/U7eh33sSVzmGPNA1gKaqnJjsNgHOTNfzxJ+idqKcmwY7XqGW9ppa1tnILb15EsNU+k7pG4Ge2v8fPuMj5em0uCOZpqoTOFaH3jDdrDGay6KYu611rJvTmbcy/Wkf7IJiwjLZzsTmXrWiOdHU1MBeJJsljRhAOEUwopS7ESGOtiwGPBYY8nziSRLmZAtrmZRTJ5JS1UNmbZJG+//XYFcJONVDZocfgXuq4Uk00WyGxwQYCmGOVWjLXFg2xvMFm+lix/HadOWFj1wEoiw70MDppYvkrDwb09JOWXUl6Uhs5Zx8tv+ti4tQy9t58T3U5MwQBh9zih1GJyPPXsC1Vyz8oyUvVOWvbuZrxsMxUmNwNt55jUTDLUZqS0tobiIgcm8fg0OoKTXRx787e0eCspzE4k4BnGkFZMRWkxhulRnEp0UYsmHMGgT8KWoCcU8hPRGjAaBWST6Oj8epucnFQ6qwhTQ5imUudODCExZEtLS+d1HJU5dwmNDwSYOd4fUlhgFSk6LIboGKU229khSa2B8mQdcYpTvfgrEh5g70/foEMBQnQEx6bRxxVTs7GchMgw57p6FfBnYCRA4YqVlKbp6Nz/LCf7HaSkWZkcchGfXcW6jXkE609xtm+SgMmI1ZZLSVkSU/0naOhxYjIkoPO7GE/IZ3VVOUXJFgQP1Gr8DLYcZe/+DkjOICEyzZgpjarlyylPDDEwNIbHGyASDhFOyiIvNR69x8mUy4fGaMBoisMsKdczdenmctrl99JRV9abMKAECJU6A5IyJiCARJHnc/hFoksB2VomPTSOTSvposJsSYuPIz8pYQbEjhZk9wWDWIx6Bqc9dE84Faag1FlaTLpo0DNK/e43ONXnxIuR5Jx81qxbT0GyDVd/K53nBhh3exmf0lK0ooK04AgndtUxYrOTYp1iwBtPcfVa1uTqOHewjqZJFxqbjdTMAvLtIQY7Gjg3GkJvsuD1jBCXWUVNRSXpNtk3hd3joefsGY429BCMiyPdDsNtYTKrl1FRYmZ43IXfHyFOnESDGZs9Bbs17nxq6GJBNtFJf3+/EiEW4EbY3BIMkOi+GLOyPy10LQVkk0CRGP3D7dN0HR3HYNFRtD6JpHQToUi0NpMhNEai520S3duUv09Y72E0XmqyLR1kO9HQjSYxH3//YfoMmdTW1GLq3M/wu0C2ctZWRUG2UMRF42uv02dIxpai4c1tO2k85yanoJCKm+7ilqROuvoG0Bfcy7qCFAzaKAtNj5PmulOcaA5QumoFNWUOCIbfAdlCNvJqivC2vEVzd4j45HxM+hDG+Ezy8+0Egy48/gg2cxymOAtGQ4w1PjeoL8EHcfJj+hI9yjoTvQmDbCHD7Eow2WJzY7ZzIkajMCRlXsh+vZAjJOnefucY3WfrONvaSSS1mOq1GyhKMuLqPc2ZASc6RwnJQ/s42jSOwZELXichYw7rbllOTnKcwtAOOgeoO3WEvY1TpOXVcHOpiYmpESZ1aaSGBzh4ug2XIZ9bqnMwBzuZCFnIXnYHaZMnaGxvwp9RS26om3NDA+jzarH2NdLUMQ5JJpD6SsYsylZWkZthRbeU1LwZIYmMRObCQhS9SS0YWWfCPBR7RIJKiylyvBSQ7fn2vfzrqRdwxCXwkRV38Mc3f0Spw/SzQy/yxLFXcPk8aJ0RzNZELDW574BscWl8MUNAtow5QDYNupCLlpbjvHakAUNAR1ZuMctWLIORThrPDkLIxbBPT7iwmrU5LoaOPMfeviyWl1SSm65jYmwAX+7tbLLVc6a1hQFXIv4JLyZbDpU1aThbj3O4PkhSRjI5ZTWsWl2ATepIKWCQlrCzm5aTe9l1xIMtJZGM4iqqy+2Mvt2KU+sg96YQZ3edJeDIJCXJiDagwZJYSmGJEffICNM+PQnJCQq72SD1EvWGi3IUFbbwDHtUgDbRm+hLWAfC3BagRgISC83zpTLZ5Hud7mm2NR/nheFxpgIFrDt9mO/s/CUTCQ7+T+1D7Fq9kSzfWT5bWcSWkvX4pLDzfJdEItzDNJ/aycvelXzp5jJshvNt0CDkoa9tFy8fOYLLk4lDp2NSqyNh3Z08kjjGmy89za7hfGpL/fT0TFBcexc3l2TQ+OQOzjg0xCenkl21ktLpFk6fHaXy0Y+TN9XO8W1vMV28npoCDV37fkxf1hdIP/cUL+1vJ2H1l7nvplLSQ310dA0wHdIR1CZSs3YlmfFR4EnmrN8zyuj4GCFtIokWCwaDFr1J6qRGfYILrxhQIgHbp556Sgmui10iAM7GjRsVu+RiQM2lgmwyMz3+EGOTLoaHJ/jekw00TGqwpCQQcTUw1vUK+TWfxZRQgnNykqTAJF+5I53sNBvZmWkkJsYvdNQS8U/RfPoAPzsSx/9+rJC9zxykw7OMzz5sZc/3t8EDd7D1tlLMgXfAVmHoOkc7eH7HGTTZFdxRMMZPfjDIB755ByvzoHvP7/jRY4/TeXeJEoAt2HIvj1SXU2Hz0ln3Er85VsQnH8yh78SLvDRwJ//7c+Ug9dvO72tRVr5WK+Ck+IMxtqhEmYJ4RgcZGZkgaLKSkpmLTfENZ+pFzPHEspZOnjyppM3JOSJsbQlEyB4pnRglI2ih9SYfvRiQTfQtAWHBA8T3iPlq8ns5U8WuFXxgNqtI/Mg77rhDGZd6XV8SkCClkKdEX9/61rcu2l001vhAwNMLGyP8Pp9Gxvjv//7vylgFWxIwOTYfxZeSoHcMaLuUcV0XIJs84J/8yZ8oaWhinF4MgZWN+O///u9/byBbvE1P5QobXS0eRod9rLnFznC/n7RMI15PCEeqkabTTjKyTYyNBmg546KoUktO4fwgmzHcx67drcRlllBdkY5Rq0PjbmXX802YludRWl5D8uQZDjTNBtmG2PWPJ0h/tJYcXQ9v/W4/bdIswRPEaDORu3ILm9etIs2qJXLuTb53JpMvbioiaabuidD53c07eKvfQnWOluM9NjYsz8FX/zpNCWvJD5yl3baR9fp+eiaCZFZWkWE1Evb20VDnJasyHZ2rn/FIGplpVnQhH35/AI3OjEHSH+eoESUTMoYSi47feOMNxYGUZheLcRxjYI0wcxbbXXSuxgcXLg65Tww0AYOEJbI0kG0dy7PiOHfkEPX2CmoMLqbH4qhapeXwvnMk5pVQXpSKzlXPq7v91N6Uy8iZ7Tx7dBSH1YzeNUBP4ho+ckc+nbunqLyrigzLCIeOuamprSbLMMnpw29zqKWH/iaofuhetqwpJFHoAgrI1snpfa8ykfkAtSsLiXc3cKLRRVJ2KoG2Zvr9YLJaMOp0mEzJpGXZ0AT86C1JWK1mBfiJ9lia23kUvcnGJ51/pbuP6OsP//APzzMPF3IeLw1kg8bRkJIeWpGiJSVO0kU1jHnCNI2GsZuhyH5pTLZ9jx/Cv3YNtavzMA63cKKuG03BSlZlhak7doiTTd2M9o+Rt/XDbK5KZfz0K/QYVrFq3QoM7Xs4MxwhOy+BEw1usotKWFGSqoB97sEeztY1oy1aRkV+DvGhLt56pQ1jXgEVVVnEG7Ro8THYfopjZ70UrFxNZdo0R0/3Y7RnU1qYjLfnLG3nRnAGNApYuiwvSfJgCOrjSZQC8EL4kMiuEn2UdMi59SavCWNTDjiJ8kuqoRhEMUB7Ib0tHmTToDQ+GHdGQTZpTBNvptCeoICkggcLA8oXDGEVkM3loXt8Wvm3ND5Ys1DjA0kX9YzRsG8vPaE4ktKTiYz4MManU1SdT7phmH37D3O6qQfXlI+SW++mKlFHz4k+rNXLWVlt5Oz2BpzWNIrSR2jo0JJZVklFfgJ6rZ+B1mbae9ykl5SRm50MI0fZc9JJSkEF5QUO9LIvu/pobmplRJ9LeVkhqfp+jm1rhcwcshzj1DX14YuYcFh0hE3xJGcVkp9uJ04fBYEXC7LF9klJ05ZCsGJ8CLD96KOPKiyk2anCcx3ySwHZlDo5vhCtB4YY63FRuCaZzIokZa+OOs8y3zTowlM4nM+THHibCdMtDFseJLRAd9GLMdlOnu0klL6G1akDnHyxG11WGckpHQqLt+A8ky0GskEo4qbljUNMWG2YUn28ebAJv8bO6sIMkvMryAvWU985gCb3VjYWp86AbDLsIK6pKSZdYawJiSTERz3X80y2UAJ5NYUEOg/Q700mr6oWR6CL0VEnhqQUwl43PqykpUfXtrLeFHnMv08KoC1RTwkgSVkEqRkr6TWLcUCuJMg2G2wTMEEAW9mHFwOyRR9TWNJORgfaaGloZSokzMN1pPvbaOgXkK2IlPEjtE7GUbj2NtKnz9DY3I2utJaqrGQMmgjaiI+RwTaO9vpJzVrG+sQh6lrbGDWVsiI9QH1nP+Omcu4t1tLXcpDegFUB2dIVkK0Zf8YGcoLdnBvsg7QKIuNjBBPKWV+dRmiwg8amDpyJhVSV5JJguLTaerH9U5w6WW8SQJIAoASQFgOwiayWBrLt40enX8CsN7K1eC1/edtnlHID//Dmf7Gt5XA0c2PUizaowViWpqTFSnpoZWIuX6t8gGVJeXOAbFr04UkaDm/jmd09VN7xMR6+uZDQ4CleePppntjRQVamCbcnhLH0Nj68JQfL+D56bfdxz4YV6AePcLChA0/qOnLPPcevf7eXfl0ecd5hdLYc7vrg/Wh6D7F/Io8vf+7TVNr9eL2S2juzHmSxT7RzeNfzPNVo5XNf+iobckNM9PfSvLsdl9ZO7kYtbccGcZTXUFmQiHdE0ppHsOSWY/JM4IlYSUm1KbWzorW9pEbvxXe5GEAqKb2PP/64EkCS7AhhRwlTezHrbakgm5xhI+5RftN0iJ2DevyaPBzD/ZTU7WPa62Zkze0MZGWRqevic+U5bM2uwRdegMkmZ7hnlOb6t/j1VAXfuKWcRONM4FBqOjpHaTywlxZNCrW3biVfN0HLkX28sU3P7Z9Ko33fTtpSPsznb7UzcPQVDk7YKc/NpPU3T9G07EN849FbSPKN0XL8CGeaxqj46EfJnW7n5I49TBetozofuvb9O6Nl/5v1cfXUndpO3MbvsTljmoneZrbt2kNzzxgJ8cms/cDHWJETrzDTJRXZPTHGtD9CQnoGVo00pvET1s2UU5jjcIoBpLLOpIOfBCTuvvtuxS4RoORiertkkC0SwekNMjw+ydjIJD/4dSMdvW5sCUZ84X5ckUlSy+5VaiV6pwKk+kb4wu1pZCWbSU9LJicna8FApG+8jSM7/p4j5T/lW8s8dO99kaNtIxTd/wlGH/8tri13cOvmCqyhWJkXKUXiYbDxBV5rHqRw07fYpOvg6BPfo3/TN7i7JoPhg2/w5P96C/PXShg+MEHaikf4+h8vIzjcyeHfPMm5mz7HIzV2RhsP8fqzTWz40y9TqfMjSeRKpsTAaV79xYvUTRrIKr2HRz6zhmRlHcWANGnaNI3L4yLs1xHnSCFO/IkF0u5FDwK0feMb31DsSinVJKCJkBQWy5RaLMgm80LYqpICHtujZW6InyZBEWGvymuxS2xVOdvkrFWv60sCMRLLtm3bFN9dfMnZwKm8LsFIAU4FKJWg4LW4BCj+wQ9+oMxlsdtiTGiZf/ITsxEEZJOzRs6PpV4qyHaBxCQIdWxPAHOcjqqVCYwM+WltcFJaZSWvSCLceg7tHiO/2IJ0HZVN6PSRKUaGA++AbOG5mWzGSC+7d7dhzihleUUGRn8bO3YPk1OUR3ZhJvFGPcbpVl451YMhvYbNxXaMwWaef3qAFfeuItMaYmxoVKF+9w04Sa0pJt2eTnJSgpIeGu7dzffPZvLFWwrPg2xIXSBvKzsPjsL4Aaby72JTZTG63p38rCGODZEJ7FvuImXwHFNBHZkV+ViUrqPTdO4dwrYiE6N3iGl9JumJRrRBH76An4jOhGmBxgWyEYqxLwCpTFDZSCU1eOvWrQt2SLmuQbb8dBhv4tDRI3itVdh1qaxeDYf295KUV0xZoYBsZxSQbf2GDCbbD9MQKKQiy4aUBAqbk8hIS2Bo1y/pyd5KyvjbDKY8wMZMaGw6TVcghaosC0PHT+ErWsnKqgKSjJKmqyMw0UHjqV0ESh+mOsOOhV5OnhzBkm7F1zyBISeZBIdVATP0hmidDunwFvT5CaPDaJKGBqLfubcL2RBbW1v553/+Z4WiLZugoPyiNyk8vBBYcykgm4xm2h/mzFAEfzBMmjWaLjrg1hAIaylNipCdEAXelnJJuuhBqcl2Zw2FhakYJzo53dxBwJTI5JSToD6OrOQk/G3bGUm7mercdFxt2xlPuZnKogr0XW9wejRMoi5IizeNiuISilKkSxJM9/fT1TJAYlUJGSlJmPQTnH6qDl9OFsUrcrEptfU89Hc10ditp3x5GTn2KU4ePYcuKYV4fxdTmiQSEh3ogtNM++JJtwubyI82LhlbnPl8fT1hui0EsolchKH5H//xH4yMjCAMYAFrbrrpJiX9bSG9LR1kk8YHIQVkS7daKLDblALf4pxIgWFhsgnINuB00zXhxBcMKwV316QsIl3UPUbL0Tr8WWVUlGfjqj9Jy0iQzDwLHX1j+DVWsu0mXF2H8GSuJENnY7p1nORVZRSUGWh9oY7JOAeJ5lMMGAsoKF5JbrwOrd5Hb1sPQ8MackqzcNgtaLxd7Nvfjy0rn/LSNIw6A4GRZlo7mgimrqI4OwebaZymba0Ek1NwJI3SO6XHlpRGslUPOgMmsxmz1MSZWVjvgGxRFuJ8Bq3oRWpCSWqvFLEXw1Gi/DfffLNi0C6kt6WAbDIS56iXjkPj+L1+CmuTcWTHK4W2Z/C18621zf5mMn3P4tNlMmR6iOBiGh9ckC6qgGypq6gtT8d1fAdPt7mJNwaoWbacvLT4mXRRAdkqyLJpCA6f4YntHcTnFrIic5odHQGKS1bzgRIbXsksGznLb/c0MhpfziObyrAbJbA140wo4G4s3Si6S8wG2XKXF0L/ESZ1mWQVrCPe08zw5CQ6WwGJZiMhnwtvIIjeFI/ValmwA1usBpuwa4TVJqCopBuK8biYOp9XA2STZ5b9eqkgWwxQlLp0oZEWDjaeY8pWTm3SMC1DLnRJhWR4TtEbdpBXuZnksSM0dLQRzL6FZVkpGLVhtGEfwwOtUZAtu5oNScMzIFsJK1L91HXFQDYd/a2H6A3Ek111O2lTJ2juaMGXvn4GZOuF1HK0wQBaRxWrsoyEJvto6WxlUJvDsqJ8HNKwbymU5plDI1aDTYJHwmaTNFvRm5S0kKDEQmzfpYNse/m30y9QaM/is+sf5N7ym5SmB/u7TvPDPU/RNzFEZNhNxO1HXxztMCrdVascBXxz1cMsTy4kMCdwE8bvmmSks5HDh3ZzZiqRrVs2MdhXz0lXBh+tdBBAj9WeSWKkg+7m3biyHmFDWSHBviMcaWrH6VhP8egR6vp8pK1YRbLGj8GSQHp6GhrvGK31b3PyZAOBrA/yBx+pJV0beqfueiiAc3KE1sZD1B/dx4DlHh7+8HJ8+1qZ1tjJvsVEz1kPOeXFZKfF4ZvsZWxYcu5XYQk7CWhspNhNhIMCssmZMT/IJjak6E32SWFFCQtRgn+SLrrQHil6WyrIJo29BqaHefrkTnonIpRmrECv1TPc283k0ADla2px+p0MedvYWlDAHYXr8YUWYLJJeDPspOfUQZ75XYgHvnkrpUnG6P6rBf/UGC37GnAnZ7DslgriA04G6+vZ/7N+ir5ZwOSZIwwVPsrHS/101L/NnkEry2vWkRNq4/SpU7y1pwPL/R/jI3EDnGocpfJjArJ1cGLH20wXrmN5foROBWT7NutMdZw+/SbxG/6G5Zp63jjRTcSWRaXdx0T/aYylD7M8JxGdJkw46MM5OIUvaMZelIRe6tcG/YSkS/Qc6aIx8F5qeUnm0i9+8QslI0LYIgLc5OfnXxSsuVSQTb5P6sgNjjvxujz8/L9PsfvYCKTaCcRrCBu1WBPTCfm8BCa8FBrH+cOHikiOF6c/j/h4ywLAk4+Rxh386OEv8ZSpAIcpiNfvIrL6Af70m19nReM/8DL385n77ifLInV8o3U+pYbb8V/+M//wnV/QkFVMIl5cYQ+pn/8Rz3x2La7jB3n9/53kzqfuRHd0J6+1+ll+/8NUuHfxvc98m5dGgpjjjYT9XizpVXz5n5/g05VapPyhTJyQb5KBrgEmlQ7O6WTn2TFd1EwOE3BO4tJaSLQIa3T+GnSyXn7729/yne98R2Fmy3oTn0D0JutvMddiQLbY58w+M2PgrAA1Uuf0e9/73nsYT4sB1hczRvWeKy8BsY3kbBVw9kJAVnQrWYmSZSP+5LW6Yk2jZCzChL7wDJF/SzkXYeYtVIpgrmdQQbaLgmzRSFRpZTwJdgOnj04ozseK9Uk4p4M01U9jSzCwfE0ifT0e2pucyH5TKOmiwmSbE2TToDdNc/yp4/iz8llWW8DUgRdpcaxieW4qZqUwug6zxc/ZN/bT6U9mxZYVcOYX7HGt4471Fdgt0skMxtrb6eycJPeWGoVOruS0arQ4Tz/Hy+61PLAyM9rpMmo5ozdNceLpfRxt7qfiI/ewKj8TnbeF3z15gLA/l01fuhrp4x0AACAASURBVI2kkdMcbB0mtWgNZWk2QmPNnB5PpLrAIWgCkwYB2UxRkC0UUgrlSoHxuYxSAVpiQI1szoIUS/qhOCQSEbntttvmLd4oI79S6aIXLoBLZbKdfel1JsvFUMkkXie0/n28vmeUzPzVbL09lebnDjKSWsCyFfnoO3fyVIOdD95RhqfpKPu6HWy9ZzmZSvMKidrqCU8c45Xjg2iHzKy+72ZSgp0cPXoIf/bd3FQa5Mhv9zJdsor1KwuxK7XwoumiB/e+zEDa3dy1vAAG9tMwaiaroAh6Gxg355GfnY7VFC0CH/X5o0woKQguzMb5WmjLxiP0/h//+MfKwfqBD3xAAQCkUYnUGdqyZct7OkVdKN9LBdlkHktX0e6pMCNuaSABiSZJIVOqfFFkhxSLRqlrs9grEupn789ewrv6DtbWZBJob+Bsk4/0Qh2No26S0opZXRxH+0vPM5B5Eysr03G3bmM05WaqiivQCcg2HCIlM5WeA52E8suprszFLp3gnL0cO36AEesy1i8rxzFVz8v1TvKKK1he4FCATi1e+jsbaRCQraaU3KRpThw9h95hI9zRTzgzn7yCFMJj3ZxzW8jNTCTiduKNxJHoSMAsbFFFhfODbHIgSC0vqZkhTqOwM6SgvkSQJQ1fgLaFDrTLAdkKHAlUpNoVloZk8ImKAuEIJr2OtpFxGocnlH1j0Uw29xjNh0/iTi+ktMjByNEz9LptFOS4OdrvIzWzhBWZEZp37GQyewW5STammsZIXv0OyDYV5yA3d4x9h8ewVyxjdWUGFoMW57k6Tp49hzlrOZUluQQ7t3FsyEpB+WpK0q0KQKLzDXOqvp4un53q8hLSQx3s3dWDpaSS8iwvrW0e7AUFFGQmoFe23+icjO2H74Bsxuh8nWPOxoxQMWalJpQA2VLbS/ZOiaDFANL55vtSQbbpEQ+dh8aVhhGFG5KxZ1miTt6sBimKoxPykeTbhS7iZSpuE0F92iJrsp0mUryaypQpTgjIlraa2vIcLOFBDr20jUMN3eTf80E2F8fTUX+Mc7oiVlVWkB1o5amn93IusYKHH1hF/EQDL7a4yClYzr2FCQQQdm6IjgPP8/TJAXLXfYAPLUvH6x5noG8C5+gU7kgcOaWllOYnCC0uCrIdOsSAwmQrgv7DTGgzySoUkK2F4YlJ9AmF2OPjldo8waCPQESHwWhWUpvnugTIEuNfUmhkvW3YsAFpSy/pLbJPCtC2mNopsteK3CsrKxfc0sTpERB2dnfRi71paSCbBk3QycREP4M+C4lJGdg9bRxs6mHKWs4tyaO0DLnR2QvJcJ+cAdm24Bg7TGOngGyb3guydXuwZ1axIXmMhrYORs0l1KT5qW/vZURfzH3lVga66zk1ECSrZAW5zjOcqDtH/PItlBg66Rnsh/TlhNtaGNVms2ZzKXS10tw0gqW0gvKyDOIiiy3+/Y6ERM7i8O/evVsp6i2phtL8QAAAqcMiQJvU1lsIIF0Kk+3Ztj38V+M2Prz8Vh6q3sKe9pNK3a57Kjbym1Pbee7ULnwDk0TcAfTFDgVkEyabArKtfJjq+UA26fAYlkZKPlx9Z3mzoZNuQyZrxzs5O5zG3Z+7lRx9GI3BjG/wGGfq3sSV9TC15YWE+o9wuLETb/pGCtw72d7lpXr9x7gtN45ARKsURpemID7nKOeajihs7sxV97M5V3c+U01SCOUev2eKofbj1HUPosnfTGnXOSY0dnLXa2jd00tiTQ1l+Racvf0Mj+rIrkknMu0ioI0n2WEmEpgB2YTJdpEJLXqTYvmit1dffVVZa6InSS+T9faFL3xh0etH0qhlzxVAdaGi1hIsGpwe4XfHd6D1R7izcgO2iAvXQKOSklhQvQlS0nm7+zgGv5YHlm3FJ62aF7o04Blu4s0Xfso+4wN87eH12MI+RgfGcE46CQaP81pHhM23fIS18eMcPbKD15yr+WatgTOnDikg2yfKAnTU71ZAtpWrN1OR4Gd6epDmQ/U0HDCx/FMR2o8cIX7d11irPctrvz5O3M33sGlFmPY9UZBtvVnKnmzHsPLblPoP8VLLJKXVt7De0k/d9oMYbnqEmgIB2eQsCOCeGlKaClhT8rHpQ8q8Q2+eaZZw8YeWkjGyvmSflCYHki4qtSwlePuVr3xFYdlfCJZcDsgmjVH6pSaba5qDh1t58vVmLAkmbPF60EiHCC1OTxjnpId1pYk8tLVCSXWvrq5YsCZbxDtOw+Fn+MsTefzwA6VKze6Aa4CTzxxgMrGaTfd6ef5vn8D+yF/z0duK0HuHGOquozFSzGjbWzRo1/L1jal4gn6m+8+w4/unqfq7L1I5Vs+2f5rkrlc+SlZ/I7t/+jrdphKWr+phR0cmd65dRmq8fNcozW8f5HhjBV/58X1k+APRbs/KoonWfnsXUCB7pHeScXcArSWVRGOIgGcKl8ZCksU0b0BB1puUjBE/QIgR1dXVCutH1szf/u3fKnpbDJttKSDb7BkUA9lk7sg5K2mr1zKtcKElrb7+bgnIPIwxwuaSzWICI1dbrjGbd66xxBjUlzqOaw6yvf7660pNNolqzJcuKowMYUNJFERoxotZ3LOFspTGB8dnuosmJBlYtjIBlzNIe5OLQEAKCkuNl+gnayUtKCRGToRgcDEgmzT7jNDz9ls0G9JZsbKEkV3/xaunhvEExKAJYsssYusHP8Eq0zne2L6dw2d7CRZu4rG715PviDvPkhDAJCyd1qQz4YxjpNV5OP7Ma/jX3cbKzMR3OQgavZGpU8/ym/Y4NtfeREmqhYh/mP2/e4a2tHv42E0FxBnDjLSd4PTZDqaDBoypZayqKSbFosc32c+0Po2UeCMaKYgciqAVkG2O2l4Csojx88Mf/lABZD796U8r7AyJfshhK8Whv/jFLyp1GRYqoH/9pIsGaNmxi8nilVRmpWIx6giOt7P37TeZSL6Z22sries7yvPb99M6MEVGaSlx2kJuu6uGFCY4ufcN3qzrxfP/s/ceUJJdV93vr2JXdXd1d3XOOecw05NH2cK2kiM2OIDhmWg+DHzm8/fgA73Fg2UeCz7DA4NtMA+D5SSMZUlWsCxpRhM755xzrOpQXbnqrX2razQeTeie6Z4ZSfeu1WpN9a17z/3vc/Y953/+e2+nm5zD7+PBI/WkRbvofuk7jMfeyz21ecSbthhrfZ2XXu5gPiadTLORvENHqCnMJkZCD0XJtjbJ0IWnaV9Nwra0CqklHDlYT0WmFQN2JtsGmd/yQGQ08WmS1NugJKv1BvWYoiyYzRIyevWcbGI3UWSIrF+Ye0mgn52drSxMZNdfKkLJZ2K36ylsbppk2056K+SaTB7E8UmhD6cPhm1BHF4ojIMkReW2M6ItGFii5VtdzBu6GJxZQxOVw5EHHqO2MJKF869z6mw7M84MsnJsJNc/RE1aElvjp7BbD1KUI4rP1+lb8WLNqiXNO8FzPzlD/4SdqNhKHvzgUdJ1czT/9BU6x1bZjMznyD0nOFwmyqcQOSbhoovTIwzNaMkvzSc9dpOezjl0MckkaRfoHppA6lTEp6RjjU0jKzMRs9aN3baq5IgSVUGMJVpJqh8iTd/63DKGRGovCjbZZZRk+UKQ2u12JUebqFrkM/Gx11v43yzJJjbKjIlSiC4h1ZQXVtgvabTMrW0wvrqBw+fbGckm2ku3jd5Tz/FG5xhLDhMp+TUcvfcwZVk6Rn/6U95o7mfZl0pmnofsA0fIIJqNUTvWynwy8/WMv9TPRkQs2VVp+Keaeel0M8MrkFZ+hIfvKcU41cPpV5sYta3jyarhwRNHachNwKDkPgxV6XUt9tN05ic0y+I+v5TMQBr5FYVkF1lxzw3RNzqjhPnGJaeTnVdAUozk4QvJa0QVpVReU/zktcMOw8UpZLxJbiGxm6gQZYIrIaSSQkEWlHtZXdTl8DJ0ZgH77BaFh5NJKY79WQ5QclfJAqq/A71uE21uDn5TGgFt5HUDTESJ4ZifoL+tD3KqKEzYoHtoGn9CBfX56ViMPlYHzvPUM71E1d3LE4fj6H35Kb757DlmVl3oKObE4x/kAx+sIydaw+rwef7lP57mtbYxDJpUyhof4WOfvp+KTBMLHf/J0z/4T051QnTCYZ74xYcpz3QzMeolu7SE4txYUN7XTqbb2lkORJNemgWLHaxrk0nJqiHSNcbq+gY6UwK+rU3smx6ioq3ExluJipTqz1c/ZFEoG0biEyUFgvhECTWUXU8ZbzLuxJZSwfJ6yqi7RckmQ9Vlm6Tz3Otc6BrDpk+jpP4Y9zcWEbkxwtDCFtrYbJJcPSwErKQXNRJn72BkagJ/6kGKU+KVsF3J7eayT9MqPnLBQOnRYuJMHrYMWZRmRbLYfo7Tp8axHjpKfXksU6de5Xz7MhprNBkliRTW3UO2Z4rZ5SUico+T4hzk9dNnaR1cJCYpg+oj93OwooBYw+4JNrGkzD/kHSbkjBCj4hNlB1v84zPPPKOMN1FsCxFwvQXAbkk2CReNNJoxGSIUpa8EukbojHj8UjXSi39hg+CGB0N+vBLh5Qv4KE/I5XfrP0xl4jWUbBotet86/U2v8NVv/ZDBSRPVxz7EJ3/9KGn2IX749Pf49qtdxCSmc/D9n+CxBitb06dZT3of9QVZ+BfaaR+ewpv9EMcT5jj7/FM8/fxZxtfSKWt4jI99NJfFpqf5xnN96NKqeeiDH+cX7yvGHM6IqtHiWx3m4svf5f/9z2Zc0XkcffwX+PSxFJbOTeDQxJB6UMfA2QE2HfNseM3Ep1VS21hGgtEbKjKiicIaF0FQUbKFNh6vfLvJ+BHSOFxURMgxsZsk15ZcerJpK2qJz372s0rqj+utDXarZJM5hs2xzpn+U0S4B3kiNYF4o5GA343PF0BnMNG/bON7c+vkljzEz5Uc2RnJtp3jzLU6xvkX/p2v/Fc3WkMK1cc/yKc/+xAprlHOPPMNvvN8K3OkkX/yo/zOLxwnyTlJd08rK5kf5PF8L1MD57m4GkFOfCSj//w1nh5dIKawkp//P77IoZQ5LvzgW/x/P+jEWVDJwZxsDj10P2Wpfiabvom96Pc4HDPPT3/0FP/aZeCDj99P7vQFXjk/iy6rioaGIBmVj1Ei4bzb77SAd4uNxXns614McVbi4qKVPL9XK3wQVozK5qzkG5XqokKyybxRQuxlU0nGoxBt4kMvt9utkGwyzje33Jxv6aT13Ck8ri3sdhu2lVWysrNwu9xKxVyXRHYEtWRn5fDEow+TlSc5a6+n7NLgXhun46UnGS37Wz5WaQmRWl47o+e+yUsTWg49/Fly7af499/5C/59dgl/VilHfuOP+ZOiSc53nifh5J9xMs2PN6DBszbGhR/8Kc0Z/13JtXf6n9Y5+c0nyNlaZ7L1Bf73j/owe4wc/4UPc7y6kCiNj4Bvi5mOH/PaK00UfeavOZ7kuTw121VeVpKjzcv63DBT06sEIq1Yk9JJSYxV5jnXejeJfxN/KFUshWATVb3YWOYqf/mXf6nk0XvyySeVd96N1uI3S7LJw8h7VjZDVJLtZike9Xt3GoE7SrJJhRlxvsKU/9Ef/ZGy8yuD+WrSQnG6UuFEFiBSOvhGA/tKYHdLsvllBxyITzAqoaJanQb7ihe3K4DeoGVlwYPd5lEEZHKESDbNDZRsocpBxo0BvnV+gpyCGqoz40K7ROHCQlIeW6dXciBISIEQePIdnajclLXfZVOQN7+kLApds2d5/qKeI/dWkxIT8RYSQsLNhLiQBblMHmQXUiHr0ClEhlxD+fdl1/0ZImP7/j87+Qy168pDnLfsVMkuvVTqEruFHboQNhLnL+SNvFyvtwi5m5RsITXYdjYzRZgSwlBsFFRCHRQAkZ00OS/E4msVvJVy9qIk287zoxEbKCG5IlDyK98PFSMI2UAhc+XfIuhWztte+IuSTQkX/Snu/A9QnmLBqCxuQuco9xH7hUkO5TM5rkhyeunzn7WcXEMWiJLvJCwPD6ve5HOZHMmLVWS+11v03wrJFm5RuApiuH9tuGFyzU+8SUty9M7DRpUJ23Z1GAUbGWNanVIxWOnvyt+2x9dlYyMcmqlRxkiIJAnbUUkejxatPmRbZWwpJ2nRinpN0uddGqvhfhPqM0qlKWVch64X6lNhFVFo4vOWHcnLzHSt8SJVYcOhhlIRKtxvJERbFo9iM/n8enbbFclmd9AvOdn8AaKNBipTE0hRwi2uODTg8PjoW1hlbmMTvWYH1UXDFca2faCSQVDxjdu+yy94b+MmWMsYERDlRxsiYIPKGNrGVSouKnYOnRsaq+HPQipgCW8NY/9mH9z2kWIvZRy/aR8lT578bNsuZJc3/eGbfvLqPjJ8DyHUpLKoqH3FH4a6WqgYgsjtZbyF7XmtCcNulGwh9xBkfmiNhV4HJquRjForlkRTCD95Jq8bzWgvptbX8ccm4DlwP5qElEttu97EJTzeQuNH+vf22FH6dai/K35w22cqY0dsFbo6Gp1OsU/InYYqZfqDATRBbch2MuaUQSR9QN6RoSTsl0LglaH15gJCsYNip7Ad5N+h7yjj7zLfGN593X7QaxKK4jMkGXO44IG848LfFVuKTcV/JiQkvC1IttArQt5RoTmH4t22fWQog+e2bRT12DbZT6jilry7QuNi+z0TDC2OFP8tC7nwd5VY5ND7UsaSMkYvzXG2x9X2uzKszJd7y7VCxTpCbbpyjF6vL175N+lLYjMhZcQfytgKF9oSJZuMOdmkELtd79gJySbf9/p9nJrt5Onh07h9bpZXV1jbXFfC6S8dMtcUpeCGD2NabEjJ5vdRmpbPbz/wcSoyCpTrXPXYfrf5/KEQTsFHGQeCmz+AfB7CTZKiyxXkrPDG7PZcT+aXyvnb4ykYwlnmnKKe9smkUYzrd7G2sMD88jo+eXfqTETHp5CRZMGwvYmg1enQS5ECMXHQjX1pir4RF5nFeaQnmiEg1758wigOens8hhzfVcec2E3sI2NO5o1iH+l7YXuK3YQ0lbCf65GjuyXZpEk+r4/26R5+PPAyJfpkHq27B+36JP3ji1jzSvhxy4ss4edjJz9GaUq+QpDu9Aj5SsFYcWKKf9PLxvn2WFTy9SmfS0imMoBC8wWxz7Yv3Z5KKPNI/7Z6RMhKIcbEpor9tsebqK1Dc39po17xx9JP5HsSlaKV+et2VIzSX35mbG97grD7vOwhrzUnkfbLxoP4QwnpFWJUwdTnu5TQvri4WElrcbndbpZkC19D8OwfmeDHz/yQlcUljFI4SqcjJjZOUUS63S6lb9tX7VRUVPLxT3wMq/XGef1C7fIS1Bgui6bYjhJRYBbbBfB7RWEmdpL5oF7ZgJC1AprtYjqX/K2PgCa03hPBhlaJWghdT7GbEs0Teu+F5/HhOatGd9m1rtPhFO992TtQ2UDcnsdc62viE2WuLyS25BmVVCOK99guPiL2lI0/IdtupEZSSbadegP1vHciAneMZBOHJ7uHkjBYQmRkt0OSq4vS4krpsJwriw0Z8BL2VF1dvaMkp5cbbKckm8xlui76cDrkBRNyckaTlpQ0E/FJUulPi9cdYGbCxcpiiGRTzpIKpOUaUjOvV/gg1CKtHmZbXmTKVEJpXg4W484UOdfrgBqdn8nzzzGfeJjKcOjprV92T/r8zyxcthfPYQnm9Qi20AtGpyRO3E3hA0mUGa6qdq08VHLdzs5O5bydFj7YEzBu9SJCstlG6Wl9CW/xz1OdHkeE9uZ29a/VlCvtdTNN3guS7a33vYyM3p6Q30zb3o3f2alNd0OyDdpDhQ9c2znZQrhew+mE1gfKcl12UKW6aGaUaVdVYt+pdruRbcKT2Ov5yt2RbKH3ms8bwLW8iX9pAbPBizHaqBAmQY8L7dwE+tHuEOFfewJK6sBkDll4hwrSd6q9lNf99mL2ej40/Lf9UrKFi2Jc2Qa5nySIFsJ9p9VF38m2uvzZLl8Q3ko/3inJFnZwkrNqZnmBrz7z7/z4/KtKtejLD22EHn1cJDpJQRAUcs5LaXqYZCu8Nsl2mwyn0YivGOfiiy/w0hu9rElhEHMKRUce5kMP1JFpuTJvpAZt0MXK3Bi9I26yy4rJSo68uSR6lz3jlb7w8n/faEzKZW6GZFPUbJvr/KjjFfqmhvhI9fsoK6ump7cHu2eVl3pP8eDBkzxUeFTZ1FGPW0fgVkk2GdtCprW0dDA7t4TVEkVEpFlJlyJvP4fDiV3SBOg0HDxQR35h3pub2bfe/HfUFXYyrq73wLdKsknKE1GN/+Ef/uFbqlS+o4BWH+YdicAdI9kETZkACtEmORZEhSFHmGC7fAIknwljLjmGJIfGzUyOdkqyya740myA6fEArq3t+PZtlVmYULsU+bMdBy8p0WSTPytfizkqpGa40aE8g7Irsn3mjb9yg0uG1BjKLshVdppu1J679e+7JdnkfCFjZcdTCLbrhaJKfL8oEOTnRjlY7h58JInqKgszA/gTa0mPDVULvduO/SHZ7ranfOe1Z6ckm4gRphxuulc2sLu9IdLhhn4v5OysZhN1iRaSTIZ3HoB36IluhmRT3kFuJ5rRHoL9bQTmZ5QKm7LjboyMQpOWg7+0AXKKIcL8Zi42lWTbMyvLuNlNTjYJr5INp7W1NSUv27VUBIr6z+9X1JFhld2eNVq90I6qi14Ok1QrnrUv8bXXv89znacw6q/wfds7teHpoCg0qzKL+Px7PkVFxp0n2ULPElYbKuXJL6lAFWXiVQ5N0IdjY4WFZT/WlCTitqv93snuczMkm9LeIKxs2nij7TxzUzZOPPIRIvwuXnr5GSpKc6kvriE2MoZAOJfMnXzId8C9b5Zku/LRpWc6t5w4NtaVZZnDbgN9hOIbo6ItxFnjMEuF02273cza8h0A974+wq2QbNIPbDabEhV1o1DwfX0I9eIqAjeJwB0l2aTN4ZCmnTi3UNjAdkK0XT7wTkk2Iahk0rBuCyok26XQye0X7aXbXkZsGPQQE6fFdKkwzV3IeuwSr7vl9N2SbNJuWYhIOMj6+vp1w4pFoi55kCQZ/E76392CSSg8TcLjRMF2RRjoXdJIlWS7Swyxy2bslGSTy3oCQZadXjZld/jS4uI6vk8h4iDGZCQ+woBxl1Vid/ko76rTd0OyXQ6MQtJ43LCyAMtzBETCLXmRYq1okjPAYt0Ok31XwXnbHna3JJucLwoNWXhIQvFrzYfE/8bGxipV/CQHknrsLQI7VrJt31Y2IBweJz0zI4wvzVxjvvEmWSX/l2SxUptdSnxU7NuTvNmemmzvJ++tAW7yajdNsoUoRuU9Z3e68GgNJEZGsGazk2SNU8LWr0413mRD3+Vf2yuSTYFxuwO6XS68HrdS+Mtg0GMymW96PfkuN8+uHv9WSLaQ+bYDZS8pUnZ1e/VkFYE7isAdJ9lu19PLy/XFF1/kkUceuaFqKZS2SXKAXJohXb+Z2yHvO1Gw3a7nfafcJ6xME3WahBKbTKYb5gC43DHfCIcb5RO40ffv/N/vTpJNyBpRaEj+Pcm5IcUv3v5Y33lr73cLwiSbqEAlfD+ci+Na990W827HzN9AxHvZKuRuJYf3G9/9ur6QbBL+Lv6yqKjohlUtw+24ZBIl5+NleaKUCW3oxaZuGe2X1UJKeUkmLQsJKZJwoyMcurPTTSHV594I0Zv7+25JtvBdJBdbKB/bjSkZGYKSi3An597cU7z7vhWuzivk9E6qi14NoZBi+81cnOoY2/t+tKck22XN285asfcNVq94TQRulWRToVUReDsj8K4h2WRSJLm6JJ/b2yc08O3ctfam7bKYkF17UaZJQuLrVUbcmzuqV9kLBGSMSTJiqQomCaZVNcVeoLr/1xC7CaEt40xUnup423/M9+IO4icl4b7YT0IEr1fcYi/up15jbxCQxaQUJZFDCiWox9sDAVk4SvJveb9JIn6VaHl72E2iHMRuYi/JBX2zkTFvj6d9+7Zyv0i2ty8ib9+WqyTb29d2astvHYF3DckmTltesLLY3+ku8K3Dq15hLxAIhwmHq1zuxTXVa+w/AuEKwJeqo+7/LdU77AECqt32AMQ7cAnZSApVEtyuvnkH2qDecvcIhMebSozuHrs79Q2ZT4arkqobEXfKCru/b9hu8k11vO0ev9v1jWuRbKKul/ecerx9EFBJtrePrdSW7j0C7xqSbe+hU694uxC41eo2t6ud6n2ujoBqv7dnz1Dt9va0m9pqFQEVARUBFYG3IqC+094evSJMhgpBIyG+8lsiWUQ1Gt6UeHs8idpKsVd7e7uSOkaK9cimhGwEqhFlat94NyCgkmzvBiurz6gioCKgIqAioCKgIqAioCKgIqAioCJwlyIQVrHJb1GtCTkjhIxUl5RKySrJdpca7hrNEntJfmZJ+SMkm+T5DUclqVFlby9bqq3dPQK3TLI9+Ynfpbq4kkDAv/u738ZvqDtYtxHsPb6Vars9BvQ2XU61220Ceg9vo9psD8G8jZdS7XYbwVZvpSIgqe+lKMil6lgqJG8XBFS73d2WCuc3FHJGfmSMJSQkKCq2iIiIu7vxauvegoDYU/Jqj46OKqrEK5Vsqg9VO807GQEh2fpHh/jCV/8MXVYcGknnotOg0WmVyscarQZN7uceUEohBQNBCAQI+oNKSXHv2Cp//et/zIGqOsUZqklE38ldRX02FQEVARUBFQEVARUBFQEVARUBFQEVgf1DQMgZUbCJ+slqtaoE2/5Bve9XFm5gY2OD1dXVS0pElVzbd9jVG9xhBKSPRxiNdA308ut/9T/QZ++SZHOPLPPtJ7/C8cYjyqOoFZbusEXV218XgXD/VPup2lFUBFQEVARUBFQEVARUBFQEVATubgTUOfvdbZ+dtO5WSTX5/q1eYyftVM9REdhLBES52dzRyqOf/yTG3PjdKdmEZHvqyX/gRONRVcW2l1ZRr7WnCFxJrqlk257Cq15MRUBFaGxULgAAIABJREFUQEVARUBFQEVARUBFQEVARUBFYM8QCBNrl5NsKtm2Z/CqF9pnBIwGIxfbm3ns9z51cyTbt578e042HlNJtn02lHr5m0fg8kSqIlu+/N83f1X1myoCKgIqAioCKgIqAioCKgIqAioCKgIqAnuJwOUEW7giqapo20uE1WvtNwIqybbfCKvXv6MIXEmwiaM2GAxKrgd1N+SOmka9uYqAioCKgIqAioCKgIqAioCKgIqAisBbEJA1nNfrvZTLLbx2U9dvamd5OyCgkmxvByupbbxpBMRBi3pNfqRstFQnEietHioCKgIqAioCKgIqAioCKgIqAioCKgIqAncvAkK0eTwepYGyllNJtrvXVmrL3kQgTLI9+nufJCI3Yfc52dRwUbU73a0IXKliM5lMSvlo1TnfrRZT26UioCKgIqAioCKgIqAioCKgIqAioCIQKqooPy6XS1G0hUk2dS139/YOsZdGmqdR/vuuPYRka+ls48Nf+BV8aWa0QhDrNGh0WgUbjVaDJvdzDwQFoWAgCJLTyh8kEAwghQ9Uku1d23fu+gcPO+awki0qKkoNE73rraY2UEVARUBFQEVARUBFQEVARUBFQEVARUCoh4BCsvl8vktiCZVku3t6htjH7/PhD/iV8F75t9jHYNCj0xnQ63QKwfRuOwx6PQODg3z2yd9j2LCKwWBUSbZ3Wyd4pz5vmGSTnQ/5fyHZZAdEPVQEVARUBFQEVARUBFQEVARUBFQEVARUBO5uBMIkmxA4EpGk5tW+O+wldvF43HhcTuX3ltOpkGyINEuDQq6ZzWYiIiKJMJuIMEYoIZPvlkNywDe3t/DY738afXbc3alkkwEl7LV67BwBcUBXC40UHIV0kkOMrwyGO3gI6SU/Cgu+TYbtVXMuz8cm14+OjlZJtr0CV72OioCKgIqAioCKgIqAioCKgIqAioCKwD4icLtINqPRqKxH7ybOQRRh4bWyQBxe297pNnq9HrYcmzi3hFhzK9aXdfzlCkNpq1YrIaNajBEGzOYoIiOjMRiN+9hb7p5LS7johbYmHvu9TxGRd5flZBOiyO12MzExQWFh4d2D2hUtkY4uHUkGp/y+04e0Y2VlhVdffZX29nZmZ2eRfGSlpaU8/PDDCpbS5q9+9at8/OMfJyYm5rY3Oew0zp07xw9/+EOOHz/OAw88oBQmEAe3F8ftINkcDgcdHR2Mj48rJN6BAwdISUlRyby9MKB6DRUBFQEVARUBFQEVARUBFQEVARWBHSMga7z5+XmmpqYoLy8nNjZ2x9+9lRNl/baxscHCwoKyFtqr+94Okk3CUc+fP09SUhK1tbV3VIQia+SwUEbEMH19fTQ1NdHT06OY54Mf/CBHjx69Y2SgEGyOjXXW19fwb4eKSns9bg82u00pUiFCnri4OGVdr+TS0+vQanVER1uIiY1TQiff6cddW11UCLbl5WW+9KUvUVBQwGc/+9m71hYyMFdXVxWySoiWO3lIp/7ud7/LCy+8oHTukpISxcmtra0pZJs43IqKCj75yU/y0Y9+lG9+85ukpqbe1iaL85ABJ2187rnnFIc2MzPDgw8+yHvf+16lvXtBVu43yba1tcWpU6dYWlpSMLTb7QqOx44dU4m229qj1JupCKgIqAioCKgIqAioCKgIqAioCAgpJWvolpYWRAwghEx6evq+AiNrLiFXWltbFUKosbFRER4I+XKrx36TbEJkXbhwgT/5kz+hurqaP/7jPyYxMXHPRB+7ef6wwOj1119HfkTEER8fT3JyMtnZ2UxPTys/v/Vbv0VNTc1tJQPDaZjW7KsKyebxei8Vo5A18ODgIOvr60oOf1nrCyciwp6ExARlXS+fiRAoMspCfEICGs07O3T0riXZxFhf/OIXFWP8wR/8gdKx9oJ42U1H3+m5MviFxJKOlZCQcMeINnFkf/Znf6YQVh/60IcUzGRQSjy0OD5p39zcHP/wD/+gKK1eeeUVZQCnpaXt9FFv+TwZYLLD8r3vfU9RsH36059WHPHY2JjSLiEAf/EXf1EhqW712G+SbXFxke9///vce++95Obmsrm5yY9+9CMaGhqUnSPpu+qhIqAioCKgIqAioCKgIqAioCKgIqAisB8IOJ1OhoaGFEKrrKxMiQIT8YeQRxINJqTM/fffv6+iChFPyBpT1GDhCCkhrPZCyLHfJJvNZuNP//RPlTW8rB1FoPKpT31KWTvfzkMIttHRUf72b/8WEXJIlJesL4VkE+GMtE/4BlkvCwn4+7//+4qtb9sRDCrqtY11u4KN2EXwEvVie1u7sg7WoCGIVBfVKH+Pio6ivr6emNhQ1JzwABJdFxVtIc4awvudetx1JJt0sN7eXv76r/9aIYl+5Vd+5baSQDdraOlI0rmk88tAEPb2dlY+EQXbf/zHfyhS0p//+Z+nqKjoLRVYxAnLYBRC68tf/jKvvfYaZ86c2ffdjTCmYltpw7e+9S2F4PulX/olxYHIYBP8uru7+ad/+icyMzMVpV1GRsYtYbifJJsQhaIKFFLtwx/+sOIA5eX2b//2bxQXFytS48jISKX9N98PvEy88WP69KXUV+aRGGVACW0PH0E/Pr/sDIgEV+4DAcm5hxadToN2z0on+1ib7qF5SEdZdT6pCZHI3sNK92v0uJIoKCogNcaE7t1dqflmXceefm+u+UVGDIUUFeaRErX7HSL/yiDn2qbQpxdRXpBOTMSt70C+2V8DzLa/wpnOMTYi88k0uTAk5FBSVkK69a2EdMC9xWjHWUadCZRWlJGdaLoKVkFcm1N0nhtGm1FEcUkWMTeqbRJ0MNndw5hNR3ZZEVlJMezhU96aPYMuFkb76J90EF9QQlFWEqZ9GVdB3PPdnO9bx5JVQnVh4i4wcDE71E3z+Q6mVjfwxRZw+NAhGoqT0Gn8+AMaJSmxlk3GursYtxnIKislN9myi3vcJIwBB9MDrbSPbhFfWE9tYRKROvB5lhho7cVGEqUN5SQa5Pp+Vke6GJjZJDo9Hf/8AG1do2x6fVJEXTKfoItJprDmMAfL89DNd9HSdIHBRSe+oI6I2BxqDx2gpiSFCKVYvYPp/m6azncxu+4EnZWixoMcPFiClQCOpUl6my7QOTyNMy6P6gNHOFCUSqRhXwx8kwDu8GuBDSYHOjh3tpuFTQ8anQ5DdAYV9Y00Vqej31phoreZ852DLG6CDjPpxZUcPFlLRqQJjdvBdO8Fzje3MeM0ogtoiEkroO7YEcoy4tDaRmi5eJZzAzblXRb0Q6Q1nfLGQ1QVZWLZHuMB7zpT3S1cvNDBnMZCWlE9jXVV5Fhvw4j2uVieHqR3co2Y7Hpqc6OuDp7PydLUEH1Ta8Tl1FOdc43zdgJ90IdjcYiW8+doGt0kQh+EyHhyKo9wojqfOPPuff5Obru7c4K4N5YZbTtPU8cga6YkcquPc09tHjER+9/XvetLjPZ1MeaK50BDJYnR+9UXgqHcSP4AQZlz6bWKF9jN4VydZaDtHCsZD/BAadxuvqqeqyLwMwiIak3ECyKqEHJI1lqSLkhIr8OHDysEnJAisuaSInB7fYRVbJI+R8JUT548iaQDkrXRoUOHbvl2e02yhddm8luISGmrrIu/8pWvcPbsWb797W/zr//6r8o67vIURuGc5rf8QNe4gLRH7i1EmwhOhFQTmypzKq2s7XSKUOWpp55SVGNPPvmk8rm0a69SLV3v2QSrjTUbGxvrSjvknnJ/Wb+PjY4pIaKiYguTbBptCN+c3BxFdReuOirfscTEEmtNQCpwvlOPu4ZkC+foEmmryDUlbPAjH/kIVqv1FkiK22s2cTLCPIuzk5BHYfKlI+33IfeQkEVR/IkyTGTBV6qo5N/iPCSUVMJbhQy0WCw8/fTTitrtdhxCQv7VX/2VsqPyu7/7uwoZdXk7xUkIdsLgi+ruc5/7nCIzvVkM94tkGx4e5vTp00rOAZFhywsrXOlGnlGcjHwmzP3BgwcVJ31zh5ehF5+iTV/L8YOlpFqMP0uyrQ7y05YxzJl1VOYlYDHpmD33NBf9ZRyuLiI1RllJ3vIRcG/S8+qPGItp4HB1PknRejSeGd54sQVnWgl15XnEm69o2y3fVb3ArhHYHOLlH/dhqqilRiGbdjvlh6Dfg8vtQ6M3YDTo95CoBRbbef78ApZsIfBSMWuDoNUrPkB/lbYGgwG8bpdCaBiMBgy6q/nSAM71Ec6/3IMur4rqmgLibkiyrTPc3MrAko7C2koK0q37T/7s1JhBSbjrxesNoDUYMUgOi92bcQd3C+CaauGVtlVi82s4VJnKjr3Flo3FVTvrmLBE+ploOs+EN52agzXE2tvpmDeQVVhJWboJr8eNN6BBrzzL7hehO3iQnznFuTTJSPtpLkwFiSs8xL11uSRYDPjcc3ScbmVZk0bNiXpSFU7Xz1LvBdrH14gpPkB5WiRBr5P16V5aBu2Y08tpKE/BZNSyPtFLc9MopBVSU51HjC6AfaKbzqFZDPkNHKxKY32gg75JN8mFJeSlWtCtLWMjAnNKFomeRYZ62pn2WMguyMM70cfsuoG8+jpy4vRKJS6dMQL9/k8Xdgvp1c/32xlsa6d30kNOfSW5cZFoZSxHmNB57Aw1n6d3dpO0moOUZCZgcMwz1NNC71YiVQfvoybeyVjXRXqXfKSXHSLfOM9AexfTgRTq7zlMlmeMC80DLEYUcqI+E6N3g4WxLppH7ETnNHJPXT5xJlgeaqFjdJ6I3EZyDYuMDs2iSy6gsiqHSCmkpN/HfufdYn6si9bhVeIKj3G0+Bq5bb0O5ka7aB2xkVB0jMNFt5ADN+Bhfbaf5o5RNmPKOF4Zw9J4Dx2DNhIq7+FYaTKmG/m/vekB17yK37nOzFCnYv+U0gZiHeMM9i2SfPA4lRlRBD1etCYzhn3q68GAP+R3gjpMEUZ0++NAAR8O2xwDncNsRGRx8HAhu53pbS2O03HmJ8znf4AP1CTss2XUy79TEZA1neTsEpGFzKdkk1/WTrLOE/JDIsMqKyuVcEhZk0gKpls9wusrubeQLSLgkFzg/f391NXVKSIJIYGkXXJvSQskQgRZH4mwYrfrur0i2cLtlrWarNel/bJ+FmJLyEBJoyTt/sd//Eclj/n73ve+S0oxIbiysrL2JPz1evj/zd/8jUKISjRfmDiT9bGo7cJpiWTtKbiHc96JsEeUbXsRmnu9tjk2N9lYtymYhAsnSjtEvbhmX3tLPvIwiWmJsSiplMLtk99CHkZFxyhk2ztVzXbXkGxiJGHAv/a1rymGkHBHUYTtRAV0u6SSO2mLdE7ZQRCySDp9uKLlTr97M45PnKoowCRuW3LXSdz91e4ng1LaFj7EYcig3G9mXu4njvV//a//pai/Pv/5zysEm9z/aodgJ05GiLY/+qM/UqTGNzMA94tk++d//meqqqrIy8u7pkOTl9tLL73E448/rpCYN2d/L0MvPEWHqZLy9ETMeh9aYxQJKQmYNQHWhs7xQvMYEcllVFcVkmDwMfbGf9HizaGuooyi3GSMQS9ef5CA18HahhO/zkJyopUosx4tQVxrCyzZt3AHDETFJmA1B3A4vURERhMZYUA4YtfaAK88P0HOkQaKshOI0GpwjV/g1Jib9Px8orZMxKXFECOknmeD9ekltCmpikTYtzbBuldPwLGBzpJMrCS71PpYX5tgWZNMWnQMkYENJtadeNdWsFiSsMZbMeg0ONZGmQsmkW6JISq4xbR9k6AxhuRoExHbhIvfuUxX7wi29S0iYuLJKSok2RKFIg7ZGKFvZI6lNR8aQxYllZnER3hYHO1lbMmBOxBPZk4u2RkxmIxe7GOrBHRuxlZtBOIyKI7XszEzwsTSBp5gMrkFOWSkRmPU/yzr4bWvMjM8zMzGJm5NIvkFuWSkRaPXelgbX8WjcTK2tokxIYPC1Hj0S7OMT0yw5NSTVphNhFuPJdmCJdb0JtkTdDMzNcHE1AJub4DEvBLy0pOJ0olidpnFLTe++SW8xgTSc9KJi4pgs/cnnFqKpaS8nPxEMwGXncXlNZxePdFRJvRGmdxEYjYE2FhzoYuMJNJkRBf0KmSxhwiiIsC15SFoMBFlNqLzb7K4ZGPT6UVjMBNjTSAmKgLjNRZIAZ+b9eUV1hxOvOiJjonDGheN1rPBbM/rvDLgJjO/jKqyHKL0QQKEXrQRBi3ezTVsdjubHrFXDAkJFoxBN1s+HZHmSPR+B2s2G+tOL0GtmbgEK7GWCDwbNybZggEvG8vL2DacaA1eFkYmmd0yU1pXQX66Ff/aCqtr62z5wBCdQGJcNJFXfUgvDvsmfr0Oz+Ymmw4XWnM01vg4okwGfI4NnF4vTqcbt1dHbEKcQn677HL9Ddw6M5bYeKwWM0Zxf/4tVldt2NddoDMQbU0g2qjB5/aiM5kxm4z4N+0hXNx+0JmU546xRKIngHtrA9uqnS23D320lXhrLFFGXUhREfDhEvWy10/A68SxtYVbK221EhepxzPdwiutK0Rm5FCYZsbjMyhti4s2YcTFusOLBrmGg/UtH0ZzHPHWGKKM4JedStlZ1bgZO/9TOmwmcvNz0M210TanI6ekhtrSdIz48XuDGES95JExpyXgcSu5PLy6CGLi44mJigyNV98Wa3YbtnU3/qAGU2wCcbExRO2Y/XMxNzrMyPgiW04HXq2FrIoaSrOsaD1zdJzaJtlOXkGyja0RU3qI2rx4IjRe1ic6ONu9QlROLUeqUggsD9HS0suyLou6+jLSrCYU07nsTPS30btoIKcoE5ZGGFk1U9FQQ2FyNPh9+CUKQquHzQVGejqYCSZTWJ6Pf7Sd8RU9ObWl6Kb7mXeayKytJlHjYsvpxe/ewun2oo+KJz5ag1P6gMOPMcqKNS5GUb/5PS427avYN534MGKJi8MaG4Uu4MHhcOF0uvAH3GCOJz42kqB7U+krTrcPnVnCNKxEaZzYbausbfnRGc1YrFZio8xc4eLe+pr22xhs7WRgDkqON1AYH62omxHV1kgHLT2zGHPqOFSdTaRBhybgw20boql1BJupiBMNqSx3NzFo15Fbd5KyBBfjbW30jm+RdfgIJcZpmlqGscdW8dCRXCKEfPbaGOnqZmguQF5DPSWpFtaHmukcWyGq9ARFhhkGeibQpRSSbvGxMDmPqbCK/KQI3E4PHrcPv2sdlzaa+Lho9EEHK6sbePVRWK3xxJhFKR4k4HMq/XB1zQlaIyaLlYQ4CybZbA+42Vy3sbzqRDYBtlYnGVtxk5B/lCPFFrzOLewrK2zI+DXHEJeQQKzW+bMkW2Ekzq01VlbWFd+ujYgixppIQtQOdvMVkm2A1q5JPMl13F+fimd+gI6Oblbj6zhZW0gUMo6WWd3wotUbiYqzEmeJRONx4XK68AZ8ODYc+JDxbsVqjQr1Z4+LjdVQf9KZI5XNQa1GR2RMFEbxNZvr2FZWcGDEvI1JBNLPtthwBtC6HXgjLFgtelaHOuhb9JJRe4TEzX66OuZJamgk1T/PSO8s8UfuIVO7hSdoJCZWlPEBPC4nm5teTLHRGHxu1pYXWPNq0JssxMXHE2sM4Ha72HR4CHg2cAUNRFkTMfnXWVlaw6vRY5b3TWwkGvcWDp8Oi/gWHbi3NrEtLuMIgE5vJtZqJS7GiM/twulw4df42VzbxBeUd5aV+IRoBZNrHzKn2mRpvI8LzUM4IrM4cKyGLIsFA242VpdZ3fIoYz/SEkdCYmxoEyPgxb21xqptHYdXR9DpYH7wLMv5H+CJqjg8WxusLq/g8EslvmjiE61Em/QEvC4ctgWWNmQDzIQlNoGEONOulXM3s75Qv3P3IyDEi6T+kegvIWUkZdBjjz2m/L/87Y033lAiwmSdLWtAWWNLMvpbOYQEkqgzCUUVskXWa0KeCYEnKXNkfRdW042MjCjniLBD1oL5+flK3rPdHHtJsomYRwQm0mZJ+yOEn6Qq+s3f/E2FDBTiTYQUf//3f6+0O7x+E+GMfCbin5tZk+7keaUtokjs6upS2iN2E45D7Ptf//VfSiTa5UURwuGskmLpYx/7mBISfK219U7uf323F8Rut2G3rSjPL/0pTKKdP3deCRkNC07C15HzhGMQ4cnxE8eVNbN8Fq6WarHEkpCUvG94Xs53hP8/zHmECb/Lq7QKnyJ4S/v2Qhl4V5Bs8lDPPvvspYSDIm2VwbqTQxZo73//+5WBu59HONRyp/cQI8kAlkEpg3a3rP1O7yPnibMUZZjkNhPWXTC58ggnHJTPww5DnEdnZ6dCGO03fmLj++67jz//8z9XdlmkA1/uKMIDNtxOeUn82q/9miLfFad9Mw5tv0g2IQClsou80K5FnskglrZL6O61SM8b29jL8Ivf5azNQIRMQ/1uNlbsZJx4gqM5BiYvPMdPuxcImqwUHDxMln+NkY5zDDujSM8s5NCRCphpp2nUSVSUDr/Hy5rNT2pVPYdrCoj1L9H02inGN7x4/JGkFtVQHDnFma5VCmuPUlucqhB7C+0/5pXlfI4fKCYrXgKjNul/4yxTwWRqKo08/z+fxvzY4zx4Xxm+wWf40l/8gORf/AKffqCS9W9/mRZ/MtGbr9Gc+H4++vCDlJiW+K8//yI/Mn6Y//6r76XC9wJ/2zqLq6eZtfSH+Mj7HqEqwcsrf/HbfGPrUf7Hbz5OneEc/3i6BX3eR3isKp/kSFnSBVk49S3+7Puvszg3z6Y7mrJHf5fPfbCOHNMYL/706zz38hhLSzrYqOMTf/4J6mPHePZr/8a5iVXmRv3k3/sEv/zZR6nJ2eTl//Zl3tCbmCRA5tGH+VCuk7Yf/pBzo4vMDEH1hz7BZz79ECUplksT8MDGFG3f/zY/eK6NMY0f11oUqfc/xqc+cR81iXM8//mvcC7CzHSEmcr7HuETpVpm/vOH/OjCIBPBZKqrjAxesPLg5z/K+x8o4FL9p7k+vvOD7/Fs0xCepSlsaR/idz73MR4qMdD18j/xlVMLxG56SC2/j4cff4DyDB+dL51nI6mIqvICYr2LDHQ00zG7ji8YTax2kzl3JBW1h6nPcvDGC/1E1YriLROLc4mOlotMaYtpKAjS1zEOSUXUlWVjGD/LawMz2DY9eJ1uTHmNHK0tITfxKj4m4GB2uJOmplE2fLLg9qKNS6OysYGMwDzdF05xccKJJTGDspoqzI5plnxJVFSUkxW5xkB7B4OTiziDWtzBeGoOlhDlGKJ/xUp5ZQnRjhE6OwZZdbnYWHaTWH2AI40VxPmnOP+TbnS511KyuVme7FGUSMsON3qTj80VPxFJBRw+XkOmaZP+lnZG5m24ggE8uiTqGxsoz0u5Cpm4wMVnTzPmAL1Rh39zXSEn08oPUlOWjaf/NE1D86wHjBgj06iuL8Lqn2Owc5DZtS0cfh1xacUcrC8nMx6WBjpoHphgecuPXqMhsbSBTJOHpcklYgrKKUrTMtrUwuDkMl6djqDXR1RWBTV1VWSb1hjq6aRzeAmXz4U5rZyqylqKUkwoHLTLznDXeVpHbWj0RvTBLZY3DaTnV9FYW0jMWgcvnh1kxW8gTsjnFTeRqWUcbawhL2KK18/2Mr8ZxBwRZHPTg59o8qtrqS7NJtYoselOlkc6aeqZx5RTTpZhmf6W8/QsBonPKuXgsWoilieZWfCTWVWKYaqVjgk7AUMkOredDV+A6Iwq6msqyI71szjQSmv/KEsuLTqNF58xlaLyWupK0jB41lmem2XJvok3qFVC4+UwWJKUSagSEuZcZmSgl3GXlSyLn8XZGdyJFTRW5GAOzl9DyXaR9jH7W0i2cz0rRGYLyZaAbbCNzqElIgtqqSlKIzKsugx6WZ3qp71zlsjMfNLMdvr7JnDHFVBVWkR2ctQlFU3Qv8lkbxMXOmYUotUcFU16fjnVxbHMN7cw57VQcKAE70gTF3tm8GrM6LY28ZpiSM2MJbBpZ3lxma2IDCoPHOVgkYX1uTG627qZXtlga9ODOa2QgycayQ5Mc/F8Kz0LAVJSLCTmV1GcamJ5sJPu0RW8eCE6laKSWnKZpKO7j7ktPz4fWAsaaKyvItPkYHlxjpnFDXwBmTMECQY0GMwxJKelkhjrZbS1i6F5DaXH6smLj1JINt+WjbGuZobsBnIbjlOWqL9EBAQDdoYuNjG0aKT4SC3a8WYG1gzk1Z2gNHqJ/pZWBhcjqDh6iGzNBBdbhlmLreJBIdkUawewjXbR0T+BJucAB0vS0K0Ncu70BfpXTKSmRmE0pVBeV4F5cZiRiWXiKmvJ1EzT1NTBxLqZBL0Tm1ODNTWemGgt9ukpllwRpJQd5kR9PlbNFgujHTR1DjHvNhJBAI2M47paynOj2ZoZor2zm9E1MPsDeH0uPDHpVFYfpz7Tw/hAF53dc7iCHnzGaNLyGzhRk4R9rIu2ETvxxUeosa7Q095C14wTvU6LP2jEmlHO8cPlJBj9bK0tMjO3wJoruK0kFpmjmbjEdLLSItmalbDmKfzJ9dzfkMDKeA+tHcNo8hs5VpaOZ3aQjpZmxUcFPR4i0so50NhAjL2P1vPd2PWR6HDhWHNiSiig8aFj5JldzI/3094+yoojQFSMDr/LTzAyi2PvO0jc+hz97R0MT9twKaHB6dQ31JMfZWOg4zxnxrVkWQyYMgqpOlCCbqGXc290MO+PIylGjymphMN1mbin++ntWCT1RC3+wQ6mXAkcePAASe5Vpvo7aZvSU3Ygn+B0H1090zj1WvxaC7klNRyutLI01M7rTVMEjTosiSlk5OSgmWqjfdKNOVpHXFYZ1YXpeKfaaV2xcqyxmljNMr2tzXQOrBERrcPv1WLNKabuUCURy0M0n2plxWjBEHSxte5EF51F4/vvpTgKnOuLzMwusOYMKik5lENnIjYhlYwYJ0Otp/jJxSn8kckU1TVyqCQV/3wfF5sHceoNSNy5PiqRgoMnqMs047LNMtDVSv/sGj5M6Lw+PIENYus/wiMb+zhqAAAgAElEQVQlOqYG2mhuGcet1+B26sk7eoIj5Wm4Zwa58MZ5FoOR6PUxZBRUcuhALjtbJd14pqme8fZFQNZxQryISOWBBx5QFFCvvvqqEq4paw/5d1tbm0KAiApLCKZHH330Us60m31yUYGJkECuK6SdCDZknStryTCBFw4hDefuknOFPJL18RNPPLGrW+8VySZrMyGx/uVf/kWJ/JKCe7I+Fc5Bfi5fH8vms5wf/kx+i3JsP9fzcm0J8/3GN76hhIsKtkKUSnolIdHuuecehfyRkFwhA4WwFJJIVIqSI1xyte1XOLBsLK0uL2O3ryqYKOvy7XRq0sdERKPYXj67TIsg7czMylTI1ysPqTKalJx6k0KUnXchiUATsln4DuGYZNyI+k44ECGkwyT0iy++qOQyFIGM8Dc3wz1c3qq7gmQTo0iH+sIXvqDE7AoI4WR614NQHl5A+MM//MNbZuWvdx/pTKJMkgG3kyNcPVMciijZxHj7xixvk2ySF+wTn/gE73nPe3Z0L2mjMPiifPv617+uxH3v5yE2ljBWcQAiwRU8xPFK3PnlOyDh0ErBTmS7f/d3f6fInm+mo+8XySb5AqVt4Zxx4oTlhSMvF3HWYQcs590yyfbSd3h1zEzdA0coSDKz1PI8p6dSuO/9jaR5hnj5whim9HpqStKU8Jnp09/mrL+SIzUlZFt9TDS/zI8H9FQdaKQqJw7t7AV+3LxF2bFG8t2tfP+sn4Mn68lNikSrM+DfnKF/ykFyVj6ZybHofTOc+tF5qDhCXVE6sQYNwaVuXm+ZQJtRR21RAlNP/Tdejvl5Hr+nAV37l/n1bwwT1/irPPnxHJq/dxFnfAkPFrfzf58x8gvvvY/auEG+/BtfZdRTxq9+6ZfIHn6Ji7NQUBHga20RPHrvfZzImeEffvvv6ZzJ4jN/81lKVi9yoW2KjMc+SFVeJpEy4Q0GWejoxBMbi8EM3a+/xstnDHzkN9+Doenf+dZKJMfuu4falDgMi6sEc1OJ8K0wvRJBXKQR3cB/8i+da+Qf/Sjvq9Fz+rP/F8/n3ceHPnY/DekmfK5VljYMRMtLo/0bfGUkkqP3f5iHyjKIVEQHbkbPPsM3nuoh7+H3cLKhgGhnC//y910kHX2IR+7T88pv/Q3nax/hQx85QW1qkNanv0vTaJDGn7uPktw01i58nf/nL9c5/sVf4kPvLyaclWVzZhb72hqa6Gj0hkn+8YtnSH3svXzgPRkMP/u/+dvmaD78xPu5tyoHS5QZ7cxZXuz2klZWQ0WWBVvnS5yaiKCsupJcZYF9gZc71imqOUpjnoNTz/USVV+vEGkxW4u0Np1jUlNKY1GQnrZRgsklHKjIQTs/hcccSUS0gZWJDlr73OTU1lBZlM7P0mwBXCu9/PS1AbzJpdRVZGNlga6mXmz6DCqrColZucCLA0Fyi6upyTQw2n2Bwa00aqqz8U920rukJbu4hNzkaLzrGxjMOpZHW+hYTqCquogEsxeHW0+0yYhr8DRn5iIoraunMG6ZCz/puSbJFnAM8erL7TiTSqkuzyXGvUjX6YvMaJI5cLwc70AnIx4L+RXFZJphsa+J4WAWJeVl5Fmv1DPMc/Y/X2HAFk31iQMUpEWwPNhO97SPnNo64pY6uNC3SXpFPRWFKZh887Sf6WDdmkVpRTHx9jF6xpchpZgCwyxdvfNoM8upKkpC79/Co41ga26MkaEV4ouLiFyboHfSRXpFJaUZMXhtw7S2jmHIq6I4zslA5wjelFIqi1MwBYxEREQRFSUKsxDJNtj6KufGPKSXNVKbn0hgqo0Lw5vEF9dSFTXJq+cHcSTVcKwmF+Y6aRteJragnoY0B01nmhn2ZHL0YBV5cQFm+troXzJQVFNPWW4Mm+NdNHdNo0ktproilxiNk5m+czTPGskurqEm38hUeytD80FyassxTFykqX+VhLoj1Bam4F8apbt3AmNWOSVxDgbah3ElFFNZnkOMbovhlguMOeMpOXCEokg7k4P9jM2u4CQcdqrBlJxLSXExOfEGNuYn6O8fwZ+cQ2lRDBMtPcxuxVJ9oJLkiFU6rxEu2iZKtpJD1OW/qWR7k2SLZbarjb4xBylVQrQkIvxi6PCzvjBCR/MwgaQCKqsT2ZgYprdvhi2/jsTCCkoK8kiLCuK0zzLY38/o/CZBIa20JpKLSigtiGLi4iDr2iRqGzOwdb3BuSEbiaWHqE9w0HPmDD2+VGqPHqMkcpH2i4M4rcUcOVaM0bGGzSGbbGaY66JlZIWovAYOJK7SdLGFCUMRJ4/VkMoG08O9DC4GyCipJD/JgHPLD8EIDEE3LncQizXAzHAfQ3NBsirrqEoNMjM2SM/osqKEliMY1GKKTiS/pJjcNC3j7S00dcxgSE4mPsqE2ZpKRrIFx2gHE65YSg8fI+/yYutBJ1MdZ+me8pJWe5SYmTNc6J9Gk1hAWjR4MWFNzaNUyO31AS68hWSDrekeWnsGcSbXcqTYin2qj87BObb8GnRBLeaEdEoqctAszDI65SK3voJkzwhnzl1kIbqKk/W5uAfOc75vjojyExyvimGhq4uxlSgqThwiyz1GW3Mri7HVHK/Px7SxyEhfP5PBVGrlfkNtDHuzOXq4hEivTQkB7prWUXH4MJnacdq7F7AWV1OWYVH6wsj0Ggm1h0ha66FtdI2E7FISt7ppmw2SX3OAwgQzjpkBuvqm0BSe5MGyaNbmx+gfGmZ+XUi2UE8TZW9qTgmVJYn45no5f76VEWc8xdmx4A1iFLuUSW5UA5ura6zbvcQmGbDNDNE7ZMOSV0W+aYlzp3vQZNVy9EAW3tl+2rom0Rcc5XCWJK0eYMtSQH1NHsbVabrONTGtyeT4+yrx9HbSvwgFxxrJci0yOTbGvCGT8nQ9y71nuWBP54EHD5Fq1qPxbzIz3EP32Ar+oE6xS3RGHhVVGbgnhunuDXDw/WW4B9vomHST1fgeCoOTdDc1s5pcSlG0g8HuWRKO30uF2YNteoThJS8JZdVYVy/wWvsKaXUnacyNYn2yl9bmESKPPkFjoh9/0ECEbPaMtNK6HM/JxgJcc+2cbnNScvIE5fF+1hZG6eudxZBeTWnSJhdeacWTWsvJI7kElkZob+nDnXMPjzcmsr4wRu/AMAtii231tsZgITmrhJryBJwLY3S0DrJpzOHIiQL882O0nuvDl1urkGNa9xKjvZ2MORI4dG8Zvt4WOmb15FbXUxDvY2Wyk9cvDmFp+DCPVURgs9lZ98eSqLUz2dtKrzuNEw35uEdO8UJ/PI9/oAFLwC+sN8a4uG3yeT9n7uq173YEZP0kOcREzCHrZ1lXCeEmnz/88MMKSSSkgRA1ss4TYkHysoULE9zs88l1Z2dnlXvLdU+cOPGWdbis4yXEUfLCSXhmOExUyD8h5XZz7BXJJvcUMkjWvRImKpFVUqhOiKrwOlN+Cykjarfwei6crP8zn/nMvpBYYSzkPsI1CK8hRKkQbYKh2ExsFxYgSb64yclJpdhhWNQj6//nn39eyYO310co/6Sf1ZUl1tbsly4vn2s1oZRVQrQJoaY3yOZaiIQTXGVdLJsyEtUVzskWvkC0JUYh2faTI5F7CpfwpS99iQ984AOK7WXNLkrBZ555RiEnhbyUMSMFL6Sdco4Il8IhsTeL511BskknFlZWpJDCNAq7LHHjNwJdMa5Wqyi3bi4cb+ew7ZTkkXaIk5PY9DDrfTk7vvM77vxMIbB++Zd/WXFy0oF2mgNMGFyJ+f7mN795qaLKzu+6uzPDJJtIbaXyjQw8KX4gOyFCRAqpJuyy7MSI8xWHfLeSbKJkk3yBYZJNwnRffvllRf4sL7mwE5Tz5BluRck29MK3adNVcLSxgrQYPZvjZ3n2lTUaHjtBgWZKUaJE5x6mriiF2Egdk69+kzd8FdxzsIKMSAeDTWdos6dxtLGcjEQzGv80P3mqFfPBOirjnfQ3dTDs0JCQmkt1TRnJ0REE/CLl1SsqDNfU6zzbHcWBhnJykqPQagLMd1ygZ9FDdm0tOYkx0P51fvONVD55fyUxzc/RrrGwuRrHicZ1zs5ukFLyKPcXrPG933uV9A8/QHniRZ7visSyPEr8iXuxdc+wpc/nkQeN/OQvXiP2oXtoyGrimX4r1qkOjMcfRjs5z5Q9mcceqSEvPSq0SRIM4t4c4rmvfJuzk9PMjC6iiz7G7/zPY7z+TC+Ggjo+/L5KMuKMEPATkFLRrinaXvkG3399ibXpYc6ZS/iFT/4Gnzli5txv/Cu2B3+OBz7USIYJ/BuDnH/lOzx7ZgHbRD+n44/w+V/5VT5Wl0u0xLe5ljj9k+/w7bkCPv7QcY7mWNAGNzj7F0/Sk3iU4+/No/v//CH+DzzKfY/Wk7LZw9eefZ2ZyHo+fk8dxYkm/Pbz/N2vt5P5qQd56H2Fl0i2gG+T/ldf5McvnWHMscjoa05OfOEP+OQTxUyc+Tr/bKvml+87yfEMwcLLyGuvMm5MoriyjDSTi95XnmPcUkdDTSnpFg3++XZeaJ4lNruWWlGyPd9LVF0dtQrJtkSbkGzaEg4KydY6CiklNJTnEKtfpae5h8lFO+vrEgYVS9U9RyhPCDLd38fY0ibegImM0gqSfSM0j2korKyjOt+KDjcTTW/Qvaglp7aWTFc7L/cGKKqspzYd+tvP0r+VQXWeienRUVzmfOqqCkiMlsSpfvA7Ge88RdtyPFXVVeSbbQwP9DGysMmWfZZJXxb3njxCWYqdCz8Re1eSl6pjtrufWdsm3ogkiirKyQz28dMuF3nl9dQVJSo2GmpuYXDFSHm5hamODnrn3Vji44jWgtO+wGpECccPFhHlGGVoahmHx0ByQTllxZEM/+QCa9ZCag5WkGrW4Jjuo6N3An1eJXGr/YzYDGRXNVCSFo1v+gLPvtTOQjCS5OQ4TG47MysBEktKSfctsxaMo7C+gUIZm5IqNuhlcaSbrgE7SVlWNpeW2dCnUFsfysnod67Sf+ENJnUZlBZn4ZnoYmBsEU9MLmXlFRRlxCjhzIrSy7VKf2cT/fZYSitrKE4zg2OE0+fGCcTlUpm4zMVOGzF5oZxs/rk+mnuG8SaXU5Pmpq1lHH+8KFDylFCtlSkJS1sgtqCEivJYxk43Mb5poOhADbmJFvR+N9O9Z2iaMVBQLgnetYw2NzEwHyRXSLbJJvrXo8lvOExpopHgxiy93d0sm5OJda+zYvOSXFFLaVaCEuZuGz7P+cEtYvIaOFIWT8Aroe9+gsHt5xPyQRvK8aLHyWzfBV4/182qNo7UZBPrQlRrMmi87z4ast10v9HGyltysrXSO71OXGk9ZZlWjNvhom+SbPEs97bSPWojtrSOyvwU3swt78M+M0h76wS69CJq6/Mx+7141peYmx2gY9iOKamChvJkNodaGFjWk1FWQ1FykNWJHjrGnBIhjFZjIC6njvocHZN9zXQt6Mkta6AqeY32C93MeBIU1U1qxCodp1pYkmc4WU+yZ4WZkT76p5ZYt68y54ykqOYYJzI3ae0cZT0mpALzL47Q09WLLTqfGvHxZk0oMbHkPHTMKeTfyJQNx9oGHl0i1ScOU5OXiMbrxeOTymHbSjbBfVupoNdsMCwkW+csxpQUEqIiMFnTyEiOwznWxsimmaKDJym6PJd7cIPR5gv0z2rIO3SQiPEzXByYRR+XhMG9iS+2mMaDVWRajfiW+69Ksm2Md9HWO4Ivs46yyBX6+ybxZ9TTWGrFb59mcHCcuY0gEUYD5vgcKsoLiLR1c7ZzDF/qId5TE8fyeC/tvSvE5FVxoMLCVFsrfeMeMg81kLTeT+fAPLEHH+FQhgGNb42J/m46x5wkpJhwLy1A/n2cKLH+/+zdCXRc533f/e/sG4DBvhEgSJAgFgIEQRAAF1GiNkvWZsWOG8tO4iRu2jhukibNm5M4TdO079v6xG/TvCdtncZ1nDqx3TjeJVmyZW0UF4EAsRAkQJAESCwESayDZfbtPf8LDgVSpESKGIqi/3MOj0RwcOe5n+feO3N/83+exwjFZU627qEFcipqKQz28mrHCGQWkOexE12aZS7qoLxxL02Z5+gZmiMzv4zMpSEmHBvZ3lRDvtNEzDdKb+dRRuPreOhD9WTIMRSNGUOylz/XGmOOsVht2KwJliYGaH+zmzMRL6XZCeYX7VQ1tdC4scgIgOPBKc6c6uf40DQh/xJLYRebmpup9Pjp7xsle+sOtlbmkZw5TVf3IJP2jWxbs8ixkz5yN7bSsikbIjMMdvVwYsJG4+5iLrbv5+CZGKXri3BH/Mz5/MSya9mzNY/gxAD90Xo+el8V9qSfyaE+egcm8VTvYluFHf/0MMf7zzJNHiUOH4tZbTzQnENgcpi+o6OYczeyvnCB7t451lWvwzbdxY8Onidn/Rq8xAnLNAKJHGq2NVNpH+HwiQT1O1uoLnTgnx2jv7OL0zOQXbaBTdWbWe+ZY6i/i565PHZvLmRuuIveYC0fe7AapyVJQKrJunu4aC5i/foMxjpO4GncTXNVPknfKH1d3QzRwNMPbMD2tr4wIk/MVhsOO/inR+nrHGDeXcmenSVMD/Zy+EScLfe2sqnAY8zxeP5kL0eHJvDWNeMe6+OCpZxtuxoptCbxT56h9+CrXJThovWZ+CdHGDjWx4gvSnBhjsXMzTx1/1Yy/Cdp7+hnypZDRdl66rfVkm1O/xyXN/cpX599uwUkPJCg6wc/+IERcMm9k9xbSaAmIdgnP/lJ4/4qVXAg7ZN/k6mYbnXurtQwwJWrico9aOr+U9oh90YSwkmolXpduW+S+3sZnnkzj9UM2eR1ZW5wqWaT7OFf/at/ZQRtqUcqZPve9753RQ4h93ZSUZaOSrGVFvL6cv8ofSSFMPJ3MZPwVHwlY5ApomQY7l/+5V8avyoB0c6dO437ahnOutqP1DE0NzNlVLKtLFWTf5M/Fy9cZGh4yLifT1W4uT1uNlRWsqaszAjjZEEE4yp6qRJO5mOTkC2d1YHStsOHDxsZU2o6MgkDU5mT9L+MmBNXCeMkf/iN3/gNZAjurQ4ZvSNCthS47PR3v/td/vEf/9GY9P7hhx++oQqmGw3AVvugu3p7qYBNKsTk5JALmSS46Q4A5eIqCwpIMispu1xob+Q15QIjY+pl2WK5EKfzsTJkk4urfLMiE0uKkyxyISu7SCr/zDPPGCGcJPkflJBN3mSk/VJxJyl4qlR61UI2myx8UE1xpgX/2Td59uU5tq0M2Sp20LTpUsj2yt/zRnwzey+FbIOdBzm6UMY9rdUU57owJcb4ydc7cW5vZuuGIiyBi4yMXuDi+Dn8zjIattWxxuu5NCePj54fvsB4cSs76teR57ZgCk3QfrAbn7WS5q2V5GU5YKmDP//syxQ/XsXcYh4PNVoZG+ll6MI8row8tn3oKWpK8uj7r7/BK4UPU3VhjrwP7cQyc5KjfT7mMpIU1X+YJ+tLOP9VqYrbReW5WbyP3k924Dj7DwdJZi9h3vAYH9u6nvJLy0cm/YP84P89zGR2HFdRkukjx7l4voyf/8NW9n9jEGd1Ez/3VC1FOZcGG4Wm6Tv4P3h91IPHWoprqptvTDq5/9FP8cutDt787P9m4eEPc/9HWyiMjdJz+BscHrNht6zBef4gf7tQyqeefoZfaKxYDtnCM+x/+Tt8fbySX/7QDnauk3MoybEv/yd6vY1s372Go3/4LHzsCe57YhuFsx381Xde4kLufXz6we1synfAhdf515/ro/4zj/Lzl0O2BU682El7xwjRQgtOr49j/7OPNZ/+NT76kSrOHPpbvupr5Nfu28PuNW4SvgFeemOEzPIaGmrKcJtm6XzhRc7lttC2rZo1GWZCIx282DFOXlULTeV+9v3oBBnbmmiqLTeGi/Z0HmKElSFbLc2bnIx2DTBlcpDldRKeGWP8XJL1rS3Ul7lZvHCeqYUwsaSNnJIS3HN97D9tYlNDEw2V2bJ4Nxd7DtE/FaekfgtF/m5e6o+zyQjZTG+FbJVOxofOEHKvZ1v9BvIzLw39j/oZ7n2dntl8I9xIzA5zbgk8WdmYZgfpmc5ke2srtYXLIZu1sp6a9V6Wzp3HFwgTt2ZQtGYNOUu9/Lg3SMXmJiNks8QkqGqn35fBloYcJgZGmArZKS7NwWWRDwFm7BkFlBZ4iC1cYHJ2iXDcQmbBGkqLYxx7sZ2l/Goat9dS6JCQ7Tjdx85grdxCztwJhnxOKhq2sanYTfR8Fz/ZP0YiM4+KNZmYYgkSJhd5JVn4T/cwEsimqrmFjfkyIFweES6c7qNvYI6Cinz8F6dYshfS2FxDUYaDZGiR4e7XOZMoYePmrZQwx9TkJGNnz3Ix7GZTfQPVFblYpQTGCNk6ObmYTe3mLVQVO2HpNK8eOEM8Zx2NBbMc7vNdXvggNnGCI8dOES2oNUK2ru5RKKihbWsFmdY4s6Mn6O69QFZlDfWbi4lNLxBOWMjIzsQh88DFQoz1H6DznJUNdc3XDNkG/RIqtlGdZyU+P0F/Xw+TrmJyowtM++IU1jVRU56LgxiLY10cOunHU9JAc2mU033dnBiZxJ98azEIV0k1jY1bWOda4FT3mwxMJckqqaDAmYToHMPDPhwl1bRtz+d852HGY/nU7dxJhTFDecSotBs8F6RkaxObSrOxsTwn21shWyHRieN0HBshkltHS/06vKnlXmMBJk530zMUpLiqia2b8pb7UFZ9joUYObKfY9Mm1tRUYR87yoSlhLrt21nrkunagowc7+FI12mcG7bQ0rqFIrOfMwNHOD5pZX1tM/Ulfo52DzEV8rKlaQO59hljXrkpUzFbWjYQPdvP0OQStsx8nKEJBiZCFG3czu41frpkBV9jqGUF8YvDHDt2nDlPJVsbN1NolKAmic2fY3DgJGcXbRTk2wmcO8/FJRsbWrazpdTE6ImjdA5cIBKTsCdJImHG7S0xhnpvWmvjrMzJdi7BxrYtrMuRxX+kainM5OkeekeCFFS3sX3DW5P8JwOjHDncx3isjN071jE/0MHgrJnyhjbyfP10nxjHua6JnQ0V2H3XCNliPob7++gfj7OusZ6sqWMcG1miaMcjbCuyGnPg+S6M0N1+hAvRDBp276SmNIfIxFEO9Y2QkJBtq5ep8TP0n5wnu2wjDdUuzhohW5iy1hYKF0/Qe2ICb8uT7FwjC1L4GRs6xcBpP9m5JvzTF0iuv497q/OwxPycG+w2FjQoqN5KQXSQjsElCovXkCfDEmWUp8NLfn6uMay1Z3ierPxyMpdOc865gZatdciCybHABfp7BhhbKuTe+9cTGT9B99F+xnyJ5fNYbkpsOZRvaqS1sZjo+UG6jsrx2MA9lXFO9vYxFM6neXcz6xwLnB3s59jFJAWFGcRnJ5m4GKGotoH1GX4G+sbJbdpBY2UOyekhurtPcN5WSUORj+ODPoo330NrlRdC5zne0cnRqUza7ilnpvcoA7MZ1NXmY44mSJpsuLMLKXIvMnKijxOJBn7+vo2YIj5jVdmBc1E27H2U2kwTiUSYqdFTdLzRyWLWOnY+tIeKDAuRhRlGBvoZnw/jyrKySAENmwrxDx/h9WMxaraswSU3b5ixunMoLvAQutjPYZm6YZeEbC4S8RgB3wwTIyOMTfoImjOpq60kOdlL51Qu99YX4TvTRVegho99qAanKUl4fpozfb1cxEtxmYRsJ8nYKiFbLsyNcqyrm5MSst1bSuDcIEd6j6/oC6kq9FK6oZEdLWtISMjWMcC8p5I9u0qZOXGUjoEIDffvoCrfA7Ew02f6OD48hr2ylYzxLiYsa2na2UiRzI16fojO117HV/MRHl4TYOBoNzO2Eoo9CabODTMSX8sj97WxJiuKb2ac4bOTzM/OEvFW0dZWR+4NTOOXzs/1uu33V0Du+aR6SO45JbxKzXclYYH8TOazXrmyZyoMkfvDG7lHfLe9SwVtEvS99tprRqGHzFUtwYTMrS1VVanFGKSIQoIOaVtFRYUxXFQKEG70sdohm+y/zCcn1U0SYEkgefVCfCvnY0u183bc00vg9MILLxhVVn/4h39oVFZt377d8Py93/s9o58lYJP+l8IO+aLxj//4j43RbC+++GJaQjbjU0MyyfzcLLOzU0bIljqeUgVPUhglAdXM9LRR0Sb3wjky725W1uXRiSuH3sq7mwwXzSsoutHD4D0/T44fyRUkKE1NjyX9K1WAUqglbZf9kJ/J9GCpBSXe8wte+sUbCtkqfutBI3qUbz+Nte1lIvVkgvDQNN/4s//Ova27bzntk+3LgSUIr7zyirHSh4yTlWGQq3ExuFWoG/l96RgJj+QkTH1TcDvaLgeHnHBSXipDbmVll3dLheUCKAn5Zz/7WWOutFv9VuPdfK4O2aS0VEI2CaVk7LNUMMpFWvpbVqKRi8cHJWRLTSZ69XDRVQ3ZtldTnCUh2yGefdm3HLIxxosHT5K5/q1KtpFXvsb+eP1yyOYJcurQc7w04qH53vtoLPMy1/0irwzbadzZTHF4BJ93LQWZTuYGD9NzKk7pWg+z8zEqNtVT6Rri+wcW2NzcRHWZLFhgYmG0j+5j58iqa6a6LB+3zJCdDNL+l5/mB2NOMu77I35pTw4Tvd/my18bo771YT7+8R2U5HkI9XyJT3//FG528Ue/+gBe/0m+/f99lfHKTTzyiV+krbwI28Df8Znv9xL1b+ePf/1RSk2j/NMXv8JwYSH3/eKvsWe9if1/+QKLVa3sqRjmD768yDO/fB/31Dvo/Mev8/evm/n0//UxPPu/zF+NZ/MLn/wkD24qJj44wDnnPD3f/isCzZ/j/qYm7N1/y5+8NsLmB36FX9yRQftnv8r8Q4/xwMdayLp4gJ/84BuEGn6BXU0tsO+/8AedUR598lfYGf4nvjm1iSd27KXo7I/5ylc6KPvoL/ORBxspmn6F//urHRS0fIin2mwc+O3vkPjok9wnlWxM8Nxf/1deGwpdglAAACAASURBVM3niU9/ih11RZz55uf5N1+M8MR//Jd8eMMsB344Ts0D6+nrPclopIynH2lgo+c4f/Jb3yPniU/wq09t5OwVIZuTyZ79HJ2xsnbzZtYVZmFLBBja/yz7xzNoum8XdeV2Rttf5rkjS9S33suOemj//qv41rSxq7kS10w3z7/UR2LNTh5sNHPsyBAU1dFcNMkrB2ZYI0P4KzOZHdjP68cCrG1uo3lTKa5kwqi2MK7dFgvRhUFe/UkvwYJGdrXWUJw8R+ehHqZta9iytZas6Td5YeDKkG1gqYTG+nKCQ4fpnrBR17yd+opcFi+cI2k3MTvSy3FfDhtzTMxOTWFas5m6DaUEen/KT08ladzZSm3R/OXhog0N68gkQULKb6TiQOZ+9PXzwktHCJa2smd7LdmB0xz80auM2deyc28TnOrm+IKbTY0NbJBh0/IBVJZKN0vFjyyLvvzdm0lCBMsUb/7gpxxbWsOe+1upzY9ysvtN+qed1GxtxD1xmL5ZFxVbZGJ2D/jH6XitkxnPOuqb6ljjkY8V0i4z/jOHeL19FEdNKzu2VuAMTjMXtuK/OMaZ4RlyqzaRMT9M92k/FU0tNG/KJ3rhOAcPn8KybjPry3KJ++Jk52ThWOzllaMzZFdUsyZxkbGQl4oNpURPv0HHaILKlnto2pjFZNd+pNimfMt2am2n2Ncjq4tuNSrZrgjZSqN0HTzIqL2O+3a1UOGY40RHO0OBHGqbmthYbGKiv5fTM1ZKq2qpLPJgjV8K2cZtbNh8jUq2kcMcOhFi/c49tNZ4mT/VzeGBSbzVjdRl+ug5NIC/qJaW7ZspsPmMoZKnlvKpad1JtTfMwuz0pUn+36rgsLizycv1YvYN0909RDy/ki2NG8k0JTER5OyRdk767KxvbiZrop2OgVnyGu6htb4U8/QwnR19zFrL2N7SQFG2HVPy6pCtCEt8kdFjXXQOSlVuEy2bS3GYY8ye6aWzZ4h4eQPb6/KJLy7gt+RRlJNDhm2BE/tfNUKKmpatuM8d5tiklcrGNhrWZhKfH6X34Mu80jmCu+5+PvTgHqpcSwxfK2QLXwrZbJdCNnMxtZtzmTp2jBlXObUNdThGj7CvZ5ysjS3sLvfTffQMC94GHtxZgS1wkZM97Ry9YGZD8262VNhYmF5kdvgMZ6dmSBZvZ2+1lZG+To6OhCjbvoumdVkEfTNM+4JGWGREPUmZh9C9PAm9J8SQhGwXoGZ3MxtSCx8kEwRnJzh2pJuxYAYNba1UyXkQOM+J7nZ6Jl1Ut+ymPjfOiCx8MG9h/dZ72ZTt42RPB8dHTWxs2U2Nc5zOLpmTrd6oxrOHfIwNHKbz9ByZVW201pXDuW7e7DkLa3dxf3Mp9sgSE4Pt/PTl/YyaK9j9yGPsqCokMdHLob6zl0K2bKbGhxk4NY93TdUVIVt52w42mEY50n6Yc5lNPHxfIxmL5+jv7WUsXsyWSg8X+9oZttTw4CPNZPsn6D50gM4xJ63376HMNMyRoxNkVW1nW1UBDpN8W2/GnAgzKRV4wwvkVtSQFzjKkbNJqtrupbHchW+4j86eMWyb7uX+uiwifh8zM3Msybz5qaHJZruxMFFhrt2Yk00WPojKwgdNhcyPnKCze4BIcSO7KpKcONbPBfc2Ht+ezfTpoxw5do6M6u1sypBKtitDtq7uE1x0VNNWscSRjgHCRdvYu6Ma64UTvPmTfYx7NnH/E1uI9vfSfy7Jhl17qM65dA0zm4n7ztDf18uJpIRsVVgSASZPH6Xz+ARZmx9gT20OycAMZ3pf4/lXewjmbeGhn/sozYUWkpElpsaPcaj7BDMLuTTubKJ2Uz4Lw8c4fHiU7LaH2FG+PCmByWTBHJ9n/NRRDg+ZaJCQrQCmpqa5eMFJ7UY754dlSO4chRsaKYj003kxh3tbNxI+f4TX3lxg00OPsmuNhZkxCTFHsK9tpDrHT+/h02Q1XSNku38d+H1Mz8zhjxgjNJcf0hdZuRQWuAhNjyyHbO4N7Ll3I+HRQd58o5dQRSsf3rEBqxz3XYc5ESgwhngv9Ryi+7yVunvvp7Egwvjx1/je/vOU7nqKezLH6OwdIW/P0zTYZhns2E+Xr4CH79tCRnAMX+4mSq1LnB3oou+kmbaPP0yFsUqyPn4WBVJB1oEDB4yF5Kqqqi4zSFAg94SDg4PGnOU3OrrpvThKMCGVS88//7wxJZAEaKn5vp999lmjwkoqv37pl36Jb37zm8bfZQEEGQopk/Tf6CMdIZsEQl/4wheM+1CZ2icVoEkVoFTg/emf/unl+cNlPyV4kQoyGY6ZzuIeyQ3EVApgJCyVIaEyj96+ffvo6Ogw7telCkuq8H7nd37HCIokbJPCJBlVlY5KtlQ/LS0uMD8/SywauzyUUvIGuQ+W/GNmesYI2uTvkk14PG5y8/Iury6bGi4q/ya5gNsjizCl1zPV9lQek+q7q/++8nmr1b83FLJt+t1HjdntZC4R4gkjaJMbj8DpSf7+T/+KPa27ViVkW34zXR5uKRP//fmf/7kxTlbK9tIdAt3oiX6950koJMGVXEzkREwNdb0dIVsqoJQ5wCSZ//3f//3LQxlXHiiptsgF5M/+7M+M8l1ZvfNGK99uxSgVsn3pS18yQjS5cMj/y8VNhrjKyikyWadc6GROPglbJXD7IMzJdvXJmHJejZDt9E++RY+tkV3Nm5Yr2Ubaef41H1sfv4cNuXFOHNzHwfZTOOv3sndHA0XBXp59sYeZWA5t92/HMdlP+8AcVtMCS8EwC+Yy7rlnp7GogWnkVb594DSzCyGsmfnUtN1PbeIM+/qm2bhtN8Uzr3OEzbQ2VFGSaTMWPDhztJfBKTcNTZsokcmul8dtsnD4y/yL/zTD43/wKZ7eUcTkC1/mf35tgOpf+RxP760hV8ZYhfv4m1/7Y+bu/30+9fO7KfS389df+gtOFz3D5z7+KJuKPJhjJ/m7X/8Dxrb/Jr/0zF7WcIp/+NK/44Dt5/jtX3yK+tKL/N1v/h1zWx/mY0+Vc+BL/5Z/ePUkU1n5ePOraE1W8ZE/+jh1ZUkO/5//wle/f4ihmQS2uk/x//zBYziOfp0//uufcGHWS/N6D+M1W3jqqWf45FYrh3/rH1h48FH2Pt1MUfI8r3/7r/nC137K+FQeu2sdDGzayT//6C/QMPKn/Ofxbfz6hz/JA2viDD7/T/zDl77Dgckp5ou38cQzn+ZXH29hrWeU5z/3HeJPP8G9j2+l0BIneO4I/+tvvso/vtzFUnAtT32khol9Xh76/cdpyhvku399goZfeYq1iQ7+4W/+jv2Dc0R2t1HdBff9y8/wxJMbOPvm3/E1XwO/fO897Cr0c+RAP35XMXV164xhW1JBFpo7T+/rL9I9PkfAWkSZF3wJDzVbWti2qYjkyBs8e/AkFxYt5HhzcDojOEu3s2Mj9PeegYJNbKv2MPz6q3QPXyRgsxmBVYalgLrdrdRVlRlDK996yPtDmOlzA7z5Wg8j0/NELR6KK+tp2S5DjbMID8u8MnE2bW4yKmUGew4x6C+iob6WsiwffYc6Odo/yqK8x+TW8sDOOtzzffTO5lG3IZfg2BEOHT9PIOIkV+bqcVayd3crNQU+Dr/aj7minoaGSrKvmkYtGQ8xN9bHvgN9jEwGyMzNxGmxY8suZ+v2zZRnL9H7+mH6Tp4nmExgdmZQuX0v2+sqKXjbzNIXePMH+xib97OQiLE0G8KVs4bG3a1srixivvs1emddrGvYSlVxBlYizJ7vp3N/L6fP+YhbkrhLNrG1rY26YjcLpw9zqLufkdkoDmcONTt3GJPOj5+awrtxM1UVLs51ttN97DTT4QQWSzYbmrfTtHUjtpkz9Bw4xOC5WULWXKNSr23bGhaPHqBvIZfaxmpsF4/QOTBJNBglFp1n0SXVqjvZXlOKY7qHV3vm8K7fQsvmImJy895/mlhBDQ3FYbo6TjI+6cOcXDImi3fmVdHWso3N6/OwWQKcat9H73kblU2tNJRnYTPFWZwe5MBPD3Jm0UP93h3kLJ7n/FSc8oYarGcPc3RkhrmohYhvhqQji8qmNpoaqihwJJg/00t7dw+nLwaRjxrZ65polPnfSj3YzHJ8pcLTFYedyYwpHmK0702OjkVZ27CDxg3eS1WBSZbOHuFAzziWimbaqtxcPP4m7cdOMynTq1oyKamsZ+e2WsoKMpYXKZCQbfQo7f2zuMu30FZfhFWqviIhLgz2GJ9LRn1R4liwuoqoaWxka0MFWdYAIwM9vHn4BFNLUSyWOK7iarY076KhLJPk/DmOdx6g9/Q5lhI2ko5cKqvqaFgDZwZPcGI8QEm1VJlFWQiaWVu9jc3Ffo71DDMd9rJ5ayW5tlmOHuhmimIaWioInWznjSOnuLhkN1aFDjoKqNnSxq7SJXr6zrLoref+trU4knGivnEG+jp5s3+CQCROVlkt9Q1VmEaOcLhrHFOWHVPChttbTuOuZurWFWBNLn/Ou+JhMhlDPkzJeU739HHyAmzaKfNLLS98YLwbJOJG0Hb6WCfdJ8fwhUyYE1by1laxdfc2KvNzjIUszh4/wilZXXTrPdTkmYjODtPdcYQz8TVsq/YycfQgB075yXRbSZhd5JRspLmxjsryPByyZGQ0yPjxw7R3dHM+bCVpdpBVtIHGmmKsS2N09w4Ry91I7fpcAtOTULydhxq9TJ87w8DpebylG6nf5GKkRyokI5S1tlGXb2J+7BjtHV0cOx/G6XCRt66BlqZG1udbWTo3wJHOQ/RdiOOwe8nKcODIymJt9U62rYlwZqCbQx2nmZMVXK1OSjZuoW1nA9bzx+gZluGYbTTlzzPY18GB4xOEIkns2cVs3LKLnbWlxsrCxrCc5PIw3bceEvybMEuF5/mT9BwbI1rQyN5tpZhiC4wMHKGjz0f+5hoKgkMcfOM0cY8Vk9mG3VFE3bYGyt1+Thw/R05jG1vWZ5OcGaa3+wQXnJt5uDmLC4NH2N95gokFK0X5WbjsdhL2EnY90Uqe/zxH29vp7rtAzAF2bxGbWvawrTDIaH8fJ+L1/Ny9G7Gak0QXZzlztJ32nuPMJlyYbS5yy+rYUZ3N/MQAbx6dJLuyhubdeyiNnaHzUAejoXL2PtRmzK0YD88wfKyDN14/TUCGU9tdlNRuo7VpPYmxPjqHoH7HdqryzUwO97H/hf2cS9iwugvZtKWZ1uoMpk710i0LH7Q1kufwcfJoB4f2nyZot2KTRQoattGytYTI+SF6Os6StXUX2zYuV7Id7+nhNJt5cu8G7O/UF2YTMf88I72HeKNrkOT6e3iwpQq77zQdb7Qz5o+RNLkorKhh+wMtVLhthKbH6e/YT+/wefzWHDK8RRSbLhLf/BQPFs/S9cZLvHEWsh1WbA4LyYItPN62nsS51/numxeMc8yVX05964doXn9pVeZb+WCuv/uBFZBgRUI0WSRO5o5aOa+23OPJPVZXV5exQJvcU6XrYVQ3zc8bAdqv//qvX55vWwonpPJKRirJ6CUJpqRN0l4ZsSYL4En12I0+0hGyyVxnMlRQ/khAKO2ThSHES4JACSpX3sNLDiH3rLcrj5BRUgMDA8Y9syzQIP0pgZb075e//GWjfXKfKYGWBJuyDz/96U/TGrJFImEW5+dYXFgwpu+wmM1G/586ecoI2Vau1JnqW8lDJPir2lRlHAfSfvlZRkYmWdly/+FKa2h5o8dYOp6XCtme/je/imt9nvEFu/wxyepk8pnTbMJ0+FhX0igLjckwiJjxR5B++uOX+PmPfJSG+vpVB5LtSxnsF7/4ReMklXHQd+pDyiKlMku+LZAKtquXsL1d7ZagT4JJmbBRVhuVbzdkGKik8+IpF2Up6/3KV75i/FfKUGVlkneb+2412i8hmwSm0i65gInXN77xDWMyR6lYlG9jZPy7TNwow0XlZP385z9vLJd8p60uKsNs5UIrw0OvdbGVi7LsnwSHUqUnpb7vLWxNEg34CZvsOB02ZFG7ZDxMIJjA7nYaS9PHQkECgTDYXbhdDqzE8PuDxGSSanuYka436Z7Lp7lx/fJcV2Y7bpcLh81MMhZkKRAmFk9islhxuj3YkxGCkQS26DivvHAcT1MLTVVryLCaiUyf5fChDkLlrWyvLifb9VZFSUK+lZ6N48n24HZaSPgXWFiKYsvy4nYut11uYJcmZ4i7s/F4HMbQooXFeaLmTLwe2R9jfTr8k9PEnF48HicWoiwtzRKSFTIz3NgtMRaml0g4XHg8NqILU8wuhoiarFjtTjJMdlzZHux2s/Fhf27eT0iWx3NmUyTVFlE/U7PzRKJmXA4bSZfTCMZl+Gd4ZomEy4XTbcdqShD0yzxRi0SiJtwuG3GHiyyPB3tsFl/MQaY7A7fNRCzgZ37Wx1IkStzmwZvtxSv7R4zAjJ+k24XL7Vg2iEdYXBSbIPGEFdvIy/zhDyM88c8+xGNbcojOR7BlerCbwiz4fCwFYyTcbjwxM66sLFweK7HQEksJOxlOBxEJEQanyatqYrPMl2OT6UaXb3QjoQBhmdsHK/7hDg6PBiira6F+XSEuUxh/IGQMBbNYbFisYLI4cFiTRCMxZLIou81MPBQgGJZQYbm6y2qyYDfKra1vVVlcvkDIxKhRQv4g4VicJBZsDgdOp91YRU/mpwlGwWqz47CaiEZCRBIW4/pksySIBEMEw5HluYisTtwuO5ZExBiSaLfJypry71Hjex6LxWQcyy6nw/jdcDBirKBpt9ve3i65UUpECQaCRKJxzDLfoLzJma3G860WiASDhGTbSRkaZ8bmdON02LFeESTKjkrIdgBf1nqq6yXQSxrz8zhdTqON8VCQSMKM1dgnWQXzkkkgZPSFMbuS1b78fHnhmJzP0g8Jo1rD4XZhM8vCrHFjuzbpg3CIUChM1JijyYpDjlGHDI+LEgou71NCfi6rYzksJMLiasZGgOH+TgZn3VRurGZtrpWEZXkVLQkpTPHlc13aI8M9k7GIMRdUUvp+8SSvvjlCNLuCxtpinFKRY3Xgdsp+CkqCSChEJG4y+th+eV9jhIIBIjETdinBJy7TIWK1Jxhvf5ljC5mU1TWyLjO57C/XIvvy9SERCxtDDMLR5XnXrA4XTqN/l4/p6z1kbrGY7LO8jsOJY0WnGdsMx6QBOO0WEpEQQbE0yrPk+HTikn6+vGKo9FeEcCRhHE/GMFgjOUoSj0r7gsY5I3VyJott2dJuQQYZRyNhY9sxOUAlw7PLamUu7MaFO0YklDrGjIMAh8OJ02YiKv0biWOxO4x2GBVjNjt2S5JIJEY8acZul/NNzMNGwOeQa5ecD8a+yCiA5fbY7Q4cci5FYiSM8+PS6p6JGBFj3+X8SWKxOXA4HcYQ31AwQkLKdEzL8345HQ5scny80xu/zOcWiRivbTP8rpwfSq4/0UiQYEjOZ9mQGZvdgdPtwCozyCcSxKJyTEvXOJeNEjHCckwlzYZpXNobji+3Qtpmcxjnu8w5mBqqEo9K+4NG3y+3X55jwyTnezBEwixzZ1mXR2BYHLjscoMSJRpdfs+z203EwhGisSRW2W/xj0eM41D6RGa7t9nlGJF2y2aihINyHVs+X60WC2aLCYvNidMK0WiYoLynyuuZTFhtTuPab45HjePaLM+ziF2IwKW+kPPc7nTjEvN3RF8+DuUaGzau0fK5QPo3QSwix3kck1x3knIOhoxrtmzQIgYOOxYJwCIxzHbH8jkcl2MiSsxkx+0wXzq+pU+TmAMXGOwfZDixjocfqCdXjsWQHD8RIwAXO4fTxfJlKEIkaccjx5rMs5OIG6F0MBQillg+rqSP3Q6rcY4HLl2rnW43NmLG59JY0opLPr9I9bCcz+Ljl31YrgaU33e5bBCLEI6asDvtRmV9PBYm6A8QScjxbzXONzmn5NiKxC04nHYspuWQfHl7y+eJXCtdcq2U4UKRqHGuGiZynsjxgB2PS75YfOeHBP/L+xomYXXicTkwJ+U9MEDEuMaYl48Bj8NYPTop2zeuA7JaswWLvGeZ48aKyy45b0MBAtKPEmYbN2JO3E4ryWiApWDUuO4sv994cBrngT5+VgWkEEFW6pQRNFePXpL7dRlZdeLECaNybO/evWljSi2AIMMUP/rRjxqhkAQ+MgRPhjtK++S+WIompPpKgi0ppJHho0888cQNt2u1QzZ5YZkrTuYll2mWxOtrX/uaUREoI7zKysqM++aVj5VDHW+44bfwxNTwRfGSobhSySZFMeL79a9/3ZjzTqrd5CHzwMuoNJnnPJ2VbNImn2+OpQWfsRDC5NQUx44dY2lx6R3vc+X35JjY0rjFmOvMarXgdGWQX1C46vnRLZCv+q9KRtB/YoC//d9fZe+DDxj5kNx32Ozyucli3FeZRkdHl0O2+HLIJh0s///sc8/x6COPGCn1apXWrdxDOalkni6ZoFAOsHS8xmqIygkgLqmVU1Zjm+91GxLuyFBbORllFU8J2uRiIQGcOMrPZey+lO5KmHW7EnkJ8mQFWbkAyEVWvCSdl5Vd5JsWuUBIeCUlutJWORCllPgzn/mMcYF+L4/URI1yHMkfCRxXI1A8deqU8W3HxYsXr1jeOdVGeV0JFeWbGnnzu6WFOYw5SYxPmpc/8F1Z6ioTTr6lk5pM0vhJdI7B9n10LZRx747NrMlNleWkJg6/8neNl7k0zXJ4/DD7J1xUbdxIWa4LiymB7/wQ/cfnKGmoYU1hFvar7ghS7Vieqzk1veVyderlx5VPWt635R186wbjiucYNbQrnrOizWKy4nWueje8/r9dfTCl2rfidZd34aoqDuP3jDVzUlN3Lrf5Wm241F+Xt2H8PUFo+iLnRs8xE4qRtE1z7G+/zcl1T/LJX3qULaXuy5OFXu6Ia7X1crvCjB8bYMJvo7x6PUXZnuUgTypvgvPM+JYISb4QnOLk8eNMeSrZ1tzIutzlOffe+Xp6qT+usW/GS7zD3eDbtnv52E313dXH3/Lf394e+fmK37nsfsXHnit+953C7Ovt7xXnzJUH0TV28zwHv7sfX14d21rrKFpR6Wa89jXOV6NHrnEspSY1v/qfVrbnim2uaNs7/e7lC0JojoHedk7MZ7N5i1TWXWrs9fpjZdtn+/jx/rMkimqNIcVZqRBqxXl65bG98hR/+3ljMoUYeuPH9C3msallJ7X5b5UbvtVnb78erbzuvdN7wPXaYlw9LjXnemZvf42rj9NLr3zNa81b161rHl9vs75yL97t2LvqUnj5OLrecbF8Hb12+695Xl7r/H7XpGd5H64ecnF1/1z/mL/K8xrvbe90/bsiWrjOtfeqMrBLL7iyr5Z/tPK6807H4Tseo6n3hetdU439W9kn7/04vyR/afeufM+8NJ30ivent3ok9b6+vM8pwbfaIeHX0sI8i0shkuYosxNDDAwFKWrcxT21BUagde3+XB5GfMX794pz7oor9aWJrle26tr+17teXuO13tb/1z7+r/3ecq1j+Drn/jtcfK7Y9nU+k7zzNS71ueLd3gOveAN41wDwna6X+m8ffAG5p5F7z+Wb9rePG04FNHKvLvcg6XrIvdzw8LAxF5iscCojuWQeOAkBJVSTf5N7Lxm2Ks+Rn0vhgczJJvenN/pIR8gmlYB/8id/Ytwfyn2ohIQy7FIKZlbjXvFG9+3dnidfRMjQVQnPZHFAaa+EgtK3UnEnDylUkQIbKbRJ9/DgeCzG/PwcF85P0NnZyeL8ovGlgBxz8mfl5/DU3+VniXgCl9tF645WSkvW4M3OMb5QvJsfkrFI2C1rDTz66KOXz1c5Z+XfjKKssbExI2RLVbGlQrbnnnvOWCI4XSFb6oOcHEi3Kwx6L539bh8238s2b+V3UmXEMhm/TDopYZBc5KTySi5+EvzIhfDd5m27lTZc63fluJELbOrbATnIpIpI2iGGxrfHodDlJX7lQiFh1XurAlv+wJIK2FYzZJPzQNp5rbLY1H5LmyV0vR2TZF63n2KLjJ88zpA/j801a8nLlKGEN/ZIxEKE42bjWyiLMUmqVLJKwJ7AKpUnV1Uu3NhWf9afFeXCgR/z7b//Hocm5wiaElTseYZPfORDbF2bjeNykHGjTvItulS6SMWEZflibVw04wQn+nij6xQXfSH5K1ml69ncuJm1+d7lqqMbfQl93lUCcwwc6ieQWU7lpnJyZDm/O/URWWTszEnGAx7WVqxnTe7yAiA39FgcoWvgIsnscmo3FOO+6WPz6leJcOF4F2dDmazZWEO596oxvTfUKH2SCqjA6gskCC5OcfpoLwOnzhOSyjxPLmXV29i2sYgMqea8gy9zq++hW1QBFbhRAbnPkmo5udeUhRbkj9z7SAAolXZvvPGGMZWS3C/JfbwMa5VJ/GVoY2oC+ht5rXSEbKm55CSElDni3o/74hvdd1mkUIbZSmAjj6vnE5MRYhJkSvFKOu/tU1/8SbVw15EjdHYcviJYu17IltpPuf/f1txM285dWK2293x/fyNud8JzUiHbt771rTszZLsTkD6IbUh9i5GqspOTLjUx//ud0F99cbja993+/Ub7I10h242+/vv+PBl2EYsSk6FjMrxPhhS97436WW5AklgogH/RTyieMKrhbO4sMj2udx0Sd1NqxpCiyPLwx9TCBDL0TYYcp4K4m9qgPvktgQTRcJSkDBWTYPNOvvs0zv/lENZisb41JPJGulOGNRnjEK1YreZV2E8ZbhkxhrFbrNZLqybeSEP0OSqgAukVkC8jZYhnhEgkTtIY4WnBKkOPrRqwpddet64CH2yBVPWSFFHIvWWqIEZ+LgUfMgebDGuUebtklcny8nLWrVtnFFDczCMdIVuqeEjuj1Mrs95Mm27nc2X/xVP+XOshnhJuvteilPeyL7Ky/dHeHkZGzhLw+40VxmW4/9vv6c3Ge4yEmeVrK2jc2kRxSckdOzrxvVhc73c0ZFtNzTtwW1efCxrM3QAAIABJREFUcO88ROwO3IFbaFLq4i/Jufy/VM293wHjLeyO/qoKqIAKqIAKqIAKqIAKqIAK3NECct+VmmZKQqJUmPVeRqalI2S7o/Gu0bj3Mh1KuvdxaWmRsdExxkbOMjU9xbzPRzQaMV5Wqt5sNjtZ3izy8wpYu66CtRXrLg9xTXfb7oTta8h2J/SCtiEtAqmQLTVkVEO2tDDrRlVABVRABVRABVRABVRABVRg1QVSIVtq2KkETrezamvVd+gu2qCsQr64MG8MG5ZVRxeXFo0FiRx2OxmZmWRmeY2huFleWRjyZ2s8lYZsd9GBrrtypUAqZEsNG5VSValk0wuzHikqoAIqoAIqoAIqoAIqoAIqcGcLpEI2qYxL3cfpvdyd12fST6kFMmX1TFlF83avynonqWjIdif1hrZlVQVSQ2NTlWxyYb4TVoBd1Z3UjamACqiACqiACqiACqiACqjAXSaQmjstNR9ZatofDdnu7I6+ehGEO7u16WmdhmzpcdWt3iECK4eMyv/LxVlW/DRWYryTJy2/Q/y0GSqgAiqgAiqgAiqgAiqgAipwOwVWVkbJ68p9m96/3c4e0Ne6FQEN2W5FT3/3jhdIVbOlhoyu/Ls0/mdpIYg7vrO0gSqgAiqgAiqgAiqgAiqgAj/TAiuHGabmYJOALRW2/Uzj6M5/IAQ0ZPtAdJM28lYEUtVsqVDt6qDtVratv6sCKqACKqACKqACKqACKqACKrB6AtcK2nQU0ur56pbSK3DLIdtjjz3G5s2btSIovf2kW18FAa1iWwVE3YQKqIAKqIAKqIAKqIAKqIAKpElgZZimq4mmCVk3m1aBVMj2zW9+k0cffdQY6ixTVskf+Tdj6PPY2FgyNfFgatUIWeHjueef556WbVRvrDRCtmRam6obV4FbFFh5gOrBeouY+usqoAIqoAIqoAIqoAIqoAIqkCYB06Xtpv6bppfRzarAtQTksPPHkkQTcLOHoMwDf/bsWfbt28cjjzxycyHbyy8+z6GseiKF6zElNbXQw1MFVEAFVEAFVEAFVEAFVEAFVEAFVEAFVOCDKxCMJ/ntKgebsyxEbzLqkpDtzJkzvPbaazcfsr3+4vP8ha2V8zkb0Tq2D+4BpC1XARVQARVQARVQARVQARVQARVQARVQARWAZDTJt+7L4NESO6H4zaVsMiR0cHCQ73//+zc/XHTfi8/zn21tTKRCtpt7be07FVABFVABFVABFVABFVABFVABFVABFVABFbhzBKJJvnd/Jo+X2JCqtpt5SMh28uRJvvvd765CyHYzr6zPVQEVUAEVUAEVUAEVUAEVUAEVUAEVUAEVUIE7SUBCtr0ast1JXaJtUQEVUAEVUAEVUAEVUAEVUAEVUAEVUAEV+KAJvG8h24+f5z+bWpjw6pxsH7RjRturAiqgAiqgAiqgAiqgAiqgAiqgAiqgAipwlUAkyfceyuLxNfZrDheVxQ3kEY/H30Z3S8NFX37heQ6X3UtsTTXo6qJ6XKqACqiACqiACqiACqiACqiACqiACqiACnyABUJx+KNqK1uzzUQTV+6I3W7n3LlzRsBWUVFBOBy+4gm3FLI9/9xz3Pvo42ysrsVsNn+ACbXpKqACKqACKqACKqACKqACKqACKqACKqACP+sCstSBLRbCFI9hMpkuc9hsNnw+H//tv/03otEov/3bv01+fj6RSOTyc24pZHvuued48sknqa2tJVUu97PeGbr/KqACKqACKqACKqACKqACKqACKqACKqACH1yBQCBgBGmpkE0yr6WlJSNg6+rqMn7e0NDA5z73OfLy8oznykNDtg9un2vLVUAFVEAFVEAFVEAFVEAFVEAFVEAFVEAFVllgZcgmgdrCwgJ/8Rd/wfHjxy8XmcmQ0erqan7v937PCNoSiYSGbKvcD7o5FVABFVABFVABFVABFVABFVABFVABFVCBD7DA1ZVsMiT09OnTxh6lpkuTUE0eGzZswOl0kkwmNWT7APe5Nl0FVEAFVEAFVEAFVEAFVEAFVEAFVEAFVGCVBa4O2SRAe6dHalipDhdd5Y7QzamACqiACqiACqiACqiACqiACqiACqiACnxwBa4O2W50TzRku1EpfZ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IasqVbWLevAiqgAiqgAiqgAiqgAiqgAiqgAiqgAipw1wtoyHbXd7HuoAqogAqogAqogAqogAqogAqogAqogAqoQLoFNGRLt7BuXwVUQAVUQAVUQAVUQAVUQAVUQAVUQAVU4K4X0JDtru9i3UEVUAEVUAEVUAEVUAEVUAEVUAEVUAEVUIF0C2jIlm5h3b4KqIAKqIAKqIAKqIAKqIAKqIAKqIAKqMBdL6Ah213fxbqDKqACKqACKqACKqACKqACKqACKqACKqAC6RbQkC3dwrp9FVABFVABFVABFVABFVABFVABFVABFVCBu15AQ7a7vot1B1VABVRABVRABVRABVRABVRABVRABVRABdItoCFbuoV1+yqgAiqgAiqgAiqgAiqgAiqgAiqgAiqgAne9gIZsd30X6w6qgAqogAqogAqogAqogAqogAqogAqogAqkW0BDtnQL6/ZVQAVUQAVUQAVUQAVUQAVUQAVUQAVUQAXuegEN2e76LtYdVAEVUAEVUAEVUAEVUAEVUAEVUAEVUAEVSLeAhmzpFtbtq4AKqIAKqIAKqIAKqIAKqIAKqIAKqIAK3PUCGrLd9V2sO6gCKqACKqACKqACKqACKqACKqACKqACKpBuAQ3Z0i2s21cBFVABFVABFVABFVABFVABFVABFVABFbjrBTRku+u7WHdQBVRABVRABVRABVRABVRABVRABVRABVQg3QK3LWSLx+PGvsh/f/CDH/D4449TU1ODxWJJ9z7q9lVABVRABVRABVRABVRABVRABVRABVRABVQgrQK3JWRLJpOMj4/T1dVFLBbjyJEj/O7v/i6NjY0asqW1e3XjKqACKqACKqACKqACKqACKqACKqACKqACt0PgtoRsJpPJCNj27dtHQ0MDr7/+Or/5m79JU1OThmy3o5f1NVRABVRABVRABVRABVRABVRABVRABVRABdIqcNtCtvb2diNoe+yxx/jRj37Exz/+cSNw0+Giae1f3bgKqIAKqIAKqIAKqIAKqIAKqIAKqIAKqMBtELhtIdvhw4fp7OzkkUce4Yc//CHPPPOMVrLdhg7Wl1ABFVABFVABFVABFVABFVABFVABFVABFUi/wG0L2WQetueee46SkhL6+vr4/Oc/z7Zt27SSLf19rK+gAiqgAiqgAiqgAiqgAiqgAiqgAiqgAiqQZoHbFrJJJZsMGd2zZw8HDx7kE5/4BJs3b9aQLc0drJtXARVQARVQARVQARVQARVQARVQARVQARVIv8BtC9kOHTpkzMn2kY98hNdee40nnniC2tpaDdnS38d35SvElqYYvTiPI6+MoiwHVrMpTfuZIDQzRHfvMNN42ViznqyQn7A9i6KiHNw2C+/4yoklRk9NkMwppjgvA7vF/M7PB8JzIwyFMlmX7zW2f0OPeJipyVmWTB5K8zJw2Mw39Gt30pMS4UUuXLxIxFFAcW4mzg/gPtyIZyIWwjc7QcCaR15WFi5ruo7dd29N3D/JyEICb1YOOW47ZtP715Z3b60+QwVuUSAeZPrCImGTk7ySTJwf4OM9EV1icmKakDWDwpJ83Ne95CeJR/zMXpwmaPKQW1RAhu1Kx2R8kakL0yyEXRSXF5FhW+3rQILw4gILcwHMmV68OR6sN9OVyeTys1ehv5KxIHOTiwQSDgrKvDhuph238NxkIszizBSzC0m8a8rJcV61sWSQuakppnwmCteWku28wff+m2hTPBJgyTdDKOkkK68A1810wir2AcQIzvvwTYVxl5fgdbzz55VEZIm5yQtMRb1UrC/AdRP7fK2nJhMRAnNzzM8n8VYU41l96lts4Wr8epzw4jwzE34868vw2lf7nL5OG2NhFn1zTASdVJZnc9WlZjV2TLehAiqgAh8IgdsSsiWTSYaGhjh79qyx2MFLL73Ek08+qSHbHXiISNAxeuIgs/n3sLnYjcOyem/MwelhOg51MTIfwWKzYQ4FCFgKqN97D1tLMrHfxGuFzh7km68dp7D5aR6oycOVpkAmOn+Wl7/7EwYWQiSyymlr20Cgp4/JrGruv6+ekkwn7/jxMH6Gb3/pRRLbHuTBbZXkOq3vGrJNHf5b/stoPZ99cAsVb/skfp2DJnyel18+xCDVfPyeKgqy7Hfg0fXOTYrNnOKlV19jrnAPD27bSFHGzdwBfHB2N754niP7v83ZrPvYuaWB8szVO8duViE6/BP+R3eMpi0t7KjMv6lz8GZfS5+vAu+7QGScN753lElrKXue3kKh5b1+GRFjfmKIoz3HGJ0JYbZZScTiWLNLqGlspLosF2eaT+vY4jCv/7idKXcl936ojdLrXi6ThBfGOPLyfs5b19L84D2sc7/VE4nAJIP9/Rw/EyRvXTVbt6wnx7HajY9y8fgxjnaM4qrbQlPrejw3cTAkwrOMnBhnIZHNxqa11/jdBItjpxmbCeBeX8867/XfOxKBcdpfOMpYqJgHPrWN/Jtox608NRGb41T7froGI9Q+/TG25q7YWmSBiZFBOvouYs1dz/aWaoo8q//+F5oZYeDIfs4li9ly74OsvZm0Kr7IxOkRJmYcbNyxkey3fbGZJDg5zvi5CyTLNrMh3831P9ItMd7dw+GXJ9jwqz9HY971o5iYf4aRgS46z4YorNpKS2M5GbfSEUA84mO4/TC93RGaPvsEG1Y7CYosMTk5ztCiBE3lFGWsSPGSMfyL05w5N0vcXUZjRdYt7s31fj3IxYFe9v3TaTb+1jM05dymJDEwSX/XAb51toJ/84vbyLylvUsS9l3kZFcHY/YmHrinjKuzaUgSWZpl6GgHXScnwenEHI+RNLkortlK85b1rLwcJONB5saPsb97isq9j1GfvbKBSaKBBc507ePIOT8gX6InScTjJC1Oyhq2s72mHM8VbxtJEtEAk2d7aR8Msvn+B9l4Mxe3W/LRX1YBFbiTBW5LyBaLxQiFQsYfq9XKs88+y1NPPaUh2x14ZMQWxnnt//xHTtf/GZ9sLiJrVT5sx5gcaOdHP2lnyuqlKM+L22HHHF5ixrfIYiyfD33iw1TnubnRL9BjvhGODk/iKa2jssCN7SYCuhtnT7I49Bz//jthPvbwFsqKc8jKsjAzNI7fkc/6dYVkON4lNEvOcfzwKZKllVSW5OKyvnsl24VXvsi/PtHKf/h4K5sKbvBTcHiE73zvBXqTzfzGhxsozX77R5Eb3+/355mJwAxDZ4YJeNazoSSXjHf5dvv9aeWtv2rMN8r+5/6awbyneHhnG5XZq31De+NtjA58m3+7L849O+/j4boinO9jVd2Nt/qD/cyof55zp86QKCymuKQY9/vX/e8NMhljcW6E7otmCvJKqS28XbVA7625V/xWeJgf/a8DnLeu48Of2U2p9T2EbIl5zhzrYv+BfqZiNvLyc8hw2kmEl5ibXyKZuYG2tu00bMgmnbe1Ejydlfciaw7rNpaT+Q6VbLHwPBNDIyyavZRuWEdOKlRIQmzpAqeGzzOf9FK5voScTCe2Va8MjzDecYSDr54io6WNPfdX39TNdyI0Te9PX+DIBSuNH/1ntOReJRudpv3l/Ry94GDPzz1Ejff6qUnCP8wr3zjIkL+Mp//1XopW4bC6kU0kEyFmxs5ybipG4eZ6Sla8tSdCPibGRhn12Slft4aiXKl6X/0LQ+DiSbre+BFDpnJ2ffhjVK0IW991HxJLnD74U147cp51P/8rPLTmqs8miQX6Ow5zoGeOxiceZXtpJtc/jBYYeuNNXvrOGbZ8/lfZVXidLwWTUgE5zeiZs0zFC6jZVII3w3nL51UsPMPxn77Owf0B7v0Pv8jm1Q7Z/Oc52nOAH456eXzvfTSVrNi/RIiLY8d48eAg4aI9/IsH1r4r/Xt7QoCxrjf54ZeOseULn2NPXjqvRita6D/HkYM/4r/31/Bff2cP3vfW+OXfivsZ6T/EV/7mRyTWVvH4r/1LduatvNBFmb84zP4fvcLxecjOzSYn0405Fsbv8zEfcVHTuptdLZWXgvkk4blxOr7zBb42UELdjk/x2Y+vX1HNmsQ/eYbXvvYF9tl3sa0sF5spQSIeJbg4x+yihfL6nTywt47sVDOSCQJTp3nj//w53xqr456HfoFffmTNLR+jt8Kmv6sCKnBnCNy2kE2CttQfDdnujM6/VivivhF+/L8/z+DWL/JrO6SM/1of9JLEY4tMn/cRSFhwZ2WT53VhMV87QApd6OG5r3+b0zm7eeTeLazJdi0P70zGiYQXmTjjo6ixjmKPA0ssgG8xhMmZSabTivnSpzT5gOqbXMSam4tHhlCGF5hZCGLLyCPLZbk0zC3A7AUfi+EYFmcWeXmZOK3vPJwzHg3hm55iIWImwytv0C6sRnVDAv/URUZ7/pE/PVLO7z7aQHlRNt7cLGKLS8StLryXnitCyUSU+alJ5kMJbB4vedkZ2CVQSwaZuriENTOTLJdjeX8SMZbmppmV/XRkkpOTjcch+7DcI8shWxv/4eMt7xCyhZmfmmE+GMfiyaXQPcUPn32R3riEbFsozb504xtbZHJynmAMnFkF5GXasV7nw3si6mfOF8Od5caSDDA7PU/Y5CA7O4cMlw2L0cAk0aU5fDEnWS4r0aV5QiYnWVlu7FYLJALMzsyzFIxiceeRn+3GcXVwI0OXfPMsBqPYMwvJy3Jit5pIRoPMLywQs3vxuh0rgtMQc5NzLAZjmN1ZFGTLcNiVHxjDLMz4mPeHSVhc5ORnk+GwXb/CML7E9NQ8/kgSR2Y+uZkO4/VTj1hg3gh/g9EEzswCci+17+rzJRaQD3FWXC4XyeAci3E73kwPLrsFoiEWfHP4AjFsmdlkZ3lwXgpYJSA+8Nz/5MRVIVsisMDM/CKBKLhz88j2OLElIiz5A0RMDjJc0s63PmDKObEwG8Dk8uB2W0mElpibXSAQs5CRnU12htM4lt/aswRRCQKm5wkmHHjzs3GffZZ/ty/G7hUhWyIWZdE3zbw/gtmRSXZOFm679Zo3TIloCL8/SNLuwW2KsLAwz2LIhCcvB6+0/6rhXbGQn/l5H0vBJK6cHLyZbuxmEyYSREIB/MEELpcNGdYUjFtxezzYokssRq04XS4SgVl8SyHj/M7xenDarRAJ4JtfYCEYx+HNJjvTjWPF3V0iEmRhfp6FQBizy0uuNwuX3bw88iwRJej3E8ZhDJ0K++fx+aNGn+VkeXBcHYpHQywuzONbCmPJ8JLtzcB16Rojw4CXjGuXAysRFucWCMRteHOyyXI7jPMnGVlkfHiAQy+1E69soK6uhlKvB2+W51LfXjqWlyLgzCDHm0mG81JFSzLK0mKAGDY8LggsLLDgj2HPyMablYE8LSq+Ph/+mJlMb7bRB8vnbeoRJxxcxDe3aBwDWcZz7BiXPLmh9S8SiFtxOGzEA3P4FiNYPJlkezNxGUPj4wTnphg69hrfHjSxaWMDe2vycWV6yXQ7kNMoIobzCwRjVjJk3zNd1x0yJIHjUtSM3eXCEl5gbt5PzOY2jjnPVedwUq6bck4thTA7PeRKmxypu+MYgfklImY5TsxEFgNEcZKRlYHjikvFpZDNso7H/vluSqxmkvEogaUFfAtLxM0usrKzyXRdMnnbm2SUqf7DvPJKF1OZVbTsqGd9nryfmY33gMDiHHOLFnKKSigt8mCRYXFLC8z7/IRNdrxyXnpSoWScUDBIKAwOl4VExI/PFwA557Kz8dhNxGMRY5/nA1EcGV7jmExdA2TY4/x8gLjFidfrwWqS8zvAonFtTWDP9JKdnYHz/2fvvaPrOs577eccAAe990Z0EB0EiN47AfYiiuqS5ZJr+1qR7Ztq56bcOLHl7sRVlq1KiZIoir2g916J3gGi93J6vWsfghQoyXayEn+f71rca/E/Yp+935nZM/PM+/u9JsI7qpBubqMVm2Ntb8u9ad2gkrGxtsLytgYzOyfc3Zzuy04NWhVyuRKNSIK5qR7F9gbbSrAQ7uto8/tllgbDR31RGAP21mwP9tFYMYR1UjJZO5DNYFAj39pkfUOBwdwaB3s7bC0/STwEqeXi7UquVoxgGl7Co8XBD0gGt8dquV7dw7Z3AY/mhWBlULC1vmmcjyXWNjja2d79LgtD3gjZ6hmT+nL8q9m4aNTG9zSYSrCytrwvY9Wr5EgVauO3zd7q7jPpNSqk2xtsCYGQ2BjHto25yYMqVp3WOI7Wt7ZRC3OjgyN2VmaI0KLc3kamNGDl7ITVvX5pBAKrLK5L0VnY4+7hiq3Zzndbr0WtVBjnBInEHJFyk1Xht4VYOTtg8wcgsUH4Pm9usCrXYWFri7l6kb66q4zeg2w7nMz43VhfQ6YxwdLWzti+n8BeBh3bky3cuFrPjFM+zz8R9wBAUcz3UFtdy5BJAqdK9uNpbYLOeF9hbjTFxsHe+L2/G8ltRmuaKPtAgGxPsc9SzuqqHCyscLC3/6gPGLQoZVusbyixcHLFwRhHAb5oUcu3WdvcRo0Fdo53YyzGgFatQCZXgqUD9hY786VBh0qYX+QGrISxotukv6ya+loZWf/nI8hm0KpRbm+wuq0CiRX2Lo7Y7p5zdTvPs7ltHBc29i44Wpsh/jjgls7S0VbF+5OOnCgsINH7Qci2MNXFxeo+VJ75vHDA37jeFMbu5toGMrXw07Y4uNrf7+PCnCzf3mBjW4ZebIWds5Nx/bX7Zw163d2YbGyhwRIHN0s2e9u49LMeYr7zEWTT67TItzZY35IjMrfBxdkei/vrKQPCd1Yp22RtTYbWxBxbJ0fjeuzTEZ0B4dlkW3fnCmF95mYhpbv5Gj8TINsL9yCbsGdQsr0urNO0mFrb4+Zkg9kfyCRWrY7TWf0+pUv+hFrOMm13jBdPBO70IQOqtRm6yt6nbNqW/Tm5xPo5YC7c0yCsJ6SsrW5hYuOKX6DH3Qw4nYLF0XbOvlGHa0Iga/2zpHz5qyTdJ4EGthdGqXrtX5lI+jqPxnhhVNka9Gjk60x01XNr3IT0oyfJD7hLqA0aGbP9jbz9bjsecb5szSnI+dxnifzPAOw/3S3hwyd7GIGHEfgvROD/U8im0WjQ6XTGKqMP5aL/hVb7I/6pbnOaW69/g+HY7/Bc8qdBNg0zTW/zWtkK9p5u2IoVzE2t4RCZw7FDcXgIvk67n0+3TW/lOV5tMufUkweJ2+OIuQDjdvZ9BoMOjVKDyFyCqUiMaK2fd+sGkARkUxTuhNWODFSrGufyv9Tg+YVTxHnaYpiupbRzHJf4k8T72KIev8kbl/tQWjriYGWCfHkRqVkwBx/LJ8zN7u5E+cClZ2O0nvc/bGDLzh1nCwPLc6tYh6RSkh+Pr70Jsy2V1NRc59UpZw5HeeHpG0hiyl7my7vYsvcjOT0YRxtzNAudvHv2FrNiJ9wczZCuriC328uBIzlEuK5w46fdOGUlEh/hgenWMFfOX6VfYY+nkwXalVkWDL7kHyxmf5ATlmYiFiq/y4sDvxuyaZc6ee/tm9wxccLZ1hyNSgFiC7aUW2w7p/Glkmg8HcyRT1bw6oVe9Na22EgMbK0uIw7O42RuDB525p+AUKrlbi69OYZ1qJbpyXVMLK0x064wvQqh6QfI3x+Mi5UJy90f8tqwCT7r48yPSjisAAAgAElEQVTo3YiITyMz2gcraS/nLzcxrzTFztoc9cYsW86JHC1OIcTVBhP0bAw3ceV6GwtY4OBgjmp9jg27JE4dSibAZJ62llrkvoUkhNz1rFHMtXLlUjPzOgtsrCUottdQWAZTWJxBuJcDku1hbl5pYHxDi7mNBWK9gq0VEbGHDrE/1JOPK07l07W8fakbmakVthYittdXEPulcyQnDl8nM+abblLeNYnM1Ma4KVNLF5G6p3MqJ5Y9zpYPSH3XO9+lfFaLYnaddY0Ep0hB5hqIvWKY6vIaBtZMsbO3RLkwh957P0V5yQR72MLmDmRzOUphipDJpmepq4yrTaNsY4WNhYHNhTWcYgsoSAtCO9JF77iWoNRYAn2d7m9+FDN1vNNmIC7KF9PZJsraFxFZO2JvJmd2Wo5vci4F6ZF42EkQaxVMtN3iSt0EOmsHHC1URn8bf8ksNza8OJaXR1GEK6qFLq5drmVGbYGTgwXK5Vm27YLJyc8j1s/FCHJ2X+qFPlp721ncEiNbl6MwSDAz1bE2s4R1ZC4l2fvY42SBCA1Lw+1U13UwrzLDxsqUrcUtbPcmk5+5D38nEYuD/bTUjbBiWDfCS9/wBNISwzAZvkDNjBrpihaNzoDIVM/m6hoSnyjifS2ZnZxkQSrC2lTJ/MI69tG5HMraT6CjiOWRdkqr25hRmOFkb4l6aZYtmygKizLZF+CAiXKN271NNI2uot/YRisyw1xiYGVuEZOgVA7npxLmZm1sd+XSEPVV1fQs6LG2t0a7sojWJYLs3DQifexRr0/SeqmFGY2cdZ0GsYkEE+0qcxsSorMLyNsfgq18gsqqKipKOzF4BOATFE5UeASxYb44aScou17PwJIaS1tLNPINFObeJGSkkbjXE0uWab/Zx/T8HdZNlShVppgLPk5rcuxC9hHqJmZ+YIw1nQlmhg3mN80IS82lICUcZ4E0aaSM9dRR0TSCXGyLvamURYU5QfGZ5OwPwdlUw0znJRonN9hcF6PTajExN2VzaRWRdwy5+elEe5mzOtBKdfkNLk/o8fbyIyE8kJCYWEK9bVnoqKambQSpiQ1WJlq2NvV4xqSQmRKF127J1E4nWuq8QMOcHLXUgGJzG6XEBjZX2MKJmIwcUqP3YCcRoV4doeZWJd0LGmydbNFtbaA09yQhK539oV5YiTfo+qCRidUVlg0KlFoLIjLSiA8Lxmk3LVCNc/2VeuZNhEy2NBw2JmmsqaFtchtrJ0fMZSusqByISsslJ94Pm49PHNtT1FRX0bpgRVJGNonBrsZDhLvTy11ZkVarR2Riili1wO3Gepp6F9Bb22EuUrAuN8M/No28lHCczGVMdg3S1zHCsliKAjFmej3y1RW0zqHERnmhGB1gfEWLpZWGlRU5jiEJFOYmE+hkiW57iqZbQyht/Ugu9EM6fJv6um7mlSJs7c1Rr68hdgkhOSebEJsNbpffZsvGk9i8GFzEGlZGOqiqbWNCKowNczTbm2is9pCYm09KgC2a1XEG+pvomdpCvmlAY2KGuVjL2qoMq+AkDhzIIMTuUw7htFuMd9Rwq26ATUs33CR61Do9BrkW3ZYFQVmppOeEYr09TXttLfX9G1i52KJXSFGauRCdnE5atPeDvlsGA8qNKRpvXqNf6kLGyUeJvSe31K3SXl5B86iO/Yfz8dkcoLKygzm9HW6OBtZXNzFxDSU3L5NIb3vYyWQbl/ly7MUMLGYm6W0eRevmz77MvffBkWK2m/LeGVTuyZyKtWf1Tj91lQ0ML+twcLVDt76IVOJBVFYRBRHumIoNqLcXGWipprp9Cq2DO/YGGRsyU/Yk5FOc5MJiezeD43qiHsvB30xvzJppq6umZVJmBNJmqk2kOnvCs0soiHLBRLXJ5Phtam6Psb2uNsrgRObmqDeX2bLwIfvgETL9P01uqGV98jbV5ZX0blkb1xoGtRIdGgw6GVYeIaQeOEmIpZK5oQ6qK5pZEDlgL9Ejk2qw9Y0mOz+VALsH6ZGQUdhTdY3qfhlxj32BLK8d9GLYZqS9gcqGGfxyD5Ib7sDaiACjW7gjdsdNomRrW4tLaCI5WfvxtpEZM9muv9qESa4/8vktbFysUG+tIhW7kpJfTKYQU4OC2dt9dNQtEPRkMRH2wpy8zHBrNeUtY2gdPXEUKdjYNOCRUMTxND9Us5103u6B6GfIC9gBtgYp0/19tDVIiT6RSoCt8i5kq5OR/U9PESG0xcoUHTXlNEwosXeyx1S1hVRjRWjuUYqjnNBuLTPcVk1Dz4yxba0NcrbVOmz35vFIRjDWuw8TpXN0tFfzwaQDxwryPwnZpru5XN2P0iOXrxS4MTvaY5wTNs0ssLE0QS2XYWLtRULJQfx1YzSUVdE9o8bJ3RET5brR1y+o6HGOxbphIhLkkssMtpRzs3kaExdvnMRqpHIN1k62bFaukvCdL5HhBLLVadqrymgYk+Ho6YpYvs66yo7kw0fJCLJHL1thsLmWW00z2O9xwVQtRy7V4JmQT35SKHa753+9hq3FURpKS2mbM+Dm5YRILUOutsTJbpuKtVh+JEA2vZrtpTEaK6rpngMnN0ujV5zCai8Hj+QS5iL5dAsVvYw7A21cvjxC2CMH8FzppKx+iZTnP0eiI6DdZnqoiXNXh/BOO8DhxEBsBeC98y026A3GxA4DYkyFQ0Iwrkm7b/6aUv1xPptpSmvZJUZcH+fFQ/73/04qQLY3v8tc5v/m2SSfjw4ktDLmxxp45fwg7mkn+VyOtxHqKtemab38axrtnubJuHWqS+tR7X2cz2R5/hF3ag9v/TACDyPw/0IE/qiQraury+hWuzuLTYBst27d4syZM0RERDwsfPAn1kv+IGQz6FgZaWNUZoOToy2WJgakY0281bLJvoIjHIx2vw/GhFfTb89w68K/0WD/LF8pDMXF6uPySuEkTIdBfDcbTbTQzPcvtWARcYpnkjyw3ZEMahS9/OqpDwh46X+SG+CEfuACb1T34JP7AvkhjugXehlc1mJhe/dkWbc2RWVtM6u+RTybF4a77YOn48qlDt78ZS2SffuJDfPGQSJGvTlB9bVuzGMzKcyKwFa1znT7e/z9bX9eKAjHz80RJyclFT++ybJrBAeP78PNbIq3//0m8oBo9kXswcXGDN3WLGPLalyDE4jwnua1F6twP11IXkoAlvp5evvWEAnZITYSUC/RfOkGq27JFJekssfRipWq3wPZNGNc+LfLzDkEE5e4Fw9bM0Tabe50VvHby4O45j3NV0/E4am5zavvdyPyCSc+zMtoLKxaGaelZxSNby5Hk/1w+pjni3Kukpf+8l0WQ5M5VLSfEA87JAYNqyP1XOw1kJKfT2a4Jxs1P+Evz90hNruI7Lgw/LzccBHNcOtmC3N4EBsZgLu9OfrtJfpvtzNhkcSxzHBctrq4VNHOps1e9kX44WJjika2xMiElJCkOHy0E5Tf+IDNvU9TFLcXd1U377zbyLZdALFRgbjYSjDIluhp72BGH0RJSTJm3VepHNfhG7+PAHc7TAwq5Ns6HHx8cbG34gGrvtVO3r7Yjco5iH3hPjgJi9nVSdp6x1B5ZlEcoeRqaRtq2wBSI3xxsDRBq9xCIXHD38MJ64/56S1X/4DvnRvEMqqInNQY/H08cWGN7oYy+lXuhO0NY4+TOTrFCgP1taz6pJCdvA9v/fzdTDaXYxSmJOG6XM+N5iE0znuJCvLBwVKEdHGC3q5+JHH5xFku0dQ6gCQsn8yYQFwshSxQBT0Xfk2r2X6ykiOx3ZpgXm6KlY0dVqZ61geqeG/InLTcHLLDXZCPVfLO9TFsA2OIj/DBzlSPbH2C5ivvc3Y1nC8+8wiHYt3Rb95hcHoDsbkN9jZCvCepudiNwT+e3EIBRFo+AGfVMy28/9rPqdsOJjW3kP1BrliZGpAuDNFUcxtJ4iEKkiOwWeqgob6NFasA9oaH4mYtNso2uqqHkMQkk5oShOb2DX7z21pk/vEU5CUQ7uuOi6MNq9Xf5ycXxrCKOUxRegQetiZI79ymquwWPVJHolNyyYj0w8lCx9pEFxW124QV5ZCT6oN2ZY6pWSkiiRV2NmboZVPUX61HF5RJXn4Ke0xXqL/8Km80rROSlEfeviAcLEQoZju5cmuePVl5HMgOw1Y2T2d9GT1btgSGRhHgYolBtcZwcz2LTlGkpSbhoRzg7W+/SbfEj9yjWUR7C6bPMobrLtOm9iMn/wBJXmbMj/fReLMRbVA0UdEReDnYYW+5ScvlGgY3rQiJD7sLdJWrjIyMMCFzIjkxnhh/FdWvv8OHLWv4Z+eQHSvI/jQsj7Rx42oHCyJv0g6ksW+vIEFVMdl2g3aZM4nZh8jws2JltJWypinErkL/98JGrGF9qpvGKRF+USlkh9szfuOHvFY+g8P+ExSlBONsIUYx08X15kXsw1M5mhOGnXqVkZ5K3h6E0JBYCsNdsbazQzHSQF3nGHhGEhnsg42plvWZcQb6lnGKjTf6TDl9LONjuvxHvHypC03wQUoyovF1tEKkXmekrYURhQMx2TkkeCppuljFkNSasMQofB0tEKlWGWy7zazKkficVKIDRTT85De817lNyMF8cmL24OHuhpOdDZLdv/kAZEvFSbXG9LSQyWyGo6MlJto1+uobuKN0IamkmBgf2wcyOGRTzVQ3NLLqlEB2Wip7bH+HBEu1TE9zA00DW7iFRBDu74LEoGRpso/OYSleAmhLc2e2+gbvnG9HExRPUV4cvrYmKBeHqLpeS+e0GdG5GaQlCu1gYHmokZapDdz3HaBoXzCWsgGuvdaGzDGMwqPOTDSW0rflSGBkMgGOIjQyOToza1w8PLBU3qH2bB1rjgFkPp6JzUQn9Y3NzEt8iYwIM44p9fYSo7c7mTF4EJ93kBjRIJUX3uD6kJiI3OOkhXtgLVazNNpJbd8WbvuKeCzP72MZTxrmuquoaOhB6ZNC6l5vrAVwszpB681yuqYtSX3yCQ6n2DFW00hTvxz/lDhCPaxAuc7Y6CgTWzbsS0gkIUjYSX906bUypnoqudayiEt0MY+k35VkyWdaKKvvYNkhjRNZYbA2x9zcGmJ7J2wsRWxP99E0MIHeL5UjaftwY9IoF70H2UxG+mm41oVmTzjZJxLue7RJx2o52zCCfE8JL2a6IN1YYnpuFSUCRLDAILtDZ3UvM0pvSj5TRIBkmzEBwvTOYROZyT5fO0z1chbmV5GLXNm3z4npsjrau7Wk/dWjBErv0NNQQeeSGP+YJEJcBRC2yZ3+DgaXRYQWnCbPU0l/01Vev9qKISCHE9kxuFmZoFkbp0WQK1vG8uTzWbh/rBvKZ/tpqKqgW+VDckIk3vZmaOVrjLdXUN7Sh3XiCZ45fRiHuS4aaxtYcogmMTIAW4mOrYU7jPTNGNcOaflxuO0aPwaDlvXxZq6Wt7PueZA/OxJszGhUrw7T3FRDjyKYkrxUHLd6qa9vYsEunvRIH6xNhG/BKMMTM0hCUsiI92GjqZzffP8KioJjnMkJxcXGHNXaJN0dLSxYR3OwpJi9DnLG6hoovzBFzN88S4K1lInOWmo7J7GOyiF+jxBjBUuLK2xonElKDkQzVk1lfQ2GjL/nsYgdwm7YYLCpidKL62R85RDRLtoHIFvg1iy9DaW0LogJiksmxMUCvXqTmaFuBubUBBU+QpRomOu1vagdojiwzxMTvQqFWoPY1hN/d7sHJdb/Ccj2+Xg1nQ1X6VCEkhIfjauFAY1KhV5kjpO3N5bqFaZnFpHqLXGxt0SkFtqxleYBe45//STBZsK4qKa8oQ+rmIOkBDoYn219boim69dpnw7guR9/lQSTRbprqmka0rHvQAp+dmYYlBtM9fXQPWZC5jNH8JP1UlN2ldXAz1AUJgGNGpWgOHD2xMvVfte3VIdiY5YOAW6PmRBXkoq/nRl61SYzfa13D1LDHuPfv5aB2cYcnVX1dM1IiC+Kw1vov1uLDAwOMKIO45mTCTg/8JG+O+ZVq1N0VVykTpvC08f3IVkforKsgjHnI/yvQ4HopHMMtF7mg2kXjhQfYZ/774B19z4hQj+ZaObca91EfOZ5sjy0jLaVUtG8ReaffY4Yo3mcsHb5dMiGVs7CWBO/ujSMd+pxns/wQKSTsTBUy9m3Rkl98c+It1jlds0NWmdsKHzmEYL/g24vf2LbwIeP8zACDyPw3xSB/wpkGxoa4uzZs+Tk5BhZmZmZmfGfYLsmFpKVent7H4BsQiabXq/n5s2bPPLIIw8h239TI/533uYPQzYhHV+JWq1ErlCi1ouRKEZ4/ectWCYW8Nih8I9S+gXAuj7O9bf/lZHof+SzSZ/MjBOqmg3XliELLSTS3QbzpSa++2ELllGPGCGb3S7I9osn3ifwey+QF+CEyeQt3qgbwC3xOQpC7JHoVWgFaYRCiUprQKzboP1GBU3zATzzuUwCPIRMqvuzLaM3/plfTSXyzNEswtwtMRFS6/RK5uvf4ufDdhwsKCTexw7FwFu80LqXvzsSQ5CLkJEzx+WXrrHsGsmhE3GIbv+U73b58cSxQqK87YwyWJFQuUqpxmBqhaVkmnN/fgv7U7lkpgZiI9GjUmpQyeUo1VowNWW67Odc3/Ch5PBJYr0cWK/53ZBto+NXfK/GlIKiQyQFuxo9tIwSrplmfvb6Rdb8TvKVI3Goan/Im9MepKRnEOpqbVwAikVS+qpqaB+yo+QLhez1tH9AxqWYLef737iEzbGnOV0Ui+cOENXLFyl77bdMe6VTlJ2IqO0XfPOGOWeeOUFepDsWJiKWms/yXtsy7jG5xAe67UhhtCwONXPrupTsz+RiMthE44SIxMPZxAa4Ymxagw65VI6JlRWmG0OUVd9kxfsERTGBaBt/xrlRe5JyC4gPdDHKnkQGDStDtVyr68Qx7RT+I5U0zEJQSgYRfi7YWlljaW6KiVEmKXpAxjN940e8M25LdFIGEZ52RpmiGBkDdfV0jtpReNiF8sZBcAklb38oXg42WBllq6ZGA2fRx6SPy5Uv8c8VCpKKn+BwQqBxg7J0u4FLF/pwSE0hPtIba5EBxAakg1f5eZc9JSV5ZLrLaL4P2fayfOMKbfNiwrP2Eyy0iXAUq9lgsLWU0q0ITmf6sd7dyrjGm6yceII8bGC+nl++O4Z/ejZZ+3yx0KlQqRQolGrUehGijdu8/psRfPKzKcpwY+Liz6k3JJOXl0Wku7nxfQwaKUPXf8K3u+w5cfQkJdGemIk0qNQqFMI4UukQmSjou3CWfnEwmSVFRHo7PuCbqL7TyJtvvcWEYwGPHCog0kuQyAngXMpE/XleG/LkaFE0ZpONVPTICd4fT2ywKxL0CBXeZhovcV3mT15OOn6LtZx7rw+33BJK8mNw3Vl4z5Z9hx80GkgqeoJjCb7G/qZTTHPrjQ+pm7cn/+QB0iPdjf1Jsz1B+Svn2QhOJ6MgFS+JFrVKhVKuRKXRokfL8M1f0iKKJa/wCAkOG9RceZdLYw4UHjxAbpSbEcwa1EvU/PZlxpyTySrKxmG+jWsXujCN3EdCfCB2YqFdQT5axm87xSRm5ZHpOsfFH73HakguR07nEWIvHCgYUIzd5Ac3VwiMz+JYoi+sTdFyowZtRDxxcVEIFjOykSu8VTWFxCeBtEghe0vI9tWxOtFDa8cIjjGZpKd40P3GeZpnbUl/pISUUBckIsFsfIAb779NjyiSoiPHSfK1NH7rlGOl/KxqAdeIbE7GmDNQeo7mdWfCE7OJcDUFgyDRnqPmvVZkzhEUHI1ls+6nnO01Ib7oGY7FuRs3VQb1PJWvlTKp9yDjZCYhLiYsjlTzeq+I8PAkjoTbgWqW0ivV9C6bE58aS7D7XTilky7R01rPgFkQWRlZJHo+6BU5VfZDflG1TFDOczyWFYS1kYrrkN9p5VzlCHrPeDIcB6jo3cA94gAH432MxXgE6d32WCOX2kbQe6dQtN+NgZd/SdWyGznPnSEjyBZTYbwKBze7J8gHIFs67mI9GrV6p7+r0YtgseMKdZNb7Ml4nOJIzwcg3fpQDXUtLagDsshMSuJ3WUlJp1qprm1mxSGWrIxk9tibIRIkR1vztFdfpl/jxf6cPMx7bnGjcgavzAIO5IbjYCpMQ2u0Xf4NV4ZF7DvyPEeiBV8g0C518V5VD4tWUZzOjsFddIeqV1vZtgkg84gDQ7VX6ZO5E52QR7iHNRYWFkjMTIwWBarNGdov1bBs70vCwSgW6xpoHFYTlZZKarg7gpJSGI/Lo52UVY4j9k3k8H4FNdc+oEHqz6Gjp0naI4xtPYr1MWo+qGNO50/x5/O4l8xkDLNsmvLrtXSsOHLodC5hjubGb7BOvUZ3WSm36pYIKj5Inv8i1dXNTJsncTAl6KP+PtlLR9cwViEp5GQl8oAfvkGPdHGI2rIapkQB5B0tItRmnd4qAWzJ2FtygLRAZ0SClFCpMH4PlVoDbE1T29zFgD6Y0yVphFnPPQjZhvuov9qFdk8E2ad2Q7Ya3qofRrbnIF/L9kSv16A2fhtVKFVaDAY543U36B6TEfbEl0g0m6S8tIUZ0V7OPJqMq7mQ5yLIANWoNQYk5iomquvoGpQT/fmj2E92UVo1giQggaO5YcaKrwaDHtnCIFW32pk2iebJ037MNJbyXt0ce9JP8mS2n/E7ZxDmh+qr1N9eI+rpF0h13d3JtxluqKeyaoY9Rw6SE+5xt4CVTsXiYCO3Lt1g2T2VE2fS2Wit5VbbNvF5qUR52RkPUARv1JHbrXRsWhGXe5TcPbvHrGAXMUd7xS2apy1Je/wMic5yprpbqa4ewz4ph4J9DoxWVFDZtEHUY0VEOEgQicQYZHN0dbfTLt3D4aL92I3W8O6va3H7wl/ydIqbcbwaVMv0dtZz5baWhOwDHAgzY0bwebs1gt//eJoIzQTVpQ2MaEJ46vE0XC3ExphpNWqUKgOWlqasDVZQUV8Nmf/I45G7IFtjI7c+XCfjzw8Tsxuy/eMp7Cd7uFk6gCQkmeO5exHOHwWVhXRxlPqyFkY0oRRnQ1l5DxrPJE6n+2MtMcfCwhwzYbNjtDzYdRkhWxXnJx04bsxk2+VbqVeyMN3NpZp+VB65fC5GRmv1B7RrY8lPTTEeZAlj11wYlMZ1qRa15t6crEGnV7M60kr1tVb8v/hP5NrMUHerio6tQJ5/Ngt3Y0wM6OTzdFy/yJvXVDz60hcJ32rnRlU10qBneTbTCwuxIA3VIZvvo7L8Brc9jvMZ/wUqb3yINOZFTkXbYWZhafRPNq6ndr2jIFVfGmvienUT2rDneDLdA0GZa5T0z/Vw5fzb3DIc5sdfSUI52sS1inrkfqc4meAEeuF31SyOtVNX1U/4s39Bgd/HfD0NMuZGO7jx/gj+xw+TtdcVg1I41KqiulNO6vNPE2WYoq/+HKXyMI4fOEKI/e/3MFRvLdBX8RY31Nl8/mg8zmZaNmZ7qbhVzaLfSb5U6PcRZHv9O0wkfJ0z8d6YiwxGOwuVdIH26hvULDhx+PHHSfOUoNqYpfPGq1RZnuaFI6FY6OQsj7dytbIfq/gTPJbk8d+5PXt4r4cReBiB/8ci8F+FbG+//Tb5+fmfDtkGBwcfgGxqtdr48b927RqnTp16CNn+BDvLH4Rs6Nma6aatZ5zZuVmWpCJMRSu0l26y78xTPHcqFsd7vhnClCWb4eb5n9Jg8zwvFgfidN+I5O7L6zVL3Pj+X7Fc/G1ORbpjs9LESx+2YBX1CM8+kMnWx6+eeJ+A733FmMlmPlvL2w0j2MeeJj/YFvHWKD29I8YKtnMbGvQGJTP9M2htMvnS14sJ9tqVkWDQ0Pnbz1Pj9xc8lhKO+65SQfr5m3ztnWVy8/IpCHdHO/wWL7Ts5ZtHYownzTDLJQGyuURx+MQ+Vi59jQ9tnuCZgmR87ITF5McbdYHzf34d6xMZpKUGYK3bZKirg5GpOe4sbaEWmSIbqWLSLZvnn3qchD2OvxeyjV/4Bu/KEjlaVECoiw337UIU47x7/gq9Jmn8j5IwZt/4F86OqbB288RWYoLAekRiA1tL65jYhXLi+SOEezg8IKNVzFbx03+8TdQXjpERvweb+yfYeiYu/SPnZTEU5xRiM/Aa/9wfzBePZRDva2uUAg5f/DVvV/Qic/TBUfCBEsIgMqCSSZHJnDj2TA6rHb2Mq3w4fCQOfw/rT8hVDevDVNVXM+d6gIIoLxY/+AU9VmGk5aTi52R9v1KZbrWPD8tvMetWwuEALYPVFbROKbB192CP+x48vX0ICfXF2dZiV3UzBe2/eolzAxuYOnthZ35XPiDEZHt5A7FNCMeezMZ8oYfyqh7WzRzw9vXBx8MVL78Qgrwcsdrx9LnXwksV3+HXEy5kZB8lNdAFM5GS8cYr/OLVFvQujrg6WyHSC4EXjvqXGJGFcfqJYjK8lbQKkM31GIVJPvSdP095xxy2nk53vWiMf6JlW7qFwiGNp04k47nRxNWuZTxj80iN8GD++q+oVYeTnp1KmAuszQzR2zfM5OwS6zI96JfoqNKR+fwZjubZ0fXL11mPOUx2VgJeu05X5T1v8r/rDGSlF1IU6Y5Ischgbx+DE9PMr0rRGQys9DagCi3g0UdPEi/IVXf1cdVUPR+U3kQaeJySxH343HNfN+jZGqvmZ6+tkHp0L9qZKt6rnsfSzhEvezPB4sQYF41snnnnZM6UZLBnpYvrN5YIKcokNcX/fkGAmdJv886MJynZJ8gI3JFGGVZoOFfJ7XkrUo+kEBHsbPRS0qmWaDj7U8Zc00nPKcBLNcfYYB9DYzMsrstR6WFrrJ71oMM8fuokqc6bVFdeo2ozkJLMFBL33JMEy+l46yXazBNIy8vHbryUV16rZ8vSBg8PW0S6nXbVrDAuDaDkxAFSPdeo+FUtpqkZZBXuw+0e1V+q5Vvnp/COTOFkWiCm69M7kC2OfXHRuIhhoe4VXi1rZ0Hnibutzd1+K79NYJsAACAASURBVAatbAOl3pSovMPkJLvR82YlU0o3Mk+lEexhY+zDgsdfS/k79IqjSMk4SIzrTgMtNfDDy2NYByRzOt6E5tdeoXRUjoVPAA4megzGb4KOtelNPONyOHgwAVXby1SseRCX9SgZe+7pLDdpfuUqAzI7Ek7nEO5uxtJozV3IFpbE0Qg7WO/j7PnrlPeu4+HiiIOFgFpBpFOzoZAhDkrnWG4mCT4PGtVMVfyY9yckRGY+wYFQ+482quopLp1tZl7sS7h9IxNaV0KTT5Pq89GG37A9yLvlncyKQjia4cPMmx8yarKHjCeKCHP6HZUZPwbZXITModEBBobGmFneMvo0Kub7WDTzJP34ZzkubLJ2ZfLIp5qoaGxk1SWFvJRUfD+1zKGB5d5m2toHMAtPJiHhI5Nswb9nvPMqVyZEBMZlE3Cng+a2LULz00lO8DZmhRm0SsZqfkv5HTFBWZ+hIGCnHYT3LetgQhvAo4Xx+JqvUPdqK1sWXqQ/FYFiqIXy6lYmNiV4+vrh4+WBj58//j7uWKiX6SmrYcnGndiMAAZa2ulec6UgZT+xXvf6vAH58iT15xtZMfEm67A9I/WlDJlGk5dTRMiO07daNkvzu5WMbTmR9eWDBO4O9XI371Z0MSLZx5cPRRszxO9eKqaaW6mtHMUhOY0YpyFuXL5AuzwAf8edAzABJMo3UOlN2ZtZQkFGAh+vqaFXrTPYVk15zxYBiYUUeS1RWd3KlHk0Bwv2420rGJdPMzjQz+D0ImvrcnTqTcYXpYj9s/j86TwibOYfgGzi4T4aPgWyycYFyDaC1LeEr+W4o9haYXxogL6RSRbWpKg1WjbvDCCTuJL7ub8iRdzHxboBpJ4FvFDo+4n5TcjEm2iqp2d0ndDTxZhOtnOtZwu/yGxOxDje7/s65RIdl2roGjGj4KvpSLvquDKgIjLlEEcjdzqcQcFE0yVq2sbwPvW3FHjtWndoFmmubKa625Tip7KJ9rwrdxcmFtn8IK0V1xg38yerIJ7p6sv8pnQOXy8XHC0E0ir8NzVSpQKtRySFBQfJDXywVKJQnXFhqInrVQMYgg7wdJIp3Q01tKy6kFGQS7T9ItUXPuSNa1P4xfnel/2KULIh1SJ2S+SRE/uxGevk1ntDRPz1F8j22oEsAjzsb+Z80wYxqQUcibFjvqeDlppePB57giBpL5drulhxP8DXD+z55BpCp2apv5yK+hrEWf/EmYh7ctENhoRMtg/XSXvh0IOQ7R+OYDbezocdG4TE5HEs2uF+vLTyFW7fqqOlQ0fO11LZbKiivGUcg7MX/n4+eHt64esXwB5XG6Mf5f1LPk9nexXvjVhxpKCI1N1lXHUK5qe6uNQwgtangC+mWnNnqIlb5W3cUdqwx88Pb09PfHx98fPzQKJeY2p4gN6hcWZXt1GrtSjX51ha3iD1qz+m2HqYq+UNjDuW8M0j/h/FRC9lsq2BD14eIvFbzxOyUEV1axN2B/6BEp9dR87SGVobr/HyWAzfftSbicbrXGtdROLsQ6CfD14envgFBeDlJPg+3n1DnWqLmdtlVLT04HHk7yjx3XW/7Wlaai/yq9FYfvBncWx0XuWtc+eYtMsh3E6P1jj3G9DKt9BoDOx/+q85HPpgypdmY4a28nd4s9ucwpwkfB3MMOjUbN4ZpLF7Eqv0z/FimpihtqucG3fj1MGDRHv8nuoVBiUrk4288e2LKLIPkbvXGTMBgCvWGGltYUwawONff5IwKyGTbYyyl/+eKpMsEoKEdZ0OjWydyfFRFs33cvT4IVLDPLERy1kcquLlf72B5aNnyDYeIAnS3QW6q1vZcEnhyc+VcH8a/RPc7z18pIcReBiBP24E/quQ7dy5cxQUFBghm0QieTCT7SFk++M23h/j7n8IshmU01z49iusZRwhU/A0QsgYWuLazxsxi83g9MlYnKx3pW3rZPRWvMsbDRJOff4YcR42D0j49Jplrn7rz5g98lOeiPHEbrWZlz5oNspFn0v1vJ/Jpt7u4IfPXCLyey+QH+CE5VwdZxtGsYs5RX6wjvaXf8ttpwiSY/2xkwigQs5wfRPt/U6c+UoBQd52H2WyGXQMvPMVzpo+zxeK9uG7q763fuBd/rJMQ1FBEZnBzqiHfhdki+TwiTiUlX/LjzZK+J9HMwkUJF6fgGxLfPDn17A+mU5aih+bHa/yRqsdmdn78BDkosLhf8erXFzyouDgo8TvcWLj92SyLZX9Mz8YC+HRgyVEewsShZ1esD7Aa2++x4hTMV86FM3GxZe4oAwlNSEWb8F/bee59DoDEktbXD2csTJ70MxeMVvBj/++Fr/nnqI4JQjH+5snNZ2v/As1lkkUF2Rj3vcbvjUWyZdKUojzFjbNeqZvvcqHg3J84lIJdXe4vzEVfDHEppa4uZvRdf4m3ZvO5J9KJ9TL/r7B9P1+vD5KdUM1sy6F5Ef5sHnzx9xShJKTl8Ved9v776qa7eJSWSnbISc4KGRxSZdZ2ZQilyvYmp2kp3sQUeJxjqeE4nnfB0rH4Nvf49KmF7HxcfgJ0rB7voA6A6aWNri6O2OhlbK0tIZUrkAh22R8qIWeKU8OP1lITIDzA9IoAbK9NeNFauYh9vsJ2SYqpjsqOX95gj0psYQFu+/6/3r0IlvcBNmpZp7Ge5AtOZCxS1fp37QgOikCb+d78NGA3iDC1MIBD1d7LPR3uPJBDRu2YWTHqqm6OoVbXBrpCX6Il/opv1iDPDCGiGBvY5VBA9N8+G+9eOZlUpDjwsBb/86g11EKc1IJ2lXua6n6F/xTswmFRYcpDrdhsvYs12c9iI0Ox1dIqzHAbMUbdIkCSCs6RIyP8wPQQT1dz9sfXmbD5wjHcpLxvwc3DDrWej/gJzdMKSqORDfTRMWAmH2xkUT47fYQ0mOwcMDd2ZL1nkZKb60RVphGUorvfWN1AbJ9sOBLUtYxUvzuUY1Vmt6tom/ekuRDyYQHO9/NnFIt0fjOvzHsmkFGUjSbneV0L9gQGhaGt5O5cQ+50vgrajTRZOWfIEWAbMLptCyY4rREEr3vQRwFHWe/Q6t5Aum5BTjONnDx0hCOUZFER3rvMn0X2tUaFzcnTLZGuPlyIxYZqaTnR+Ny71uwLEC2ybuQLTXoPmTTR8QRGxdtzGTbaHuN11tXsQtIJSHA7SOzfr0ekakZds4uONhuUv3bWmY1AmRLJtD17uZZqFbbVvkO/eIoEtMPEu2yM6KWG/nhpRGs/JM5k2BF78VzdGk8CElIZfe+2aADKwcnnGzNmKr+BTWbvsRmPkKK972NkwDZrhkh2/7T2UQYIVs1r/eJ70I2IZNNPsy7F+oZ2bInPTEM73uFVwwG9CIREhtHXBztjZ45u6+p8h/xWqee2LynORa/Kx1n6zbvXepi1SqSJNtWWhbNCUo8QeHeXZ13sZN3a7pZttnHoVQvJl+7yqSFANlyCP6dMs57nmwBlHwmHu1ANVWdC1j5xBIryBP1BuRD12mYluGW9ASHYoXMuY+eWC+doraqnNZFW1Jz8kkKcvqUog4GNoaaqG3pRuOfSkZS7H1YpFdtMdRwkaolK8LS8nAdbqGtQ0ZofiqJ8Z7GewmbyYna31J5R0RA5mfI89/ZPEqHeLe0bQey7cfXYpV6AbKZe5L+mURsBaPvlVWjoblCscH8YCc9a7ZEZB0gP1DEQHk1S9ZuxGSHMlbXRPuMFVmZKewPuAc3dWwvDFBxsZNtyzBKCkzpa6pg3DyWrMwC7vFttWxuB7I5fhKybQ1y4Woz/cpgPvtECh73gydluL6Gsoop3DPzSXcfpby2hUWXIoqj3D+ax3b6u62jC472H5P6GjmRjrXJXqrLW9l2CSDI1cBk3zweKblGWaKp/A4NVXXcXrEgPj0OdxM9es08DT2DjMh9OX0gnSi7xQcgm+lIH003WlH5RpJ1POW+XHRrqJS3aodQBJ/kxSRThjpqaBhX4RqaRJSbCXqDgcW2W/RNL+F18mukmQ1zpayLNbsUvvhI5CcKQ+h1AmRr4PbYGiGnD2Ix2c71hgU8wzM5kSb4O929tLIpGq7U0XPHg9NfjmWpu55rI1qikko4tHcHUhuUTDRdpKZ9FK+T36BwN2TTr9NdWU91wzZJzx0k0dd+Z+2jY2O6m+rrV5myEDLxE5lprOZap4jCgjj8do1Zg0iEiZUdLk5O2AvwbfdlELIZp2kuq6J/04aYJH9W2rrRBSSRnxmFg36BpuvlVHRqyHgiC8/7fy7MaWIkVg64uZiw0NJKmVBd9BvPkuq6A5IFyDYgQLZ1YlIEyGbPQm8XLbU9uJ95khD5IDdutTJjlcqLj0V9ojiDMHaWhqooa6hDl/pNnrmXyaZfpbe+liuXpRT8+VH2PSAXPYbFeAeXq2fxicnhRIrXTlsIwGSWtlvVtAy48vhf52K3vX53faBUIV2bMR5sbYijefTZXHx3HyBr1+nvbuJi9TqJBwrJi3S9374G1TZTfTVc7ZjCIeU5noy0QK2Ssra0zNq2CpVsjZnxfoYWxfilF5Eo7qa8ewmH0EzivEzR6w1sTfXTUXUdm6e/T4ndBLeuVzMgSuOvno39qN9p1hhuuMlrbyxR/C+fZ+9KHbfq6hGn/S1PRH2UOaYVpMdVH/C28gDffTQMnXSdxaU1ZCo10uUJBnqHWHLN4PFDyfjZ3W1Mg1rG3EAVV+tascn+a56I+ujwQ7M6Ru3Vt3hjLZsffWk/0r4KLlbWoYv+PCUBQnbnzmXQY2Iqwd7dB+fdsTMoWJzq4J1fX6BrBTwEKa6QeS/M72oFmxsK7CKzeOrZA9jdaeG9Dwfwyj7MsZQ9WP6OCsva7WUGbrzKL26OIXb1xOF+5RehGMkGmxoP8h79DGcyPZAtjFLxm2/R4f04xVEeSERa5KtTtLR0GoH7lx9LxVnwCd1YoPv8v/HT+i2cvF2xvtfPDRrkG6tsicN59LNPUhh1zzzyj7Fje3jPhxF4GIE/5Qg8hGx/yq3z/8Oz6TamKX3z7xiOf4ln97t9orqofruT7z93joBvfY2DIa5YmYhQztfxo29exzz7OM+c+hhkE+Ql8/1cfOccvYYoSg7nsz/Q6X7VPtVqK7/863/A7HO/5ql4T2x147zx6wuMmSfx2ceS8LYxR2zYoOPCz3npl2uc+fnfUPwJyLbGB199FVnJMY7lROJmZYZePsW1X75FzVwIn33xACG7IRsG1m6f47vn50koPkVRnI/R+02/MUXpe2/RYRnP8QOZhDhbIuv/3ZBNkIs6rJXyr6/3EZh9gmOpwThYmhp9wwYn59DbBxHkruDa/7oH2fZw5+o3+cXiQV44nUqQswUi/SYd7/wLb834c+L0GRL9nH5vJptmroofvVqPVVQxj+RG42YjQSSckNe+zfffacM6/TlePB6H7exlfnpjgeCUEgri/bAT/MQ0MpYWZ5FKfPB2svxE1U/lXAUv/cU5thMKePTMAWI87DAX61kbq+L1V1twziihOCMcRcsv+T+jUXzpYPIOZAPVnRrOXusA3wwOpEXhYW+B2KBlc2mCJb0bXi5WSDtvcL5sBIfUYgqSQ3C1NsOgWmGoewoL/2C8TJdpahQgWwH5UXuwmb/Gyx/2Yx9TxKG0cFwFjzD1Cl3lV6gdFpF8uBg/CxCZWuAoZLqhQ7m5QvP5H3HT9gSfLUpkr8tHp5vSoYu8cvMOHvsKKEwIuptxqZGxvDSPVOKJh0TOplKLua0zthIxQuXM5alyfvOjSZK+eJKMWN+dMvB3B6YA2c7OeJFyD7KJ9UavsLKLVax5J5KTHY+fk5DVp2FtYhqppSMuLg5IpHd2ebLFI7l9lesdK7gn55ARG4CjUGlQeK6peXRObjg72GEh1jBbc5lrU3JES3fYdI0nPz+NKC8r1gcb+OD1LjyPHiArOQQHsYHNsTJ+8u02vA6VcORAKFttZ3m3VU9M9iGyY7yxNRMhXxqg4s1f8vM7gXz26Uc5FG5Gx3svUScp5lB+FuGuJogU85T/9gfUacMpOnaM/XucH8hkU880ce7Vl2nWJHD4kRNkhrkZJX/K5WHK3n+PHqdMTuTHYzPdxM2acawikshLi7gLmPUKZieWMdjY4+IqYaG1ltJb64QXppH4H4JslfTNW30qZBtxzSA91o/x+usMi+IoyEwj3EOCSD5L1dkfUKaK4/Dhk6S47EA2aTDF6Z8C2ST7Sc8rIVA1RPWVKubsIkjPSybE1cpYOXJjeoYtU2ucXJ3QL/Vz/T8A2czWx6m/fIXNoFSSU5LxMQftSifvX6ln2SKSA7lJBLtZIzao2d5cZllmgr29M862S5S+UsOMxp2s/yRkeyLDk/mOa5T2KvCLKyAn1tcoT9NJF5jZ0CCxccXNUsdwxc+p2fTZgWz3KPvHIJuHhOWhKl5tkBIek8axBA/BfJPb5eVU9W8SmJ5JpnDYYSZCrZCytLCJiY0tLq4PytOFMTRV9gN+eXkY87gnePpIAv7OVog1UkYbr3Oldx2vxHxyPVa4fr2RNbs4jhWmEOBsjkG5zkD9LSpHt/FLzicr0oaOn11h0nIPGY//ByCbaSAlT0ex2XKBGyMi9qac4ECUHWLNJgMVb3CxZ4vAXEEy+yBkQ5BUDrdSVtbArKk/GfnZxAa6YmmU4ylZmZ1gfFGHnR3MDzXStWhLUna+sUCCRKRmabyditI2NN77ySuMZKO+kdYO+X8CsrUzofXn0cIHIVvKY1GYrEsxWFhia29lrG4sHSzjtbo5zMKLeCbRlpGKahat3IjJS0bf1citmiEkEYkUZt21BtDJFuhrqKR8UEdwRjEF7ndoaaxg3CKW7IwCAnf45u+FbLoNbleUc6ttmcADBynatwdrkRbpyhCl5y9QeVtE2pkzHIrW0lxRRce6N8XFeUT7WCPSq9jeXmN124CNnSsudp+emaKTL3C7pYbKpiGWdNZ4hu2nJDuFYBcJ6pUBLl2s5444jGeeycDFxIB8vocLV6u4rQ7myZN5RNou7IJsWdjOD9FUWs6w3pf0Q8VEu0rQSudpu/Emr7RsEXbwi7ywT01HzWXaN5yJLzhDipcJOtk8zZdep2JASswzf0OR8wrNZeU0T5mR/shhUv0dEOvlLM3OM7cqwifYhc3u5ruQ7dFTeC8NUX2jjkkTXwqP5xLhbAnqTaa6arjaMIt13CGeSLJksGsHsiX/ByEbGlb6Wym/3sCqfxZHi/fjYy1GK1ulv/Yy71+vx2T/EZ55tAD6mrhVMYxdci4HU/dibyZ0HTmryxtoxJa4e39UaGf3clSv2Wa6r4Gb5c2Myaxx9w8kNaOQlEAb4zvf6ailsmoI8wwhw3kPdiYCsNpifXXDWHjH2UXMTG2TEbJF/+1zpN3TXX8aZLvdRUudANmeIVa8SHtFObXDkP7YcdL97Y3FjlYX5piaM+AX6Yt4uZubpWVM2h/my6disBVp2V7o5+ob5ykd9uQL//QU+53UuzzZHsNrcYSaq1XGTNiSk/mEGwtFCNladVypHkcSe5gzyTbIhcrT9u7Ym2pRKeboqK6mskrM0W88Rozjrv5q0LI63kf5pXJmnGI5cjSTYEdhzlOzMdtP1c0yRvHn0GMn/y977wFl53Ufdv5e773Mmz7ADGYGvREA0QsL2CmJoiSrxCXxSXazSbwnTk42yZ712l6nbHw2jr1eO87asWQpKjalSCTBho5B70SbhunllXm91z33ezPAAARJ0aIIinvfOTwk533v++79/cu93//+7/3Tpc6TmEugtovK2HqlImto6BxvHr/MdGAvn3dd4PBQjXXP/F12tmioFuIMnfwR3/3RKZb9wz/kC40xrh55i7cu5dn6tZfZ0+lEXckTm7rEj77zNxy5EeDv/V//hLWlQQ69dYCr+VV840uPs8Qpqr8mGLt4mJ/09dOw/9d4vl1HIprF0daIsVZWzsi7fPJNvjfeyq9++SnWNdSDc6KScmLmBu+8+SY3axv4xhf30uHQUMklGD//Ot/664MMtX+DP/yNrdRmbnDwnUPc1mzml17cTotNhciGTMVmmcw4WNbquuc8u3JihpsnDvDqmJVNW9bRtri4SrVIIjjApWsTWFd+ni+sqXLp4Ku81V9j3Z6n2L15KU6x8lwVZ8aFGBmYoGRroMke5kd/dRTzI9vY2CECnndCfZSySYYvnmWo1MhzX3+RpuQwR7717xjf+i/4+sYW5UiGcjbG8OU+Dl1Jsvqpz/N4j4Hg8Bm+/c3zLHn+SVa67s3QLiTnuH7iFKGmjXzxxR34ahmiwTzWJg+WD6kI/BBe++QjJQFJ4OdEQAbZfk5gf1FvKw4+/8kf/Arfju1hXZNNOatF+VTLVAObeXl/O+Pf/z6nKwbMNhcWnQWPMcaJ794k8MzL/MqX19+bySZ+W8kzO3iBQ8cvE87VlAGwVKmCxoDFpCaXrLLt5a+zoVWck1Vg/MwhXj10iTmtHoM47M/qwFAZ59R/S/D5v/jXPL3Ug2nyKN88MYhj3Zd5YpmG0R//gIPjESpWN3aDCYtJQ+jCRUaya/n1f/4M3S2LMtlEk7IhLhw+wLmxlHI2WrUKOq2KsrmFzdu3saFTBAtUJN79r/z90yv47c+vo0fZLjrBD/+PVwn6VvPCyxsJWIrcOPY6fUNR0rmSsgVLnFuj8XawcftjbGjL8+o//gmWl3exY9sSSiNv8P8euI1aZ8JtM2Fxucld/xGnKmv42le/xpYON9FDv8f/eHMr//Yrj9Ljv+/k1HKaobNvcfTCNHHRbpUKndFBgyHGmYEwmuUv8E8/t55GU5pLh49wdTxMKl+on1On1mAPtLFm615WN9sw3bO/AXJTR/mDf3UM9SY/LpuWbDRNuaqhWi6gb1nDY7s30R2wMXP4D/hfB9fwT57fysaW+a0k5RSD509z/sYIcxlxLl5VRL+wOt10bn6MTZ1+rOUZLved5uLAFKlSRSSNoDaIgxwb2fX0bnrNc/T1HWbSu58n17TToE9w7cRBzg3OEs8KGdVQqbXoLDY6Vm1n29pm8qOXuXj+GmOxjLIVEI0JdSVDy47P8djqDjyLljZrxShXjx/nyu0ZEvmCck6OSqPB5m9l1dZdrHGkGLh0jgsDQRLZEuIkDrW+Atq1PPPCZmXL8eKdUbNv/y7fGm9m+94X2NThUbIxqsUk4zfOc/LSbSLJHOVKmZpanK/iZs3u7awTlRDT4xz78R9x0/sF9m/bSod2kotnLnBteJZUrkBZ9FNjxuFpZdOeTXQ3ezGKd/jUAD/+wXf5cV+ZPV/+Es/t6sVt1FCIjHDqJwe4lCiis7uwGFx4NJMc/sEsK776OT737BpsuQnlpfbd8RR5ZQurFqvdhjlxjb+OdfPLLz3Pc6uchC7/iP9+OkiuZsdtNeDy6Jm58BoT7q28+PmXeOS+IFth/BSv/uS7XMl3ErDZqYlCEaWacjZhTdfExsd2sGGZH0MuyM0rF7lwa4JEukhFZKwYjBitokrvRlZ22pg5dYQDB6KsfHoHj25rv7MiP/HG7/D9mVYe3fMS25copxOLfDT6vnOQd6fNbH1hGyu7F7aLBjnxrd+n37ebXbu2Uh04zttnxyiJw8ptJmxOG3OX/zsDjt289Pkvst2b4NDhVzmSXsazO7aypXVhRT7L+W/+Lmf0m9j5xAussueYGrjE6QsDzMayilyraj16vYeVW7ewYWUbqtA1XvvjExh272D3k2vvZrKFjvJb379Ny6rtfGl7F5ZShHcP/TVvXAlT1AXoXrGGLZu60ISuc/7KENPxvLIVrVZTY3C4aV2xiU0rOmlyzPLGnxxhotTAni9vo1ME4pRzL8c4885fcU29hkd3Pc/ahYSw0An+/Q8HMHds5Zcf70YdH+fK6XNcHw2SKVcpV2pK6rm7ay2bNq5nmbPGrbf+kMPxVtbv+QrbW+4G2U7+yY+5nrWz+SuPsarRrGypfPUnB7k+lcXVtoQV6x5hVUDF6I0r3LgdJJsvU65WlQIa7oZuNm9aRXe7+z3Zq+OH/iPfOzNJwbGWRnWWZDanvP5UKyYCvWvZunU1HQ4Yv3qSU5cHmE1XqFUqqNRqagYHbb3reXRdD03OJEd+/0eMmDrY9Xceo/t9M9mG+cmfHGNas5Tn//6jaCcu8NbRi4xGNTS4LIpNFKfOcyOuZ93Tv8YXNrbek8mmDIX5JOM3L3Puyk1mEnmqlSrlmkrxJVqjCVfzCjat68FTHOX8uYsMzWYoVUUmhgatXoejuYf1GzeyqrXKjbf7OHM+Q++T23n0keb5TLYCt4/8GW+Pq+nc/es8sXQhk+0m33njHMOlJXz1qc20myIc+7PTJI3NbPtKD7Er5zl/vZ+g8JU1FbpqiWpDNxu272SLt8DVtw8za25g3ZN7aRQBtUsXOH9jjEROVOBDqYiqN7joWL6WTZt7cUUvc+LE29w2rWff7v13MmCLmUlOfucggwkXe3/jBbru2ZlbIRca4dyZU1wYDFGraahpdFicBvLBMJFpAxs+9yxP7Gone/tdzp27zEi0SFmc11tTobd7aO3dwCOru2lZlGF+z3xKnMs5dJ5X/vI79EXdPPWrv8oL69uVc7REkZl3j53g+Nlhqg1urFYbdlVK2S4+Z1/Hr7z8OKvtM7z9zWMMpdt56Z/tw1+IM3rjNIf6rjCR1GAx6DBYDFTT41yYM7P68V/ln+20Mn7jBAdP3SRYcOG3m7DZ1SRGzjIa17HpV/43XlyiZm78JmdOX+DWdLp+vpk4M1XvpHnpBvbuaCd16SRXBqN0f/WXWEGKyYErnDx/jalYUTm/EaFDOhuBjhVs2bWeDm2cKxeP8ZOBMqsffY4Xl8+Pt7Uct0++wuFzA7S8/L+zv3kxoZrCYfDyOY6fHSJOFVVFjc5oRV9JEgsOY1y9m+df+ALthRluXD7HmVszFIoliqIyrs6Ew9/JhnVrWN3jf0CmZj2jMB0e4uD3/opXzkRZ/9W/x9cfSqRTjwAAIABJREFUW4dXyRCqUkxMc/3iWc5cD1IUZ9mVqqg1ZjxNS9mwdQM9rVrGjpzkze/fZt1v/T123Amyxbhx/RTf74uydvt+Pr/OyczVC5w+cpmGr/1dHnWIytX9nDl5lhvTGaWyZk2tBqOdhtYN7H9sJY5KlBtnjvLmsX7KFjMGvQG9QUNyeJLpuVZ+5Xe/ygZvkWtvHuL40Qx7/+0vs7ySYmrwCn1nrzGVmJeFWtirlYbWFTy6ezWe9CiXzp7h0lhKmb+KoyaqGjPewBaefWEN/sX7yhGBGaFX5zh89hbRXPVO5nwVNXpnM6u3bGPHigC1RJShS6c53z9CNFe3XVEEzOhtpXv7DlaUrvLOkQuMZzw0OI2YTRrIj/LuxVus/J/+M1/vqhGbGeTM8eNcncgoZ8ii1WN16cmGQ0yf1/LsH/1TdlizTA9c5Pipi0xlNaiqdT+qM9pwLd3Ak9uXY0xMcv7QIa7HchSLYkJVQ6M1YFu9k+e3rVTOe6tH2WqUC0mmbp3n2InLTGd1qLU1tHoLbkOemeA0lw1P8Ke/uQeL2Fraf5GTZ68RzKmolkuoVDqs3gZa1uziidXiHNSFrRY5giNXeO21c2h79/GFfSvvrRBfE9WXxzn/zmucj3rY/9Uv0JIZ5typk9yazCrzCjFzEx+1Vo/F3kzvshasc2d5c7KBF19+lhU+wz3n51VLaaZvHeevX+unYceXeK4zy+H/+jtM7v5dfm1rqzL3Us6um5vgzLFDnE75eXLPKtSnvsdPMpv49V/aRfM9RcRqVERV4Etv8J13kmz5/POsNfbzvb8aYNM/+FW2NnzAttZf1BdH2W5JQBJ4IAEZZJOKce/8tZjm9rnXOD0BapU4fHshyFal5u5l79ZlWDLjXL0+TKSoRasx429wUQ3nMDW1smyZD6NuoYz23VtXSznikWkmR0cYnUmQFW8daj12byudXc20NHgxi9+JYEI2xkj/NW6MBskWq2hsDXT1+MldiRLYt5E2hxFteoqb0zH0vm7axHkNqSluXb/BWFJMZnSYHV5cmgq5vI2e9W04REbcPfPQKoVkiNGhfm6Nh8kWahicDSzt7qVTrDYZ1MoWy0LkJodnXWzp9OEyibeJNMPnbpM1eVna5cds1FDORJka6ee6CJLkK2iNDlo7e+ha0oTTXOL2kdvoupppanSgqSS5ffMaA5NJ5aXM6GrEp4uRULtYurQbv81IYfI8h6MNbO9uxGV+79lClVyM6aFBro9MKS9IGoufrq5GKsUMeX0ja5d4lQqrhWSMqZFbDIwFlevUegtNS3vp7WpVilMsbJdcwCKCbH/82/2s/PomvPo4UxMRclU9dn8rXT1LafXZETtH0pOXOR3zsnZpI36RDjP/ESuCofFh+kcmmEsVqGoM+Jo76eldSoPdiFZdJZeKMjncz+B4iFSugsbqpnVpNz0dAeyqNNPTk6RN7bR6bVh0UEzHmR4d4JYIjIk+mFy0di2js61ROd+vmJxhpH+A4ekYmVIFldaGv72T5cva8NnqB/zf/dQopOr3GxybIZ4tgc5CY0e3wsRtEudTDXNzcIyQCJDVVBhcDXT3rGBpowujTmyNvvvJjp/lZspKU0u9f/V5YpVSPkVwYoSh4UnCySwVtQVP8xJW9HbQ4DChLqaYGrlKzNhJe1MAh6FCNjXHxNAwtyeCJPNl1AYXzUuX0dPZiMukn793gelrF7kW0bG0t5t2v9hCK1aFC8Rnhrk5NM5cTmzPddAUsJKbLuHqaqOj3YNRLSr8TTM8MMTIbJRcRYu7aSmd3jIjWTNLxfkvHhPVbITh/gFGZtMiVIzd78NejVGy+GltX4rPenebrehtfrSPA0cPkgrsptuuJxGeJZ6rYnYG6OjqoqPFg9WgRVWrkM/GmBq9zfDoDPF0AUx2Gtu66e1sxmPVkJ6dYnQsj6e9kUDj3aB4auwsQxkbgZZOGu0L54TlmO6fYC6jo3FpALezXvW0Wskq2+SipmZaWlox5UIMDQwxGU5REYFFbzMuQmRNjbS3ddJoKjA5Ocpk0UlHU4CAbcHeygRvnmVW00Bzq6joCqVCmvDUKMND4wTjGcpqE67GJfT2dCjn1dSyEUbenUHT1Ehzmw9RBFb5ZCc5M5TE6m5kWZMTPWWSonrs9SGmY2VcLV2sWL4Er6lCfHqUgeExZsRZUuhx+Fvo7O6q2542zdi7U6SqZpqXNd4pMCOCPsGJfiIqL4HmJfgW4vLZaS4Mx9HaAyxvc6GrlsnEQozdHmJ0OkKqUMVg89GxrJvOtgZsoirt+BUmC1Z8LWKr9d3ztGbeHWGurKdhWatSFVjZLjR8kxtDkyRVdtqW9dLT5kVbnGNsaJiRyTCpQgWd1UPrkm662xtwLDqrc8GKxg/9Aa+N62np3UEgP814MKlUxPQ3tdPZ2U6D26Is9JRzSUKTt+kfniCUKKA22Who7aRrSSs+uzh8PMfExdsktXaaeltxLT44cLELqMQZeXeajNpOx6omjMIWR4cYGguSK6swOfy4TEXKai2u5l6W+mzv8ZPixVNk+yQiM4yPjjIZjJMt15TghKuhhSUd7TR77RhUIutikqHhEeW8t6LKgCvQRueyJTR7xCJHkcjYNLOhEu62JgIN9TP2xAtdcuo64ylwNK+izTEvh2KU/vEgiaqDHkVeOaauz1LUWGnqdZGbHWdwcJhJcW5TRYXJ5qd9WTdd7T7MFAiPT5DVmfG1tirZPflMjInbwwyPiEWHChqLi+b2TnqWNOK0iiBTiJmZcRIaH63N7Tjmd5hVSmlm+ieIFw20rFvK/FFtdyiLQ80zsRlGBgYZmYqTQ48r0ETAbkWVrWBpFudNudEUsySCEwqfiXCKMjrs3mY6u5fR1uBQivq836ecDnO7v5+pnJmlK1bQ5hZFieoHr2ejMwz3DzEey4LRittuQaPVUNG7WbakCa8+w/itaRIlG50bWrHUKhSzUSZuD9KvLMDUMLoaaPJZKKs0GD2dbGwxUUjPMTp8m5GpGGW02NxiQa+obDF2dG1iiUNLtZwjFppkqP+2IvOy1ogz0Mqyrk5aPUaywRnC8Tyunh68GlEUIUVoaoyhwTGCiTwYbPhblirjkagkqa3kiISmuB2v4g0sYal74YyxMonZYUX3rF1buLOLfgFYrUIhG1f87eDopHJOp9Huo7HRh0OdomJyKWeNujRCD+aYGJn3y2L+YnbS2N5FzxLhl9+/YmO1kGLmdj+DMzl83evoXVSJV8ghl44wcfs2t8fqTHVmN81LuujubMRpqpGcnGZsKIlv80qaFrYLVvNE52YZnMnjbWyn02cgEwkxMxXG0rOCRoOaSjlHPDzFUP8wE6EEZY0Rh8K4SxkTtaJwSjzEsKheORGhqDbi8AZosJsop3Us2dip+Nq5sUmmpkq0bluBRymAIvz7GAP9o4SSedBb8bYsZYWYS4hq6YLnyAC3hqeVjHeEbBvbWN7TTZPbfO+ZbEIOQq/ySWYmRxganCCSLlJT6zA7G+joXMaSJnd9B0UpR2xmjFuDw8xEs5RrGow2Lx1dvXSJIyoKcSZGhhkcm6OEBrPVhttrRpUIY1q+lx6nmkolTyI8wdCtQSZCWSpaEz5xLqPTQGo0TcPOdTQZxXq36ONtbin6VkBttNLQ3k1PZyt+m6hAm2Rq6Loy907ly6i0JtyBJfQu76TRZbqnj6LgRCWXJDh2m1tD44SzZXQWD20dLdj1GUYzXvasb0E/f114coT+4XGCyQIqrRlv81K6l3fRZF+Y34gBvEgyNkP/eBpXYwedgYXzBBe9SxSzRKeHGYuXaVi2liZjXd4z42PcHpslVqiAWoPJ7qVtSRdtbh352REiugBdnW1KMP7el54K+XSYwRvT1NztdDdpmLl5jlTTo6xoFAV0FGFSLReJR8a4NVvAEwhgnh0g5uqht9V7bwVr5fISmcQsN96N4FjaQUAX5vyFIO3bttHpeJ+K1O/r7eQXkoAk8ItKQAbZflEl9/Nqt6iAls+QLdYzje7OnGvKpMJqNijBknw2S7Eizi5Xo9PrRQFFVBo1WiVQdl+lpUUTv6Ko+FUoIxLZRERNqzNiMunR3FOdqV7BVFTxUhKiNDpMFgOI4INRj1ZUc6qV66uuGl29oqeqQjEnqomJlAEVaq0OvVZNraJCKw65v7/6kzIQVpXniEqgoj1i5ctkMqITlZTunNdVJFdRY9BqlDbWgyglamKV805fa1SUaqsL7dViNJrQ60SgrkYxV0KlEwHJepCmXMyRE9XJBAKtvl7ZTaVWyvJqRBWucp5cVasEK+vPfO+nqrS7QKkisp50GE0iiFitn3kiKsopHRCrjXml4qSSHaXWoDeaMOoXvr/3vvUg2xCb/of9rOtxUSuUxBo4Wr0Rk1GvVGBVqeqTjbxgotO+p32VUoG80q4qNaEbBiMmg24R/2q9TYWSkkkjsieMJhN6rTjdr0K5XKGqqrNa6Lpgm1vUV4OovKX0sf5SJapHilV4cRY9qrt9VCrGvudT1628YCJ+IJiIjCq90BGoiCpld9pf1wmzyXhHdotvVy3nKVXVaObldvdxNSqCUU5wqCgZLIKD0aCr86pWqZQLVFT1Usz1QKB44cqTF1yErFRa9PMVxhb3o1LIUxBZKqKMs7CDhQlgpURhnlFNMNDrlKILStu0gqVKeXlfeEZlQa46FSVh2hqtYkcLOqNkd6JCo9Wh0yjG/YB+iiDbCV4/eoRi5wvsWNmFQ1OXq0Y3X3lNuygwqVSBE/qxiL0iS6FHIlm2TKl8t8134vulPKWa4Fy39fpH2G591V+8QKvnbUuZ+JeKVFQatFodGvGiUxT6Ubc3tdaAXhz6r/RHh1ZsBSmXKdeE/WkW3V/oSYGKyD4SDOfZVMp1zsWykKsa7bx+1+VaoVQsKzqtEfq5oCzVMnklk0Mz71tUVCtlCvlcPcNDYaVXdKxWLlLI1zNBRSaldtF3osJZSfEbKjTiPMV5n6b0uVyst1UjdGwBUZmCspihUexL6IqiA4JHQfgEwUOHwSCqUKqV9gq9FCzuZS38SN0X3HmuqF5Xnrd14XP0IltT6HK1bo/i/op5ieyouowf5MpEkO31aTu9W1/i0YCKvBhUFJs0YNDP24viq+t+R/iBut+v2+1dHyT8imijGo3SjvcJ0NRE/+dlJ/wgtbrNF4VO1nmIjGYxhqmVsWXRQtN9vuS9vkeMhQaMeiHL+vOFnItCnkpl2/nvlTGsbmuVUplKpYZa2MC8Dit9rSzIZ+Ha+Zd24R/nfbzIfKqIvojzs3QaapWSwr64kCWs1SvVD4Xshb1UykJ36v6q/vi79lgfR7QI3yp8Yf3rivKbqjI26e7Ir25j87YnZPQA1IKN0LN8voTia3QGRVaiwqqSrSX0UemSsCfBp1Ifa3R6jAYD2sV+40FevCrGCuEr1XVfeKcR9YqJig6WBJv5cVUxCjU64StUwneI54nxqV4A534Wwu8bxOKA+E6tVY63qFXrvOpjjfA72ro9C4vUiirUdZkuyFz4UOFndIZ6n8TX4ruK8Ms6MZ7W9bpSETYv5Fa31Ttj5ryMKpUKJfEbjfDFC7CFPQhfKzLPjPecc3t3zlalvDAOibNRNcLW9YrPW/Dt9TbU+3V3niBsdt7+3j/OqfxO+EOhO4pfvS8oWq/6WVDGQcXXLPgCMdaqhP8oUy5V0Yg2LTgHcU/ho+bHAdHfakXoYQWV7q7dKIyV8VIwVqPVGzAZxdy0LgMhK6F/wl8IOQu9EvonzogV2aTi+WK8KSuxssWyKFHI5RUfc0cWRp3iJ+ryF/OD+nxKTBiEvS/MjR44URP9qZTm5wJ1ny7OIVMq/y7wUnSgbgfiuco4palfY9DVq6cqPqog5qnCL2nQCR9Xq1DTGtErpcJrVIXNKXOrut7X/aOaarEyP2+ev05pT07Z3XB3TliXieBTLtXnjMocXemjmMOJOfoDZlPzfjmvtL0+FzUoFVerFCtqpdJ7fYoyP2+cH9tUil0YMRqF/1ikZIKFmNOVa4rPuavvi19FqorfWNA7cU2dkdC1omIrYrATY5jwZ3q16JOYs2vRCR/0gDlhXV/ErgON4v8rxQJVwfae+UudsRibxa4QdaWkZAwu+LJ7byuuFe8KZWXurxGLGvkKOjHXfZDDfKDyyD9KApLALzoBGWT7RZegbL8k8DERyE0d5z//myE2/Pp+HlnbdKcq2Md0e3mbzyCB/PhJ3jx6jELn8+xau5LAvYXoPoM9ll36OAlMHPkj3pi20bvtS+zsuG9r/Mf5IHkvSUASkAQkAUlAEpAEJAFJ4BMi8IkG2QqFgpI18MYbb/Dyyy+zYsUKpSyp/EgCksDDJ1DJzzE2nMPV6sUhtj8+/CbJFnzKCVRzMcLRKBWTH7fdhvG9u5s/5T2QzXuYBPJzo4TyOiyuwL0V5h5mo+SzJQFJQBKQBCQBSUASkAQkgZ+BwM8aZPvOd77D448/rmTsGwyGeua+2I0gdlncunVL2XCobMcpl0kkEqTTaY4ePcpXv/pVVq1aJYNsP4Pw5E8lgY+TgEi5FwUglG1o77fd6uN8oLzXLz4BsQ1EVPugrjNSbX7xRfpJ9kD4nLr63N0e/kk+Xz5LEpAEJAFJQBKQBCQBSUAS+LgJ/CxBtlu3bvGtb32LrVu3YrFYcLlcSoDtgUE2ca5EOBxWonCnTp3i2WefZfny5TLI9nFLVN5PEpAEJAFJQBKQBCQBSUASkAQkAUlAEpAEJAFJ4BMn8LME2QYGBvjxj3/Mxo0bKZVK+P3+Dw+ymc1mJci2f/9+ent7ZZDtExe5fKAkIAlIApKAJCAJSAKSgCQgCUgCkoAkIAlIApLAx03gZwmyDQ4O8tprr/HII48g7vNTB9lOnjzJU089JYNsH7c05f0kAUlAEpAEJAFJQBKQBCQBSUASkAQkAUlAEpAEHgoBGWR7KNjlQyUBSUASkAQkAUlAEpAEJAFJQBKQBCQBSUASkAQ+SwRkkO2zJE3ZF0lAEpAEJAFJQBKQBCQBSUASkAQkAUlAEpAEJIGHQkAG2R4KdvlQSUASkAQkAUlAEpAEJAFJQBKQBCQBSUASkAQkgc8SARlk+yxJU/ZFEpAEJAFJQBKQBCQBSUASkAQkAUlAEpAEJAFJ4KEQkEG2h4JdPlQSkAQkAUlAEpAEJAFJQBKQBCQBSUASkAQkAUngs0RABtk+S9KUfZEEJAFJQBKQBCQBSUASkAQkAUlAEpAEJAFJQBJ4KARkkO2hYJcPlQQkAUlAEpAEJAFJQBKQBCQBSUASkAQkAUlAEvgsEZBBts+SNGVfJAFJQBKQBCQBSUASkAQkAUlAEpAEJAFJQBKQBB4KARlkeyjY5UMlAUlAEpAEJAFJQBKQBCQBSUASkAQkAUlAEpAEPksEZJDtsyRN2RdJQBKQBCQBSUASkAQkAUlAEpAEJAFJQBKQBCSBh0JABtkeCnb5UElAEpAEJAFJQBKQBCQBSUASkAQkAUlAEpAEJIHPEgEZZPssSVP2RRKQBCQBSUASkAQkAUlAEpAEJAFJQBKQBCQBSeChEJBBtoeCXT5UEpAEJAFJQBKQBCQBSUASkAQkAUlAEpAEJAFJ4LNEQAbZPkvSlH2RBCQBSUASkAQkAUlAEpAEJAFJQBKQBCQBSUASeCgEZJDtoWCXD5UEJAFJQBKQBCQBSUASkAQkAUlAEpAEJAFJQBL4LBGQQbbPkjRlXyQBSUASkAQkAUlAEpAEJAFJQBKQBCQBSUASkAQeCgEZZHso2OVDJQFJQBKQBCQBSUASkAQkAUlAEpAEJAFJQBKQBD5LBB5KkO306dPs37+fnp4eNBrNZ4nnZ6IvtWqZSrVGrXZ/d1RotRpUKtVD6WetXKZcqynPF3rzybWjRHT0Gudv5ujaupZWhwXd+yLIM3XjCjdmNPRuWkmj3YR2Ma1ygYl3j3Ml28qWdUvwWvQ8HJoPRYSLHppg4O13KXYsY0mHD4tO/REblOH2xRHmajY6expxWvV81Dt8xAcql6fG32U0mMPW1k2j10l25BRnQ0a6u7tp91hQkyc8dJ433zrFQMbH1n172baqBYdR+rkP5l0lE5pgbCCCsb2dplYvxr+NgMRvKnmCw1e5HtKzZNkyOhosP18bq5UIDpzjWtxCZ2c3HV7T37bl8ncfG4Eq2bkZJodC4GmktSuAlMrHBvdvcaMyqZkppkaj6BpbaenwYviwu1TTjN+aZDahZ8n6NrxG7c/Xjj+sPfd8XyYenmQylMHoaaPDXiGTy1M0B/B9mhWtlCEYHGM4USPQvIylTv1H6vXDu7hGOZdkcnCSmZSN1dvbsP5UjamQiQSZvDUFjR10dPo+XO9+qvt+Ci6qVSmkwwyNDhKyrmbvEscHN6pSJBUe59rAJJrAOjZ3O3+GTlQpZKKM3rzFdMHN+m0rcP7/cyL7MzD8WX4q7CHO2LUzXCus4Jkdbeg+5HY1If/ICP1Ts9g7dtHj/ugCq1VLpGeHOXW6zIYvrML7s3Th0/TbSolsZJATk3m6Olf9AvnFTxNE2ZYHEfhEg2xzc3Pk83n6+vr40pe+xMqVK2WQ7VOml7V8nCsH/pRXB42Y9epFk9oq1eoynvjaTpb7rOjUH+Sgy+TzNfR6LeoPvO6n63xm+jIHfnSIG3ENVrOKSiFPXuXikSeeZOeqFiw6zc958l1k+toRXjse55EvPMkKvxPD+3Y/Q3/fO5wY0rLtuZ10eex3B79qjpFTr9EXMtLeu4H1nQ1Y9D/vtv90jD/5q2Y58FuvkNu5j13bluE1fdQgVIQTf3WUkUoju59eS4tfBLh+/p/Zc69woj9Kw6YnWdfZRu7S9/jBiIPtW7eypsVGavIWfa+fIWiwYPW30NvdRWebB7P+o/bv4+1LrVahVFWhUanRfBKgPnLzK4RvXaLvjSFc2zexflMn9o98j/kflDOMXHibY6MW1m/azOqljp+vf6iWGD39Cu8E3Wx8ZBvrWy1/25bL331sBCrMDV3n3MFbqLtWsOmxVbg+tnvLG310AiVmrlzhwsnbmNdsZPP2zg8PklRCnH39HDcnzez42jaW2g0/Xzv+CJ3KzU4yMXabUDlHLp0hEtPh8bewcsd6mj/NcatchOvXz3J4HNZs2Muujk9zRHCxQKoUEtNceucs16cb+Pw/2o77p5JXichgP2cPXEa9Zgs79iz7cL37qe77KbioViEVHOBw32FueL7Av9gT+OBGlfPMjV/j+OlbaDqf4PktDT9DJypk49NcOXWKwWwT+7+wg4aPHrN5n+fXqFarlMs1NBq18o/83E+gRjEV5MbRH3IovYt/9JWVHxpkqxYzhAeP886Fd/Ht/k2ebP/oAquVc4RuHObP/jjLN/7ki7R/VgRTyhEdPMQfnMmwb+8L7O74Wy/xflaIyH58TAQ+sSBbuVxGPKxQKPD222/z5S9/WQbZPiYhfpy3qSQneeu//CZHbb/MMyvd6NVQT2gTmW1ulq7uwGfRoVGy2cRgWAOVqj75FX8TF2ev893/nmLnM2sJ2A3z16qUr+v3qWfJiUy0D8tGm+77Ad88MYa1sYtlrX5sIhhTK5OcHGAoZ2PdrifY1GrHoKkPGLVqtd5epU0Lz5x/7jwo8XcxiNcvW9QGpV01avP9udu2Ktl4kOlwCU9rALtRjxIyqVaZv4vSt/r1ZZLhWUIpFb5mPzaD7k7wp1xMERoZJqoP0NrowWbQop7PCqzNUxZtu6cPC2w/UMgiALrw/Lv/vvcn75VVXRwL6YqiA/f/ov7dvHTrX9aqCJErf73T5/mv7u/DPTJYkPuCTGZ55Te+Te7Jp3hy33L8SpDtXt1YkM+Dux7i4J++wXC5hSe+sIn2Rts85zqL98j2zk3mOSzoyIfyXbi+3u7pU9/mnethmra/yObupRgSY4yn9fi8XpzmChPvnuLNw0lW7trAimVeTDotOl092FzX+3l7Wfzce2RwN4N0Qf/u+d0d3Z7v0KJ0U6FDC3a1IB/lqmqJ2OQFfjLmYHPPEnp88zkkd9rwITa5YBcPkHldJxa0d8Hu7tOjxf2bl/F77bPM7LvnOPjDW3j3bePRHT3cXZf/gPbVFvyT6PECuzKZ6CzhjA6Xx4PToq2zX9ysRfzrnH86v7QgiwXZKP+uVclExpnJG3B7fLjNd3NX75XdYn90r08SjRPXKvd7oE5+WPs+gu0sMFMpD6VWe68t37HoD/LV9+le3YGIe31YWx9s0XfHhQfo0YfpYF0R521MtKFKpP8qx1+9iqZ3DTufWz//Uv5R2nZXZxS/PN+G9x0zHiC3O/JXuNwvf6XFC6iV/3rPmPUB/N/Xn3zgWLHI5deVjtp72la3o7tj9INu+NNwXCyPMlPnL3Dy0ACWTVvYta8H28JtlTY8YE5QmaHvb/p4d8TMY39/H11OY32IWrDlB7b9zk0XZeK/l/uCrtT19b0vmx/GtphMkM5kqGpq5NNxImk1NpefphYPpntut8DyAX7/Q+RU7+r87OtDxo26Hi3Y8oP6O/+wbIjLl07w+m0VGx99iie7jHf8zvtxqFvW/Fzp/jbPy6Lezgfp+E+jJ4tuuvh+83OzOs4q+dgEZ189xpWxJr76rx/D87787tW70M0bHH/lLOpNO3hi//IP17s7Q+v72ce8yb7feL5oWqWMSfP/v9j+F+T6QF8/b/PKd2J4WaQD9/qeCsmZGxx4500u+b7Gv3lKBNnEGPLeoJRyj2qFYi5BOJJEZW2k2Wu4MyYu9m+id2r1/D0W25pavWghs0a5mCMWCZOumGls9d3JPFeetfA7lZq76+wP9qfKlEa9aEG/licSGuPi5SRLV/XS2WRT2nnnPvfbv/qeGer7DS7zclDuxEL37lx8n94tzMvvjIN33cr8lKc+Vt+xmTvj0319uUe15+d/dcB3Wb5n/le34zsJCov7e8cmalRLeRKhSYJlP93tjvn7zc8VfUmBAAAgAElEQVSB5n3j4iSHajFN8PrbvHbyAg1P/S7Pd76PAX0A31o5y+yVA/zH30vxD/76l+lY8Mf32Ord+97VhQ/2Dffo3LzDuftmsjA+KFqqsLvfYy88Z+G7D/Pfd3zr/PueupwjcuMAv3M0wzPPfIn9XQtBto/uvz/YZ999n76jW8r86wN89k8xTshLPr0EPtEgW7FYVIIbBw4c4KWXXmLFihUyk+1TphuVxDhv/eW/5Naaf8uvbWnEes+qrAqVMqCJVZQI0zNzxLN50Ogw2jw0BvwYstNMDLzDf/xmnMdf3kKb14GnqYtWl55qIUE4HCaayFKqVNDoHPiaW2hw6NE8IOOtOn6M//AXfZjX7+DJLWtpd5vRiutUUE6FmYzmMXsa8Vv1aGp54pEgwVCSbLmGymDG62/A77Ki06hR1VJMDMXROfSoKhnmImkK5Qo6i5+WNj+mWobIbJhYMkO+qsbuaaQl4MYksuRUFTKxELNh8Ld5sRg15ONRwqEQiVyRSlWH2eXE6/PjNEEqHCKW0dHQ7MZkEFtcSiSjIWZmwiSzZdQGK54GH36PE5PYfkuJyO1pCkYjGvLEo0lypQo1nYmGpmYaHGa0D1jNq1UKJKJhwnMJMvkiVbRYXY00BlxKhtwC0lIqyuxMkEi2ACoNJpsXv9+Dw6xDlZphKK7G63HjtOjmg35VcvEokbkC1kYvdrNBCSoWknPMhoLEM0WqNT0Wt5dAgxuryFhUlYiOB8lptGjURZKxFHpfGwG3FX2tSCIyS3AuSbZYQ2ey42upcvRfvUJpPsjm1RaJi76IvhdK1FQGRQaNfvu8DO43lBCH5oNsj4sgW4ORXDJKKBIlmSlQqaowWr00NPpxmnVK9pZYyYuGQoRiKQrlKhqTFafbr+iIQffegbuUFjKOEE7lqKLD3uCndOs1Tg9FaRZBtmVLMcRuM12w4HG70CaHOHPyOIevqlmzuZeuzlaaAgE8lhrpaJhgOEGuWK3L3+/H57Sg16ohE2EsXkCr0aLKpYgX9TQ0+XHZ9FRycUKzYeaSOSpoMTu8NPrdWE0ieFsjNzfFZE6PXVMhm4qTyBSo6sy4GgIE3DaM2iqJidtcP3+A/zroYO+aHtYubcDb2IjHYkJdSBMJBQknMhSroLe68Df4cVkMaNU1Cpkkc6EgsVSOYkWNwWrH4/fhtprQzQe2qWQIzsYoawQHO8Y7WXtVCrk5poMl7C47RlWeaGSOeCqvZNXpLS4CjT5cVhGIrzwwyFbOppgLh4gkMxQrKgxWJx6feL4RnQZKySChtNBrwSpJCiuNPhe6QoRQwYjb5cZcThCcnSUm9GL+RbBaKYGtkY7mBpy6IvFYhEg0SbZQApURhzdAg89xN5u3WiGXiBIKRYjl8tTUBqwOL36fC6tRSz4ySrhkxun24TSJlYkyhUyMcHCOmOivWofF4Sbg92Azia3NZVLRGPFkCZ2hSi6TIpnOU8GgPLvR78A0n+VaK5fIxOcIRuZI5cqo9Cac3gZ8bmEbKlTVMrnkHKHwnGKbNbUOs8ODz+vCbtbPL3LU7adaSBOLR8nVDOiqZdLJGKlc3RbcPj9ehwWDFiqlPMlYRLHHbL4IKgM2dwMNficWgwZVpUQ6HiacAz01CtkcarMDp01DNhkjGs9QKlfRGmy4/QG8LguG90nmrJazJOdCBMNJMqUaWqMFt8eL12XDoKmSTSWIROZIpnOUq0IHHfiEjtpMaOdn28VsUtGTuaQYW7SYnVZq0SnePTSIoXcN259bgy2XJjoXIRpPUyhV0egtuLwBfB5hJ+8diGvlNKGZBMWaGoOhSCySIFOsYbR5CQQ8mNR5YuEwsUSGQk34XmGbXmxGLbVKiXwmwVwkSlzYTk2F3uTEH/DhcZjQUKWQShGPpihrVFRKGQoYcfsbcZm1lDNJxS7nUlnKNS0mqwOvz4vTZkRVypGIzhGJJckIfdUasLt9BLwuRTYf9BE+MBGfI13WoK5VySbjpPJV9DYn/gYfTuEvIsJHpilUVBgdHhoCXlzmhe34NUrZNFFhk4k0xZoG47xNCjuu7/qvUVTsNkgkkVPab3VZKUyOcu3EGPZNm9m5VwTZ5q8LzRJJzvfT5sLX4MVpMaB5QJBNjHnpxByhUFSxBbXejNPrxedxzI+ld9+GS9kk0WicssGK2yPktRA9qZKeCxPPlLEEGnEZ7gYlquUCaTG2R+Kk80Uqag1mu5tGv08ZL6FEKpYgHs+jMYj2p4mLtqNTxt7mRje2+aMBhA7kknFCQkeyRVQaPTanH7/XVV8s/MCPeInOkYyFmQ0lyJbq46aYY/icYj4A5WyCcDROVmXBJnxcPE1JyMPhISBkab67wHfnUSLIdrmPA0NV1qzewgZnhmAij0pjwOb04PN5sBnViCNDFN8fniOaylKqgc5sx+9vwOcwo1bVEKxSsQihUIxMsar4JYfTrfgds0FNJZ8lHp4lGEtTVOzWiVeMHTbjHbu9G+SoKkEb0d/wXIpsoQI6Ew63j6YGp2KfSpDttWNcGX2/IFuNUiFLLDRLKJZRWJgdVmqJIFd/chXdpu08rgTZapTyWaKhaULxNOWqVmmbL1AfVzQ1EYxKEQmG6nNVlRaDwt6Dy2lBR4ViPkkkGCYSz1JRaTHZ3DQ0+HBZdErwI5OIEMtX0Kh15BLCb1dQ6cw4AgGaPBbIp4jOpcAgdGtR5nM1TyIRJRzT0tzuRVfMEg0HlXYWxZzGJMbfAF6HURkzkzM3OXDwTS55f4nf2mUgFMljcgXw2Rf0S8hJ+PIQkayVJi9E5tJoHM0022tk03GC03msXtHOOLFEjprWgMPTRMBvppSMEApGSRfK1PQW/IEmAi4LGlVdXrFQjGzNQnOrCy1VSoUM0eAs4WiGokqj+OoGfwMem8hCLZPPJglNZ9BZtVTySaLxHGXEnNRHc5MPm75KPj7B1QvHee1Eip5Na1nVFcDhb6XNbRCTOGWsC87MkcxXwCB0xEvAV59LP8CLUykXyCTmmJmdIyv0VGfG7vbS4Hdh0YrYY5FsPMzsbJRUoarc0+X10+h1KIv31XKRVDRCJK7C6a0yNxMlU6igMblobG3CaSgwNxMiGk+Rq6ox2ty0NAVwmOYHFbGLIJ8gOB1kLlmgqtZitov3JR92k5ZauUguHmQ8q8Orr5KMJykZ/XR2uFBXiuQSYWZm5kgVamAw4nT6aPC5MKoKxESQTdPMioAJMafJJGKEwhHSufr7gNDLxpZGHAY1C0G2109ewP/AIFutbvepOWZnIiSyJSpaA1anh+aAB4tetDXL7NUD/KffS/Kr334B41iQWFrMOfX1RYYGD2admlqtSqVQ73M0kaes0qAX/qPBj9thQl2tUEhEmJoNkyxUFN9o9wQI+F2INUrhO7ORMabLFpyaKrF4nLIpQIM6SkzTSlfTokyzWpliJsjwtIqWDjckowTDMVL5EjXhvx1eWhr9WOfHRqVtuRjTMyHiiQIVnQG73YU+dILfP53n6ae/qATZatUK+XiYqWCYRL6CVqvH5m4k4HdifuB5QXV++WSYyakIqUIFtc6E09dIi9+u+DyhS9HJW8TMS3AWgszE0pTKKrQ2Dy1tjbg/VUcifMqCE7+gzfnEg2wiyvv666/LINunVGGUINs3/xUD6/89v7IpgOMB+yLL6SkO/uAVrpR9tLuNaMtJJmIW1uzaw1rzCFfOvcN/+VGSzY+vosnrpmPNTta2qJm+eIjXz46jc3hxWyA2fJMpw2b+zlf3KPdZeGevo8lz9c//Az/MrealLz1Gr8dSD7A98FNg9OJB3jl2m6pLTNC1ZOMhwmUfW3fvY2OXG5N2jFd+/wgRe5ac1ozHakVXjDE+GsG4dC0t6ijBWBmb104tOUH/ZJlHXvwi+1a0YNWXmDx3jDcPV9n7je20m6d5+9U+RjI6nC4LenWZxHSUxt2fZ2evmfEjR7kwbGXPFzfR7DORHDjHgbdOMWf24rWbqGXmmIpqWLnzCXatbsZqyND3x69wrVggC1g9TuyGKpHJYWKGLp774tOs8DvQ39f9SmqQAz98h4GCnSa3iWpimpFZNSt37WffxnZsJi2V1BDHXzvMuYka/lY3plqKyWCBpnV7eGpzJ7bJt/j353Xs27qJjW3O+cBJmakLpznZF6HrxR0sF5O9xBDH3jjE9YQOp8OGtpQmGCrTumE7ex7pxGUtcv4vX+PKXIy0Wo3Z7WDFtn2sa7WR6j/C60dvkDQ00Og1kQ/HwKti4geDNH/jazy3rxdL4iZvvXmS8ZKVBreJSmSM2zEnW594nEdXNt0ZIO+KP8Sh//wGw6UWlCCbJ8PpA29xdraKx2lDX00yNRbF3rObZ/esIuBScfv4W7x1M4zeYsNuUCsvERnzSp7cu4p2r/me7aaVzDgnD7zOqSkVPr8Hi6pArlAgHR4gqnax+ekvsbV7Cdm+/5sD8S4e3bQVX+ICbx86wYl+NV0r2+jo7mF17zL0c1c4eKKfgs6Gy6YjH5shbmxn044drBNbSUNn+Ivj10mG06i0FpzNq9n16AoCpjSXjh/m3FAam9eNtRpjOlbGt3o7uzf00GhRMX3+b/jzCwnc1Qp6iwObWUNqepQpVQf7ntzLpmVOEjfP0nfsLb4/ZmbzsjaWd3XQvWoVbc4yI6cOcuRGHK3Fic1YJTYdQt+6hl27NtJhSXLpaB+XRjIYnTbMBhXpYBj7ql1sX99Ng3V+ElnNcPPtQ9xIW1ixYyOdDQ6U2Hwlx/iVN3lrqpFtK70Uxi5ybiCB1urEqskydTuCccU2nty9nqUuDcH7Mtls6WnePXWUE4NJ9DYXDkOFeChCzdvDtl2b6Wl0Uuw/wJvnbzId1aAx2HF0PcKOVU3kR4/xdqiBres3sNwQpP/GTcbmxIuXFlUxxLVrw9DzJC8//ShN+QGOHr/IZFaH22WmEplgMu3mkT172LqmBauuSmrmJn2Hz9EfrGAPuDBWokzGjCx/dAc71rQQP/Xn9GU7WffIHlb6taSCg5w9forBYBGT24WRDDORPN6uzezespJmd5nRM2c5fvwmc3ow2WzYLXqK4QnGkw4273+CnWvbsaqLRMeucOLkJcZTBlweK5VoiCROVm/fySM9TRAb4tSRPoaiNWweD4ZSjEjFRteaTWzpbcEm0pHnP6W5IS6ceZurU+Kl34nBoMegV5OanSGtb2bTnl1sXOahMHOTE30XGImrcLmtEJ9iMmFl1bY97NrYgY0MA1cO8uqFCSolLU5nE92rlmHPjnLp1jQloeumKrGZWfKmTnbs28G6Tnc9A3jRp1bKMPLuSfrOXCehceNxGcmE5ijb2tm8awsrGwpcPtrHxdsJTC4npmqSUDCBqW0Te3ZtostvoJqe5HLfEU70J+pji0lFPpshHUuQCetYtnMHu5/qJHn9PMfPDpJSW/FYVKTCQVI0sWnPHh5d4bv37EwRkMyMcOSvT/LudAzTUjv6shF9KcpMpIjF34RTWyadLmBwmKikwwQTNZZu3sO+R1fhzE9z7fwpzvbPobK4sGvyzE5E0bSvZd8T21nuVhMZuMHpt04zlCqg8VhpWrqcjRvXEmCWqyePc2Y4gd7tx6nOEYmWcHduYOfWVVjmbtB34iLjeT1uj5F8PMhczkD3o7vZuWEZzg+I35Rio1w98wanB5NUDY04bSKYlWJmNora1Ui7z0R0Nk7VbMdSijA5V8a3fBv7d66l2a6llJzixtnj9N2MonY24NHllGCB1r+MLTs209toh9Qk104f5ei1ObSeRnwiiJzPkgxGySUsrHzyMXbtXoYpNc31s8c5dXMOncePtZYjFithb13O9u3raHfG781ks0Jo6ConT15gvGDA53NQTswRK1no3biNbWvbF+l6jVJ8kmuXzzBU8LPmkR30eOp2UCvMcvHoJUZTLra9sIXGRS9MmdlhLvSd5tpsEbvPjjofIxjN4V2xjSf2bCSgTzF07jInj15jziACT1acVgOVZITZuRptW/bx7N7l2Kt5YlP9nO67SP8ceHw2tMUEsVQFd+92dm9bTuOi4N7905pqKcPkwCWO9V0hiotGl5pULEre2s4jO7azvtVBcfoqbx47wrlZCytsVfJmF5ZihPFwEc/ynTy/Zy0B633KkA1z9dIR/ub0bXTGBlptOrRGI7W0CNqWaNy4i8e2r8ZZnGP48llOXRqjZPfgMBYIz4aouHp54rl99NpqRIau0Nd3iamKkwa/gUIiDVova3bvoMdbYuxqH0fPjlJwNOPX5YlFUxgauti681G6/NZ7xttaJU90/BonTpxhJOuk0WMgJ4K9WTOrn3qWfcs91OIfHGQrZ8IMXTrM26cnqHrbaLLUyGYzZOIJUuMqup5+iicf78GUjTB86RhHzk+g8jXjVBWIR3Po/d3s2ruJVm2Mm6eOcKw/j7vZgVZZMCnjaOrh0X0bsedmeffsCU5dj2D1ebGo8sTjSTTtW3hi1waaa2FuX3qTQ5dHyatbsFn0mE1aUqEZwjU/W557ka2OGNdOnWeq2sDW57fROO+iS7ERLl04zeXqI/zSVhtjl05z/NIMNZcHn7FEMhYlZ+5k2+O7WBswkZkPsl32foV/vj7H6UPvUm1dzb6dXfUzKEWWdeg2F/sOM97+LI97pnjrwgimnmf44koVUwOX+MlfXkS1wkSlbMFjVpONip0YOho6OzEnp4mWDTgdKqLTkyQNHTzzpRdZ49aSiU5x+eAFJgsdPPv1dRgyMYbPHeXgxRlMDT4s2jLJZJKScwWP79tGt6dEaPQGb/+3M8zZa9Q0ZjwuM+TiTE+l8Kx7nC8+2YNq6hrHjrzNa2dzdKzupqezmdbeR1jXpCM6cYMTh04ynrXS0GSnkooSyuro2riXvRvasN53MFmlkGFW2NGx80zhoMlvh2yU6YSOdS98hX0tEB65ypFDpwhWXPgDViqpOWaSelZu38/edQ1o8nPcOn6QH785TcMuEcQxYddlmR2bJONdw4ZAgYGBGM5WD6pclOmZOJ41e/jc/k141FXy6RBXjr3J4et55SxKXSlDLJ5E37WTp3evJVCLM3X1Df7odIxl2jIZSwsrVm1ix1qfcgbw0XeOMJZ3EBAR0rTwMwY2vvgiW3w5rhx/hde1L/Lb+wNkE1OcP3yYC+MF/E1etIUYsxNhTGtf4utPLcNYrmeyvX7yIv6nfuc9mWwisJUMDtH3zkH650w0tHnQ5ONMhvMEVu3hmR29OLUiyPYq/+5f3mLDb3STHizgbbVTiU0zNlehdevzvLC5A1M5ztChH/Cja1qWdLvQVIqk57K4l21i955e9PF+jv74TS5m/XQ1mCgri2QFlu55hsc2tKHLJRg/9qd8b9CAu6qj4mli6YoNdGWvcuCygZf/4RMsbHYWi6vjx7/HD0uP8I1tDQy+/iOOhyx0dNippSOMTSVo2vIUL+xehUMlFrdmOXvgFQ4OaejsDmAU444IFKaDnMo3842XXuaxJWJOdI13ftxHf8VFZ6OJSiZKKF6hedOTPLF5KY77EkYFv/jMTQ69cZDBjJvODifVuTFGMg42PPU8+7pcyoL6qb/6TQ5UnqG3FqboacFZizJ4cwLNxs/xa0+vxfuhh5V+SoMHslkPJCCDbFIx7iFQSUzyxp/9Yw5af5mne70YNPWkXZGB6O9cTWejg9Ltd/jt/3SbJ//OXpY1WtFUCyQyKpwNjXgNWRLB4/yf/0+cz31jG61eK1anyO4oEwtOMBEuY7ZaMevFyuQU73zr25he+l94aX0j1ntWByb4zv/83yg99jTPP9aLy6ib3276XoHlh1/lz34yjrtrDWt66ofMl8XAeOEsQ2kvj33ucbo9Ib79T/+QU6YVPPfMNpa3ONHX8kxdO8x3v3sO3aq9PL9vHW2NdlTFFCP/H3tvGWVHdp5tX32amZm71czMTGq1WBoNSONhcAxjiBPHThwzxI5jJ/aMPTzWgDQzYuhWMzMzMzN3H35XnW5pJHmcb2W9748sfz5/dVRdp2rvqr2v537uu/Q9bqln8PKRWNzM1BiryOPyZTGHv5GF2dwlPmrcxDE4BX87M3TU5eyubaFt44KNiYyuK7eo6DQg56UkXHRHeP9PVchs3QnyP4ClgTZKySajXY20jcoJO3qEMEcNKn/0I96fNCPzRBrBXtYYasP2TC8l5dVIgs/yRKw7lnoPLpgVkjkGBhcQq+tjrK8J4k16S27RiyOph7PwstKg9+Ib3F53IiLIC1c7IzSUEhamF5AbWODl4YTe4Cd8rVSLE+kpJHiY77fdShkpKyL/zhwBT2cR7KlHz/UrtG0a4ubjg5O5ARoKCQtDg/QMLWOflEq4uz6tv/13zndDVE4akQEO2NjYoLk+wJ3LuSzbBxPs44G9oSbSrS0Wegv405udeL74dzye7oupYp7h8RWk6noqxYBiZ43W21eYsokkMy0ON3Ohenr/vX8IslnJmBidYVWqtae8U0qY7qijsX8J35wTRDpJuPSHUsQ2rkSFumCmr4FM5e1nvKc+0L3fVFtM/9U/cX1KB++gILwdTdFChnhlnIorf6Jp15Gsc0+T4uvCevGP+WjBh9TETHyN1ulqq6WsRY3wCG/c3W3Q2+ymoHYUhYEzvp4OKgAs25pjsK+PcbEbyfGBuMkb+NXrN5gy8CUtKRJfRztsTTSY7yygoEcNR1dPPF1M0VLusL7QRWmrAu/wSKL8LJkv+wM/vjKNd1IaKSEeqrZbycYwBVea0PKJISs1GHPWGWrP44+95mQFexPuYoqBsQFrrWWU9y+h6+SFl6MlBppKtuem6O/pZNsjhXCDUZoaW9i1iSbEwxVTbZBsbKo219YWQjXv7ipDznpnHhdrl7ENSiQhwBFjHRHitXEKL11n3S2OpGBXNFYFNaUSLT19tNWkrI/UcKlZRGhyEukhVqx23t8u6shMUS6VwxuYegTg6yQs2hVsz4/T0dbNhlUoSTHBWE1f5tUPilm1jiEtMRp3B0HZCsNNN/h4wpb02Bji7GFjXVBHyFAgY7ShiIJeCb6JGWSFOaEtwITpVSRqOhjqaaEUxt6dW8xZBpKcloyb1hINebm0bJji7ueHh60+Good5qaW0bG2x9XRipnSX3Nn3YeY+BzCjGaoLSuldUabAz6+uDuYqObd6kwvNY3jWIclkxjhxELFFc5/2oFuQALJ8b7YG2ug2FmiNf8mw5ZRZKUnc0AxRVNVDcNyY1y8vHEy0Ua5s8lMVy292BIYHo7lUj0XahexcQ0kydcCdcUuW1IRBqaWWAlqyfsmjmyhm9yLr5M/pk9gymFifWwx1BAhXp+lu66OMQNvEpLj8dZbY2pmhV25Fgb62oKMlc7ifCZ1XYjLzMLfVEJn0Ye8VTiOZUgiWdH+OJrrqq7d4pqgztNFVxM2ZoZoqW9DwzOK+IRYHB6wgFKwNlTG9ZJ+pCYehAW6YKKrgXRlgSWxOiaOLjiZqLE8O8vythp6+rpoCs/s3nY6utdxiYsnJtKBmYo7lPXMY3AgmCBXGww0lIjX5+gsK6aqaxe/o6c4nnUA5dIcMws7KvWTvpYa24sTtNc1smvjR0JGOq4PWekpNnq5+ocLlEwYEPtINhEOhmgqNxlsrCC/tBc1x2Ay0iNwFQbc7gqDreV0SmwISzxMgrWUxdlZFrfkKhCjIxRixpoobN/GOiCJU0kOrLRX8sm7txnXPUDy0QT8nC2xMBKKAYXUjGxhERiJv50hOkhZWlhHqmGIi5s9erJNldJAqqmNvp4mso0ZutubGcSJ6PgUoh+8yA+8MGWLfRRdeZfcQREBScdJ8LVGGynzXaUUljQyqhtA2sEUgu0M0Fau0tPQzuC0OsGZyUR66TNaU0J52zSGQXEEO5igJ5KxPjVAR98EYqsgkuO9kfSWUVo/gp5fLGFCqI0wb5cnaCksoWFURMSjj3EkzoaZxkrqOqcw9InE184YLaWghh5naHQBHQ9/IkNN6L9eRcewHukvpWC9O0xZUS3ju5ZExPliZaCjUiQMtrUzvKaBf0o6Ua7m90KJFJJV+lpqqelcwzUsnvhgezRRsN5fQ0H9IGK3VE7GOKJz33tld11Q9syxqRChZ6CDSLrBRHc9jQsauAkbSB81uktz+eRSM0qvWLKSArAR5u32Ev1NtfRu6BF2/BzhjNNUWUb7mgHeIcG4WWgjku8wP9JJx8A6Jt5pHE5y3CtG/BlhE65pB9U1LUyqeREbZI+hrhri9Qm6+ydYVLiTkRaEyXITFz66SPmuP0+dScTZUA8txQrdTS10jyqJOJJDjLflg15Nu4t0VN3kvdx2tLzTORHvjaWg0JNsMtXdTOfkNnYxp8n202Flbo6FlW00DQ3RUZexMdpCVc8UMt+jPBOiQ39pAY1DGzhmZeNtKCiTxMiVmphYmyEZb6OmppvdA9GEOpugry5jc3qUgdEJtu2CSAwPxE7vswsvKEB2VgXFzjy7GsYY6qsjWx2jqaWLXok/zz4eibl4+i8r2RQ7THbVcSe/HgLTiHGzUqmidlZm6a4qobRhnaCzz3AmxYHV3kbKytrRCkwkyF5QBElZnZpmaGACpZsP/hYSem8VshyYQbyPDVqCEkksRV3HCEtzdeZ66ijrWMPCxR8fFxM01SRszA/TPbSIzDSa4zGa9BS8z59KRnBKPMfBUAf0tUTsLgzRUNfJlHY0zz/mynxLOeX9EryTjpPkrivQX6Z6Gigpbccs+Ti+212UVvag9Esh1t0YPU0FO4vj9HZ0MqwI5rFHwtFb6ye3MI9Wy7P8a5SMtrI86rbtyMzJwdsElNI1xtqruVm0QNSzx7BfauOTqn50/B/hpQgRo+3FvP5vdxClHuN0vCdmAmRbGqexOJ+SNjEhOUdIC3FAT0fE5kQXjU21zPs9z9dT7dmdH6P2agUjW+48+pUgtvobyS2ewMLPH19XS1XxeWN5iu7BCcS63hzN8Warr4b3f3OFKfXNFvEAACAASURBVKc4TmWH42CmBeI1RtobaBndxP/My6SaLdPX28SdsjUCooLxc7dAz9AYre1R6opzqV/x4GCSN6aG2ih3VxgZ7KSjf4ewoyeJcjH5rFii2GVpsoeigjrm1R2Ji/bGTF8LpWSdheUl5GbB+BtMUZF/mw6xP9nxHhgbaKHYWWF0sJ2Grh2SvnCWYL01mm+d57ULCyR+4xkS7PXR1RAzO9DEtQ8LmLeM5swj8bhZGiISrzLZU0fVpJjAg8+RZbfDRPsdrjSLCA4NwMXWQPUcWJkborN/GR3HJI5H6TBW+QHf+XCEqGOnSA1wxsbUBH35DLUFN2jc8OZggicmRnqwvcrS3DIKlyB8Ddapy/8Tf1I+wbuPOqnUcjNT0yyLNVXfFck3mOxtoaJwhdTvvEyYwc5fhmxCiMb6NK3Fn5A35kpOuj+WJrqoSTeZneqhqnIMryNnSPcyYqntEt/5ehGuX36J0/7WGBjroNxeYmK4kTvNcOjR4wQYzZH309+zdPIVsl31VGp7yZZYpdgyN4a+Gxepxp3wIE/sjTRR7G6yMNhD1+wa9mlnSTXfoP/a9/mXXCXZ554k9oAdpibGqM82c+laCaanv8ujHprCAGdzqZtP/1CC/uFT5HibMd8/yJq6AaYmOrCzwmRHObemjck+dopYSwnjded5rUyPjJwY3IXih9AFtTRG3a1PuLDox3e+9iJxZotUn3+LSoNYDke5YWEgnOMac0OtVHVJCUw/Slrgfa6QSgWS9Smaiq9SuujHoTgXzIS12tYSM5PN5LXZ8eTTyTiqL3Pjx0f5w/ZLfP/lGKwMjNFRbjE7WM57txSc+erjxLsa/q/xHv0bHvm/vwJ/g2z/99fwr+oIivVJbr/6d1zaziTW1Rihm00F2eQyXCOyiPa2QW2mhl//thzzYB/cXZ1wcHDE3s4MA839FsWNSr7/70uc+1I6rhZ6++1KCuSKHVZnJhkenmVlW4xCTY3+G79mKu3X/GOWJ2YPtFAM8PYXb2NwPIuDSQdULTifr2NT0PvBj7m1G0RmTgreVob7oQwy1vvL+bioDr3opznku8XlfzrPanAmjx4Nw9ZYR9XysD1ez/k332Al4qs8k+KHlcFeEIG4812ev2nIV86mE+qgy0xDObkXVkn+WjrW60VcLOth18AbL3cXnOwccXQQzO01ELFN180i6pvVSX0hHsPx87zabEhSZjYRzhZoa+y12+4utHPpZiHz9kc5G2tF67/9nAqDSB7/Qjqe1gZoqKmh3J2j9NZFbq5F8sqxYJzMHzTjVCJFsrXM+NA4U3NriNFgpeMWDWI7Dp95kmjrGd74lzuYnz5BToQLJvttfHKJGKlcaOXSRtl9ga+Xa3EiNVkF2fY25FJGyosouDNPwFOZBFvP8Pp/5bJkYEfAAVsMhTY2NRHK9UnqOnsRhT7KU0mujLz+W0p33Mg5l02gswCmJIw1XuePJXJyjqcT4WGh8vgTPruL9fzu2zcwOH6GE2m+WOnI2VlfZHx4gpnFdSRoMl93gVajWB47flS1oXswgPQhyGari0KywczoOGNTS2zLYHuqk5bhCdwPvcShQD2qP8plYF2Jg4c7rg4O2Lk4YGWkg9bDCklxP+/+JBd5dBI5SX5YC221qsuyReuV17jTLyfg6Bni/VyRNf2B85OuJEbFE2wnYrS7lpJGEXHxgXi6GzGe/wYf1M1h6BSAq7URmiIlaiIZ8/099A7qkPrUYaLNBvmvD5rR8k7hdEoADsZayDfHKXn3vyjbcsHbywMrPWHUqCFSW6Dy0y4sk3I4nhOEuPE9fl2lS87xbNIDrPfVjrs0v/9b6vEkLj0dHyttFnpv8ZsOa45FBxHrrA+KeQrf+oTqCRmOAe7YmOggEuwuZFsM9TTRox3P41GazPXVMrhti5ubJ26Owji3wvihFsS9GzrJnU/zmTbwIDEhFBczHZZaL3OhXoPIlASVmlRtZ5PFmVFGZxZY21HA1iB5uVsEH8/hWLYHu/dDtlARty/VsqrnQVZyEC5muqr2Z6V0k57qMsqaxASlxeBDKW/l92IUfJxjcYFY6amjJtukrzmfC6PmJIeHk+R2l54oWOiqJr9qFB2PEOIjPLAy0ESplLC9tsDkyBQzixuq9sDZpqv0GYZx5MgxfBR9fHqxA+PQWFKTfTDfl5TKdneQq4nQ0BAxVfsOuUtuhIUn4bXTTHFpPRK3WOIig7ATelKEZ+juEs2571Ih9ycpIQrdjnxuly7glZVFUswBDFVfkzNV+S6vDpiRFJ+A/04HVz+tYd3MAS9fe/RULpAipLPN5A3rEZGSRbLVBFeLetjVtiHEzwUnBwfsrc3QFzwfH3o7See7yLv+Ea0yH9KzjxHhbLC3KVEKoKWQD0pWcQ6NJyfWGtn6IlOjk0wvrCNWqLHQnkevhhspR54g1VFJR+kVPm5XEpKczZEwW7TUFMjl26zMTTM2OsvypgTx1hJD3Q3I3FPIyjyE/wOJZlt0X3+P8llTAjKPEu2iv6d0k0tVrfxKkcZeq79kjZnpSUYml1TtkRszAwwMzOCYnEN6hDlVN2uYUnPmYHokByz2x4lsm6G6Mm7fGcBMmMeHAjCW76gsBcZHp1lc20Wys85YTz3rVkGkHn6UCKsHr5Zio48bb+QyqHaAI88fxFN1gxQsd+RxubCOHbcMTqbHYK+vrkq0neou5kLjKva+aTwaYYlsZ4Ol2XHGZ4R2QRmyjXHqqlexDk7h7JPB7LZVknulBrlnDAdPJOCgK0K+0MbF600sGQWq3lNW+0pymVSKTGhxF/wd1WBrdZ7p8VFmljaRSraYGOmnV+JAStpBDt2/+H/o/ssWeinOv0zDjjMpmSeJdtJVjRHJbBPXPiilU+LNk1/L5oCqt1LGTEsl1TUdaIemk+ijTnl+HT07bpx7JAbb/f5Lxe4irWV1NPQrCIqzZ3G0m641e86cisfVaE9aopCs0VVaQmHFFI5pGRwMFVF+LY/CPjmhUd5YCqouNRGK9Tl6RkZYsw7jRFYAW+W1KsiW9kI8uqOFFLRNYRhylmNBpvvwSM7mWC03qrtYtojnbJI3JveUm3LWx7uprm5mwciHpIRwnHQWaSgtp2VGh7gjmfiZPoi5hGLi7uYKs5OjTM2usC2Rsj7bT+OMOgeij/F8ihHdJUUUFE/hnJ5NZvwBhNsvGIJPdpdxvWkMrcBTZOuOUFbci453BJnJ3ntzW6lkZ2WMxvxiBlbNSXnmGK6fo1pQyDcZqbnO9dx6dr2yCLcRGvEEz55tJrsHGJsyJP2FRwjQ6OPyjWIGjLP5p3Mh7HUIyphpr6CyvA71iFNkhnvwgJhtZ4G22gIuNyzjmXCC01H2qAR1guJpoY+y2zWMS705/XwMRuIdloXC6MQ0y9sylOvjNPfPsO6cw3dOODFTU0hp/SBK70j8ne1xtLfHxtwIbfkc9bduc61oGtesKBxVyxYRauJFBoaGGRb58uiJDCId9e6NTpWHkkzK9so8kxMjTK3sIJVuMNY9SN+MC8/98zHclcJxP79dVLk1SX15CVd7zXj++YO4G+4VJBXSTYYbqrhxtQOLjMOciDWgq/Am75SsE5sRgrUwPIVxt73C6FAvI0a+HA1zZrc6jxZNV3w8XHFysMfe2hYzI0125wapy7tA0ZgmB4LCsNNTqjxq5eIVRjqGWJF7cu4rkaxWXuJKr5yYoy+R6bmn2pPvLtBRWExZlYKD3z+J2XQPFeUtiO1COZgehNH6CM1VxVQteXE624WJqkrqBw04/NIh3A32VZjSTSZaq8m91o33888SrDVOngqyneOnGfpMDNRxu3wMl8hs0kJskc0NU3/nJg0mh/hSjgNr4+1cqRtC5HaIlyLUGW0v58NX2/F+8WmOhtqioaZEtrVEb9UVrtSM43vmnzjpo6daE8vXxqgvv8Y7szH8x/OhsDxD661axpZsyH7GmaHi9/mgVURgcDD2hoKZBcjEG0wPdDInMefw3z2L1XQ9l14vRy/5BI9m+yOI4YUW8IWRRm6UVLHi+wJ/H6vF5HgXdwqWCE0SCnymCErH+b46im4Vo3nom5z0M9p7VygFeNtJRf41uhzO8HKyzz01m3xniZHWfHLblnFJepJDPnv/RwiBkst32dpWsjVWS35uFabHv8mR/fukOuZsDyVX/0Sn91f5ZoQmrbmXuVyixblfPIu/oXAvFGzN9VH49s8otn2ZH5yLwURDDaV8h6XxZj7Kb0Pkc4pnfcVUv/9Lbmz7kRRyAD1BtKCmRLqzwkBDH7tGkTz35Qg2az7mhwXqPPXiEyS5Ggi94Mz1VpJ3pQzDU9/mpO++57BCjlwqZgcttCQLNFVe5o31HN4+46z6XZLdFabHxxmeWkEqk7G1NEpbcSN+//QHHnHc/YuQTamUsjbRQeH7H7CR9c88GSa0/+49FySbUzRdfY2bukf4RnYg0r5r/OR73Rx6/Ttk2+3PYaWc7cUh8t95nZmwpzkTrEvd7/+LRodEwt3scHCwx1FozddXsj7Xxpv/+hEbgVGEe5qjofLwUyBdm6C6fQSdiBf5boY+Azd/wk97Pfn6y88RbCUANTni9Smq8y9RtxXJl56Ow2B3Q6Vie3fQgbOPpeJuooF4e43ZkQHGZlfZlcmRzHVwqVeHo48/SY7TJmW//wmtIf/AK9luewUWpRL57iJ9xe/x0wZdnvrCs0TotfLaD2oI+cfnyHLZC84Sru/u4hjF719m1jaW44/GYr6/KRWSW1fG6rj4n7+j3/cZDruqI1PpU5QoJKNc+/0g2b/+Lgcddsn79eNccvodf3zGd19tKvyuPt768sdYfPlFTkTZ/X+GWPxVQYe/8h/zN8j2V36D/6c/T746Qf67/0Cj87c4GWCBIJBSfZQK9EytVX4aapJVumtKaBhZR1PXAC1NOZsKU/zDwgl2NkFru4of/HqJJ76UgftdyKbYoL+5ka7RZdQ0NJAKmyjUmCl/jdH4X/PPh30wf0Cptcqd7/87/f6HOZ0dgrXgCfO5lE1G3X/+iD7XdFKTI7AVPDXuPvgW2vgo/w5LTo/xWNgu179zB8OsVDKSPFV+JcLXJLMd3L7yBouB3+BEqAvmd5UWY5c4+66Ev3vqIJHOhsy31FLwwSwxr6Thai6ht6WelsFl1LT10RMUPttKHKNSCXXRZ6KwnIZGGUnPx6PR8is+3QwhPTkDDwshlXX/eu6Ocy03lwZZDF/McKDjV+8w7h3DoSOh2AkAULVeXqKq4DIfT3jxDaEl0uLBJDDpcj9FJR1ItDSRSoRNqRZbfXdoljtx5MzTxJn28KPvDpD6ymHivC3R/ZwLKO34gK9XaD8E2WSMqiDbHP4CZDPs4cdv1yHVMsXLxhBt1XEEL6hdlmVqWPgkkRFgSsfvzzNo6kPq8WhcLPVRl2/TX/kRv+1y4aUjUQQ6Gtw3HCf48JWPkGYeIjvVC52Vfmrq+9lBhFyuUPlKrbdfps0wgSdOHifUyfS/h2zGa9SUt7IkliOTC4EU6kjme+ienMP94Bc5HOaM2mQbNS19LO6qoauri0ypQMvMm7jwA9gKkOnu2W008m8/7MDjWDJpUU4YCeZf+5/x4ncp7FzGIfU40T5uiNrP8964A7HhkXuQrauGYgGyJQTh5a5P98U/crN7EU1bNywMtVU+asLAk2ztgLoFYenReCnb+Y/8Sex9EzgsqOwENdraALn/+RotGo7YOthhINoL9FATKVmf3sQ+Ip7YUFfWGs/zuwEXHkmPJVZYnO1NVnov/ZxSsTvRKVn4Weuy2CNANiuOxQTvQTbpKJ++cYvWKTF2boI3iLCIEWaknO1dMUrTIDKiHGGph8bOCTblWujraSDfkWLuE0mYj/ND81XGUstNLjRJ8IpKIPqAiMYPP2XaIZrEuGCspFP0d3cxtLCNTCGEe4BSMklN7iZBjxzhyBEfJPdDNv8tzucPomMZxNEId6zutqYiZaqlgdKbozimReGtW8v11kWsgo6Q7O+GkbBnlm8x2FnMh4OmJIWE3INsGyP1FJY0sWEeQHxcKM7mgjeWlMWJPtrah1kT/FjUQK5UZ637Nv2GkRw7ehyv3XY+uDyPd3I0yfFO/Nm+WCFjtukiN+cdCQ6JxmWlkeraTgzDEgkJ9Mbk7sBSSBmve4c/jdsRHxWF1UAdVY27BGXHEhxsd0/VstT8Ib9s1SMhJgrf7TY+vtSC2MgMV1cT1GQCZBPMPTZZlFgTHBlOuDMMtbbSObyATFsPPXU5Yk1TDvgFEuhqdZ/iEKSzHRSW3GRYP5yU+DR8ze4ZVbEz1cSfPhrE1DeIuEA1hjr6VUos4cErV6qx3l/MoJYHqUfOke4M7TW3uD5uRHR0MhmehiBdobe9k6GJRZUHmVyhRL69wsRwG/IDGWRn5hBoef9DfIXG8+/QjRvhR47ha/LnD3jFxjhNbf2MLWypNidC0M7uwgijU7M4Jh8ly1+f20XdbBsFcDrRF7s9UqmCDbPdLZTe6kTTN4SUg26s9nTTOziD+O657W4wO9LKlk04qTmPEX23Z2v/CAJku/lWDcsGnuQ8F8vdU98aKKSgoZVthzQyIkKwFB7LSglzA5V8UDmHtUc8ZwJEDPR2Mji7ofKRE85btjNLV+0GdqEpnHkuDHFrA5X53egGRRCfGYip4DU6WcnrBSPIHeJ4KcPtc5ROUpYGu2nvH2FRKkJdeI/Kt5meHmNI5kRGehY5wZZ/8bUvne+hpjKXfnVvYhOy8d2HnsJvLbxQz/CWEye/loTV/hEWu0qpqm9A7pNFiruC3MpuJrQj+MZBj/uexzsMlTVQXzuPQ7gJYytzjIkC+fJhP4zvAS8xY/UNVBQPYhwVQ3LALrduFHJnUIN4b8v73ili1uWg5xRMYqgl04XVdAzrk/ZCHJq9V6kZXcMm6cuk2N03Vta6+aSshV6ZDy9nB2F5X7FOIV6go66GhgEp/nGJ+OkMUVLfzYZdMidiXNF7QB4tV7Xad3d1M74lR12hVBUXN5fHaFvUxifqCC+km9BVXENd3To+h5KIDLLZ24zKxcwM1HClfhj5gSwOGU1QUTmPc2gkSZE2n4Uf7SzRV5pH28g2vudeIPhzIpQVslV6i65y83Yj8pAknDUFBe7etJds7qKuY0VYehIOki6uljUxZXOM72bZ37vnSz0VVFaVIfY/zcEI7334tv/PgidbUwW3+2WExB0i2/tu/ITgtTdDw7UKukcNSP1yNIreDrqEuSzSQk0mQ7kzR/voIrtOB/mXc0Eo50boaGmjb16Mjp4uGjI1tE1s8fc1Z7ymjCvlSwQmuqC772AueM9u7SpRN/MmOT4Id8vPioaC/9zKZB/tHT3My3TRRkjD3mG2f4yJGWee/OEpPJj/y5BtdZDS8lKuLIXwky+EYnjvvkqY6eqg5HIjmpGJHIzSpDH/Kr+rVScnzOaz+aWUsSOTorTxJzXEFc3ZTmrbxtgS6aCvqYlIqY2lmweedmp0Xf2QyjkNrL29MVaT7oeEKJBsKzC2diU2yZnluuuULRgQnfEFwvZjN4X72lNURnnBCnE/fgofySxdDRXUTOkSmZqCw2Y3lUUt6CSfINluh4aSejrn3Xjm5TA+E9nKWepvpfzCFUSnvkGyyTR5RXuQ7WfZlmwvjtBUXEizRgAn0oNBCDy6PUzEuceJtFQwN9PNtfphlPYZvBSpzmhbDZffmiTuW6eIdNqDCYKSa7wtj4KOMZwyv03W3QjJrSmaanL5fbcnv/5KPFor87Tn1jMxb0bqOVt6b7/G5TFD3J19MNaU710XhRyZeAc9SwfC05PQmWjh1jvdOJ04SHq04/7cEXyqOrheWsGEw1n+JVWPyfFO8vKXCEmOIczDFIV8h5nOasrzGnB5+dvEfJaKhHx1mObqT/lkN43v5oTes7iRbswxUH+NskkZgYf+jriHHotyyRZT7RWUFXfi+6W/J+w+JbNsfYLW4td5W/EEv8k0oy0vj6I6c5775WHuHka8NEzztZ9TaPN1vpXlg8qKUSH4s3VwIbcJiVM2LwTIKHr1l9To+eLpZIXWflSayu9rU465ix/JyS6sNlzhp+12fPOxTHwsNJELytL2IvKvNuH99z8k3uThR7oAQ+doqb/Ba/MZvP2IA9trkzQ3dzC+IkdLQ4lcJvieTdPfXIfHV9/jSdf/BrIpJCyPtpL/7jWsv/oTUi0++3tKoWW05g/8aCyC75+IRn3oNr/66SLPfvJFfO57DEs3Fmj/+J+5Y/4sL2X6Ie6vprBpEpmuPgYaGigkGth4++FnOcNvfpiHboAbLtZCwXc/3EXoiBLr4OCfzJEATQZzf8o728l86eQR9rYOgk/lNrOdZVwuHcLl5MukmIxz/b18RCEZHI1xRbQzQ3NBKcNa5hiIt5EoQbbSx41+PU48cY5Djmvk/uSniJ/9D54IMLon3BC6ixbbr/CDil2OHnmCMJ1qfvmLNZ792TE87/UgK5FsrtH56Rs0qXlz8IkjOO7vjxVyMYv9pZz/2VssJz+Ov84u8nvJDQpWRrcJO/cEYSYblLz2LDXRH/ODpLvrdQWSrUkuvvQmai+/wCPxjn++xvyfbuT/9v3/NVfgb5Dtf82t+N9xIvLVcQrOf5e+4H/j6cjP92QT3p7S7RWV6atUMKgUetzvFLLpmMDR7BhsFfX88FcrPP6VNA5Y6KlUWbK5Ri7dKGTLPovkAFv0hKoP0P/RS+Q6/5hvHXwYsilYrHiTX+dKSDp3hiRPQQX25+b0QkVp4OIP+GQ7nOMHU/ZUYPv7xo3Bci7l1qCXdI4s700++YcijLOTyUj0wFh3D7JJ5zq5ffl1FgO+wfGwByHbuXfFfPGpbBVkW2itI//9Pcjm5mSEfHOdVcGMXSJlZ3OOwZoiSkRpvHLCj+36GhoapCQ8H4/5xHl+Xm9EdvYhwl3M7qWgyuY7uXz9JlMuZzgbY0rzz84z5RvFwcPB2BoJMEY4OQGyXeLjSe/PhWyTpb/knV4PDqUIYE5bpS7baHmfy4MQkXmOaIdF/vTNTzB48gscDne6r8L/2VhT9F3iq3kyjqQnk+RlhY7KSXyHnvxb3CjdIOaZbMLtZnjtN5Xo+gSRGOyC8b6BqBBOqFAXTLlNMNbbpfLfLzBs4U3KUQEI6qGuFDPRdJ3Xrks4dC6DSE9hkbH/Wa7mF/94C4Pjj3M6wYnFmre4M+tBYmQgDkJfopoaS5X/xZVlDzIzDhPsaMY9P33VIT5TsgnpoiZzl3i7RggciMbLzghNNRHiqUaKayrQDHmGrBBPLDS3Vd4p22IJu7ubTI900Nw0hc+R08R4Oe0riYTrPswH3/sUcUIWh5IFJdtdFeUWLZde5WaXnJBjj5Lk74qo/X3eG7dXQbagP4NsRkwVvs0nA+AeHIu/gylaglxsb72AupYORiZG6E6X8YviGRx9EsgJdsJUV4Rsc5rKi6/TpBdNTEgAzoZ3U4kEOZcaukbGGOmqM179Hr8bduOR1Jg9eLZ/8J5Lv6BM4kZ08l3IdpP/6LTkeHQIsc4GoFik5N2r9IiNCYoLwtFc/95GUIkILW0DTASDa/kOa2sbKvN7sWAW21JG3ooHx7LjiXDdrybfvafbI1w9f4cdxzCCrIcpalAnJDGRCB9j5uoqqWyYxCjAH18ve/QEaeBuHxd/J6jyEsg+7I34fsgWKSL3g2pW9T04mB6Ck6BkU21mN+mvLSG/XkpYSgzeimKudSxjFXyYBF9XDIVFj3yLoa5iPhwwJXEfsklnuygurmZMzYGouCi87U33TI23ZmipvEnTkhX+gSGqti5h7C1U/YG8VWfiUo7hJ+rnyvkmDGISSE72x+JhzyuFjLmmj7kx76CCbN7iVvLLapG4JJEYEYid/t5KVClfo/XK21QRQHxSOFqtVVQ3SQjKjiY4yPZe9XKx6UN+pYJs8YQqe8nP7UDL04/Q8APo35foqSbSwdDYEAMddaRbG6xtbLIjPI82hLaaXuTmvqRkR6pg4l2UJjx3bl/9mHaFHwcPHSHc6W4lWsFSz03OV2zh4hOAs6KZ5mldDvgK3nc6qsG32HCeojkD/BIfJc1Zjfba21yfNCE6KomMA/rsjpdzq7KHXZNAIvxdMNISodiao7PmGkM6wcQmHibI6n6QtkvfrTcomDEjKO0kCa4PFhGEP7rQeJlbnasYecURrmrNUmNrsp3GmjrwSyI+0pbay5VMKV3IzonaU7IJF1uxxWh9MdfzBjGJTOVQqJSmqiam1b2ICvLCTFek2kwONFynW2pPcMoTxNwPboRDbPRx6606lg0FyBbN3X3H9kAhhQ2tbDmkkf4QZPuwah6rA1Ek689SXTuAloc3gf5OqsRJmdDG/XEXcttATj4bxm5rE1UF/egFhxKX4Yewj1KutPPRxXoWjQJ5/Ewklg8HMuxOUlRQTc+KHpExQTgZagknymBPEyVDIoIjEjkSctet5s/XFAJkq63KY1jDm6i4bLz3O14Um/0UfyRANkeO3w/ZukuprK9H7n2QVF9dqm7X0LvlyrkvxGNz195BukBzeS11PUpCExxZ6O+kc9GWx76QjMu+ihPZKt3lReSWTeGQkk1OhBpl18tpmjXl8IlwrO5Wn4SNuUgdbT0jjPXXaLy6ny76YgIGo0Xcbp7EIPgJHg39rFVne6SKG9XtLFin8GSiF8YPmJfKWB1soaKhl20bd6zFi4zOKwjOyiTISu9BCwrpMi31tVT3buIZEoKfnREipZSVqTZuN89h4JrCixmmdBXXUV+/gU9OAhEB1p9Btv49yKbwOMwJk1EqirvQ9oshLcWbPZamRLw2QX1+OT1LpmQ/l3Nvk3b/nRKg6VhDHgW1fWjHnCXNQf2zZGSlGhraOhgZGyObbuRyRTPTdsf5TprtvUMs9lRSWVWKJOA0B8MfgmyCkq2qgMt1i3ilneSRaIf9544Ar3sovF3DkMSLo5kG1Fd01SpZOQAAIABJREFUsGV0gJRId3SFM9gYorC2jU5lON85F46BQsr25jprQrCHeJfl0W4ah2YQHQjGa2OYprZtws5m4/bAtBahqWOAsZE+OvcqjoLZ/SztJRW0jkPY6SQcBHWgcp2++mbKy+H4d4/hofaXIRs7U9SVFnGlyYQXv5mD213QKt9guKmcK5c7MU89ziMJ+nSWFPJJrTaPPZ+Azf2QVVAl6xpiYqi7995b2Qth2l1dZLivg95tHbyDQ7EYyqN83ZqouERc9PfT7FXhsepo6+uhzyqDdTeoWTIiIuNJQvapjAqyFZdTVrBC/I+fIlBjh+mBdsoqetBzPYCFaJyWCVuOnIjHVm2BlpJS6gf0yP7KcQ7cXTgpthjvrOPax72EvPQkgepj++2iAmSzQSldZbSjmmtFa/gn+6A5WUoTabx0xB99kZi5mS6u1w2jeACyzZDwjycId9iDDoqdVSba8yhsH8Ux89tkPgDZbvP7Lk9+/dWEPciW18DEnCkZzzipFEUXJhw5khyPk/He+l5VU1QTQl/0MDTWYmmglVvv9uF6MpOUSPvPINvEPmRzOsu/pOgxOSZAtmWCk2MI9zRRqd3mB+opzC1ALeOfeML/7qBSsDnVR/XtT+lxP8PziZ7o76fhKHaWGWm9w9XWJdySnuaE7/1FXkHluMNcXzW5dyowPvxdTnndVRQIKrVBKi68SWfY1/hqsDpteXcorrPg+V8eupdqexeyFVt/nW8KkE0ldBazNNvBxduNiB2z+WKYGvWXXqXYIINH43ww0txPWFVVTNXRNTDAWHOX8Yar/LTXkW+dTsPLXAOFbIeF/ipuXctH++iPOev3cGO5ANnmaW24watz6bxxzIypjnzyGmewjj1FpI0wgeRszvRR+eE7qD//Nuf+O8imFFrUu8n/8B2WU3/ES+GfFWyFkLu2T35LrslRvpTth7TnCj/6XisHX/8VR+zuPnbkbC+PkvebV5lLfJ4vCIVz2TZLi4KaTIF4bYmRthpqdy1IiztA75s3Uc86TLKfUKS4L/ddpIW+gTFGog0Gc3/GR+I0Xjiejf3+0lbVVr48TOGVAoZ1o8nyGeBmg4jMo0cItFKqbGj+7eICJ58/iru2kAwqYX22idfyZonKOsUJNwmVb/wz5T7f53s5zvcEGfKdNfoK3uQnNRo8/eKLROi28eb3SvD73tfJdrhbDJCzvT5O4TvXmbOJ4pFHou8VUAU/trWJZq6++y5zSd/lnOf++FddHqF7SR0jCwu0d+cp+eNzNMVd4jtxn41hydYEH730FqKXX+DM3yDb/w4Y8v/oLP4G2f4fXci/lsPcTRftD/4lT0d9HmRTIpnron7eFF9Pa0y0hPSdee785g26TcM5/WgqTupt/PxLNUR9+yniD5jstQjO1fLHiwVIfc/ydIILRjrq7EzV8fpPvsdI4r/zL0cfhmyg3Jqi5NJH3O7TJDL7EKlhrqr0FSGZb76zguLeNVyjMvBWr+eD9ytRemZwLC0EO0MtZCuDFN28RffuAQ4fS8bdaop3v16IcXbK50C2P7IQ8E1OPAzZ3pHwxaf3lGx3IVvcK2mYyFdY2lbDxsVOlSSmkG7Qefk/+N1qKt89E4q0oZb6fcjmYDDFxXcvMWEYwYkj8bib6yHanaP+9lUKJnRJPXaUMCc1Sv71XaZ9Y/5HkG0i/4f8pCuMV55IxstaH5F4keqPfsmHw5Yce+Jp4g/oMX79dc53GpNyOodYTwt0RUJIRCPD67p4R/hhpdbPa78qAN84jmeFYG+sxdZkKxdefYf6dU/Ofu1Rot116b9+iRsjIqJS04jxtkVfS8Hq5ASDkzvYeTtjZSKj/BcXGLH02odsQuuXgp25Hq59cJNx81AVgD1gaYDaxgjlxZc5/4c+Ar/0FR5PdmKm5FUuzIXz1OFYvG31YXOCgrd+xg1xBE88cpxw589Rsv0xj0GZA5knI7CY/oAflOiTffQgcQcs0FbuMlj2Pu/md+Ny6O84HmjA3OwmWmY2OJrpo6kmZam/nAtv1+J09glSAt3vMzLdZSz/A96vlRJwMJvkIAeMNGXM9jXw6Vt/oF3djcNPPkuKj4tKyfbuQ0q2ogYR8YmCks0UyUIzV69Vs2zsR1pSBG6WBoikq0yMDLKk7oirvSWmc8X8rGgaR9/Ee5BNaD8abbnF9ZoVnCNSSApxxVRHne1ZYQOria2dE7ZGIsYqBcjmyiOpscS6PAjZSsVuxAhKNhs9Vrpu85tCCamZiSQKPj1qcpbbCrlaPoauTyypUV5YG2khW59juHcSdRdXTAQfsYUtDO1sVYlQagoxE8Vv8ds+W04dSlPN7Qe1R1Lmqi7zYd8a4r45TGMPkpUcjLOxgtHyAoqrZrBNTiY20gMTthlvuMyrrw7hcfokJ4/43INs5qmxxMQ5slSex/WGOWwiU0gP98BCV8HCYD137rSwbR9BRlIIZqMfc7ljBeugwyT4PQjZPhjYV7LZrVNXVk3rvDb+EeEEu++pu1QtAFtTVBddpXLNjYykREKd9JGtjVB4/rcU7ARw/ORpom22aL51naoZA0IyMojyskZPvkJ3XSsr2tZ4+Lih6L3MzX3IFmK6TEPJLapHRPjFpRPr54Ch2iajLYXcrJjFMTqd5AgbJkvL9iDbwRhCgh+CbC16JMQmkW69Ql1xCV0bZipgGeJmjrZyi+meAZbUjbF1tkN7ZZQZiRbGVvYqFY98a4Db71cwre5K+olY3C0/C/WQLnRTdOkNbg7oEZD6GEfjPbE21mBzqpvCawWMmgSQlujFbucdKuatiI1PI9bNAPn6OGUfv0reogPpJ86S4aJGW+1tbkzsQzYPfaSjhZwv6kfumMDxBF8sdZQsD1Rx5fJVpq3TOHYkh0CL+0eMkvWxSq7eqmPDPJzsjGhczbTYnu6nfXQedZsDWM4UkNu1hX3kcbIC7dBWrNNfeYXLRW2Yxp7kaFoo4oZCbtZOYBKYQFaML1Z6SlZmO8m7dJWKVoh55DQ5gZsUFzczbRjJydQQHAxErI03c/vyRXq1Qjh08nGibB8czXtKtjpWBCXb8w9CtrtKtoch2weV81h7RJOgMUpZpaDaiiMp3gdjYXPcnMv59zoxCM3myefuQrY+9ILD7kE2AUZ1Fd8hr20Fp/gsssJcMBJtMdY3wMiCGs4HdOiraKBvxZKsM8l4WWghWR6i8OYNCieMST98lCx3ETOLayh0zFQJeVp3I1iF+oEKsuUypOFD9EOQreijekb+AmSTeR0kNcyNlYYScqtGMYrK4kisJ6aibaZ76iks70ViH0ZWijeynipyy/rQDk7jWIIvFlpSFiZbuXnxGg2DeiQ/+TiH4myYb6gkv3oIg5AUcqK9MNVWsDY/z+TUKjpWNjjaiWn4dA+yCZ5stpIRiguK6d20JzMnk0AHPSTLY9SVFNK4pE9EehYxLmb3imx312SKnVlaqxqpqGplVUcf94hsjsR73qey2/+mYpH64gqq2iREHE4n2sscte152kqv82HNCp5Jj+wr2eqoq9/ANyeeiID7lGwqyDaEwuM4z3uu0VRcTP2MLmEHM4n2tES0vUh/QxllbatYRR8iw1ebtdlVlPpm2NiZ3CtACW1JGzNdlJdUMCT3IjsnHk9zHaSb80xMT7GmYa/y0JRN1XO5ookp2xN8N/1+yFZBVWUpuwGPkP2wkm1nkY6am7x9qwUtl0yeO5WIm50hio0ZOspzKeqS4pl1gki9UQrvdKB0DOfksSAM5dvMdpXw3uVaFl0O850nfNmZmmdjRxcHD1t0RXKW+2vIL6tiweUgR+w2aapoYsUpmaOp/tjow/bSHNMT8ygs7HF0sNxrldqHjzsrkzTnFdEyoUfaV8/goyNna76H/A+vUNLvwHM/eQwvQcl2s5y2sc9JF1XsMtNdz80bNez4ZfJ4RhCWWlJW5nq4c/kKxbVS4p59htPJDqz1NJKb24DUP4MzSf6Y6cjZXFlifGQRDQtLrAyUzI6vY+zkiLWZFrLNJfoa8ynsXMI5/UlCxLXcqRrFLCCFjBgvTDXkbK9OMzo5h8wiCF9dwd/yBtVLhkRlfOE+yLZCT5EA2VaJ/8lTBGorES9P0FZXzJ32ebSkhnhlHyYz2AEdxRZTndUUFLQi9zvEyUx/zNV2WJ3souhOBaMGcZw9EYze6p4nW4vFOX5+yEal4N2YHaL29k1q1zTR3NUn5uwZEh0NUVPuqiDbtX3I9nKkugp8XH5zmoRvnyTifsgmKNnaR3HK+nPI9rsuT/7jLmTLbWB8zpSsrwaz3V/L1Ttt6PhkcTjZF0ttJTubC4yMT7Kj40WYuzpTva3cfKcXl1NZpD0M2UoqGHc6y/dSDZgeauPWhz3YZ2aSHmWHhlzGzto4tUVXqZp24Mhjxwix0VL5iLWVF1DaLyLppLBONP7Mu1cuKOS6KLhTyIDCm5OnsvC11ECytUh/azW9WlEcdNmgIu8yDatenHw8B39zdcSbM7QU36SgV5+jzzyCj96aCrIV7UO2u8UWFWS7+nOKbPYgmypMdB+yXbjdhMTxIK+kmDDeUcDFgjl8Mo+SEeyo8tjcXp1kcHwRLbtQfAxWGBaUbD1OfOuRPcgmPAO2l0aozv+Uynl3Tj1xjEArDSSbCww01zFiGkqKiyY9jTf4/Vw6bx43YaL5BpfrZ/E58grZ7prIdlborbjAmx9VEPzt83zBZU/JdqumCeuH00WVSsSbs7SWXuB6uzGHn3yUGCc9ZIJfXn0en5TMEX7yCVK89Fhsv8x3XinC8UuP8mhWBn5mIqQ7i7Tmf8zHDeqceP5xQqx36GtcwjbYBysDEdKtVYYqP+KDbkg7eQrblo+5OGJF9qlDKssKIWF1bWqI4WkxDpEhWOwuqZRsH+2m8/yJbBzuqQyVqhbk0foCblZ2sCi3xCsiniOpQRirbTPXeYsf/ec8L/7nlwgyUKq8uTsLP+AXuVucfOElTvlqM9F8kT9cXSTu3LMc9LdAJN1lvqeSyx++z8XdOL7/taeIs1ii8aM3uboUwBeeP4S/uSbSnSW6ym5xu11B5LHTpHh/VmQWEkslG7M0FF7kdr8NjzxznBBrXZRyGcsjNbRsuxPnY4vGzixFrz1LY9xl/jn+b5Dtr4Wb/He/42+Q7f8Pd/l/8BvlG9Pc+f2LvD3kiaOp7n2m2QoUcnuynn+UKIMJ8nPr6BqfYlOI0dbVwtDIjbjUVCL8bDEQrVPzzptcGVhH29AY24AcziVZMt5RzM2KIVVbo462NhZunkjqfs9g+M/4h4NemD1k7C+c9vbCAI2C+fLgGMOzK0gUQvuSFsZmNrgHhRIdHoSDsYzp9jrqmrvoGVtkUyxHQ9cYB09fwsIjCXQxR1dzkHe+VYJRZhJp8e73KdkEj6K3WPR7haMhzp+1i45f4ZnzEl44l0mEkyELbQ0UfTRHzJeTsWKG6rJSmgZnVPHTiLQxNbPHM/0g6T5mzJZW09QoI+aZWBxtdVgeaqG+oYVW4ftbUlXUvaWzD8EREUR42mGovUnB999n2ieKzOxAbO5TstUUXeXTKS9eORaG00Ptojuz9Xx6vYbh+V30dXUwsLTHYL2VLrElmUfPEu1qgcbmMLVl9bQPDDG5vIVciA83cyIiKoGYUDdMdKVM1pRxp7qJ4aVtZGhibGeL3voaG2uWZLx4mBB3K0TLYzQ3N9PRNcDEvkeTjrkTgSGxJEYcwMJQTMW/f8yIhSdJh8NxMtfb87+Q7TA71EpFdT0DI0IUthI9czvcAyyYutiNzWNnyEk6gPpcA1fvNDC5KEFPRxtjO1d0povo0o3k1OEcgh3/HLKVvlnAkMyetOPhOOhOcedOuaqFV1tLG10jM4w1N5iYmcQx5TmyA4yYaqqjsqGT6eVNpErQMjHHyTGM1PQwnC0N7hlmqwRTGxM0V9ZR1zvA9NImMqUeli4eWO50sYAhwZmnifZwQdT5Iecn7IkJjSDQVo2x7npKm9WIiQvE080ENeUOM/2dtDS30jUyrfKpUqrrYOPmS2RiAoFOlhhMl/DL0lkcvOI4GOSoUrIJCk3x5gJ9TfU0d/QyOrfGlkQNfRMLPKOTSQz1xs5AjdGq87w26sqppCii71Oy9V75FRUSNyKTMvCzNkC2OMCtyzdoHF5Gw9KF8EQBkhmyNNxFU0snQ1OLqrks0rHA1SeYlJQQbEUbtFeXUdM5xMKGGLmaJkaGFjjHpZAW6oGdwZ/bdis3Brjy3p8oGLPhxJMnSPS3RUckBCoM01pZRs3wHNsiXXS1LXEy26W7dAOvY5kcPOSNpLuRkmt9mCdHExnrid76LD0dLTQ0dzM+t8quXIS2iQ0HvIOIjPDHxcYISfsFrnauYBWYTZyPy2dKtu4yPh4yJT4oAK+1Ws6//en/Ye89w+u67jvd9/TeABz0TnSAJHojAXZSVO+SYyt2bEfjOLaVm8lMfJPcmXhiJxOlOIoTdymy1QvFJlaxF4BEYS8AAaL3eg5O7/fZB6wSJdKSbCvOPs/DL8Tea6/1rrLX+u1/oWUyRExSLAaVYBkiQ5dZy0Ory4kPd/PegXb6x32o1UrMyRkoxg7ToynlrrsepDZDQzTr4PE2Tl3qZdzmJqRQY7ZmU7tkKZWFKXgvvMO2yRQWL66hPEnK3Hgf59pbaT/fy+isiyBqYhJTyFlcTe3iHJLNATr3HqH5pJ9Fa2tYvCjxmiXb9Mk3+P4pDUtqG1mfp2Zm5DIn209xtqOPSbuLoFSLJTGX2mV1VBQkwdg5jh4RknyM4vAEQKXAaC2gtn4JVSUp0fZelY/84+c4sncDJ2xmDCozrrF+xh1+VFoLiRnFVNZXUJJpwDFwir2HWukedqNRqTAlpqKaOUG/PIMla59gZTqcbdnFtmEz1VVLWbVAR0QQM1qbONjajSsoQ6czYDKqcU92EkxbysqVd7HwJpFNsCYQAsufoLX9DB0DU8x5wsi1ZlKLF7GkvoIFygnamppoPj8TfW8YzXr0Cgcz09MkVN7Fivp6rP4JLp5tobX1PAPjDryosKQkEquW4OoPkbmkjmXLkhk7fZy9zReweSTodHqMJj2B2S7cMUUsXfM41R8Q2S6x48VWZvW5rP+D6msWDO7ufextP4MnZQUrKxYTXZYjfia6m3i9SbBkq+OBvFB07jRdGsIp1aJVx5KgDzJ63kFMcT0PfbEM3+mTNO+7hGZRGfWripj3gArjnRnm3Kk2Wk5eisbD8wvWwrFplJTVsbQsnfDQOQ7vO85lZwC5Xo/FoCPknWU4mMiSxpU0GLrZevAk7oRq7l1WSsJVazJBZJvsoKVpNz3yfKrr15Fvmd8chJ1dHHizjV5XKvd9s+Gau+j0xUM0tbURzFvD8ooStK4xOs+2c6y9g6HxWTwo0JmTyC0qpbqykIwEAzgnuXS2hebWcwyNOfFKVcSlJ2ES4n6NSslfvZyGhgWoHJN0nz9Jy6kOBkamcAZBZUokt7iKhupi0uMctGxs4lyfjpVfXUaWLsJk/wXaW1s53T3GrMOPXGvAmllAaUUl5bnJGG8Y69e3PQGmO4+z8bUtXFAU8OhTj1KTZnxfIh3haj/TfZc4vu8IZ0YE8UuHwWBCJ4icNilppXfx5ZVmLhxoobXNScFd9VSWXLdkG+s6zua2y4RzHuCPKrXMRpN+tHPqUh+TDi9huY7Y5EwWlZZTtjALRk+xf28rntRq7l1Xc4PVYoRQwM147wXajrVxcWA8+t6QqvSk5C6kZukSFqdZ8A21senoSUaS7uPPV1wX2aY7jtLUfBhf8UOsq8jnSniyeRyeSc6ePMTG9iH0mjhiPYN0jjoIKTSYEzNYtLiamrIc9L4JLjQf5UhbJ3aVGq0xBqsuwvjkLLaE5fzPx3KZ7Wjn6P7jdE44cYcECzUDKXn51DY0sjA2wvCl0zS3nKNvZAK7J4JcG8uCojKWNpSxINF4QzbfCILr3lhHO4cOHKHDo0CtNhNr1CIXxK/hBB4TYrJJJmnbfoSzA0k8/u0V1+bjVaEu4LbRd76FQ8dOMTjiwC1REJOcFA1a7uhwkblmLWtW5aJyz9J/8SRN7RcYGJ7E7g+jNFrJKqhked0i4mXTnDm8n5bz/Yy7A0SkKnSxiRSVlVFfXU5MaJLLZ07QfvoCveN23EHBsjyWvNJqauuqyWCEjpZtHJsxULny81z13o66AR84wpG9Nur/+guUCHEHgm6GO5p48609jOlr+cqX15MTq0IajYU1yeWz7TS1nGdgehZXUI7WbCU7r4Sq2iryEzS4xzrYvf89hOyi310niGxC/MNZek5u55evtiIt+wLf+Fw5cULgvbCXidELvNvWRzh5JV+tlNF3toXNL46y5L8/QEXKfMB1wZJt6Oxu9p4bIG31n7E6/cpMco9w4tgufnIxl7//ej1K2yTndrUxOGFh9bdq0QhcL7TTcuIi3cNTuP2g0lnIXFhFTa2QKTrISOcZtr/USeaDq1leeYMl29A5th1sYijtSf7fFZZoUprW7e+y89wwcksSaQtX89i6bIIjHbQebuJM3yTTdh8yjZHEzBxKKmqpLRCy0N8YV1MQZFyM956lva2dU90TOLwh5Go9yRm5LF5xF0tSZUwNXOD44WbO9k9hc/qRacykZAtl1lNXEI9USBby3nvsb43lD/72ruuWbDO9nNr6j+xP+CZ/sqbgmrvozNg53tp5El/6Wr61KgWfc4KLLcdpP99J34QQ31SK1hRPQWU9S+rKSJPM0tu2hWc7UvnTh1eQGxsN4Eg4KCRu6KDlUBOn+6aYFdYAtYmEjCyqVq+iOi7I+bZt/GRiBT9+OBnHxCWOHNhLc6cfrVaNwaAjJjbMUGsTKX/4Uz6X6WXiwl52HD9J/Jq/5p7sGw+GEaLZRSd7aD14iJOXx5m0uYkodFhT0ikor6NhUTZmpY/xszv4h//dRfWf5jJz4hK9o3OgMmJJSKGkbinLF6WjDIxwbMt2WrrGmHAHkAhzKMZKYe0SVlYUoXf20HS0lXOdvYzZPAQlSoyx2VQuraOhKge1d4bLu57lTe8Kvnz/OpJvcOUVrNlcE+d596Wfs2uslKefeZKadB0SweV7upc9r27hpM2PwmzEoDURr7Rx4LKE1Q8/wcOLLPidY5w+uIfmsyOM2hzRNiakZJCmHWf7ZBJPPfwwKzJkOEcvcGBfCx2DQ0zMBZCqdcSlLKC8qobyovlEYNd/QmiBAPbxy5w83MSp3mEmZj2EhHdfUgZla+9jea7w0WacAz/7Gu21r/Ht+htFtiHe/MaLSP/wyzxan3rrhDi/wjlevPSzQ0AU2T47ffGZqEkk6GX8cjud40JMBSHY7tVqRYiE9WQtLiRZG2RycJChiRk8gTARuRJLYjpZKQnoVULygwjuictc6JnAF1GgtWZTlGFB4p2it3cQuzeMRCpDb03DFOjFritkQbz+pix412GECbjtjA8NMzhhwy/E65LI0cckkp6eTIxehUyIERZwMz06SK8Q9N4viAUmkjPSSYkzXnEzdTJwfgq5NRZrrA65EFA7+uFpjonRAfzGbBJN2usuie5RTg6FyUgVMqPK8c/ZmBz2YcmKQyuY3Y8MMDg2G20/EjkmazqZmQkYVRLckzPYbBFi0mPQCAkbBJPliSEuD4wz5wkikauJS80iI8mCViEcgANMdAziNViIjzeiiv5fdLfEzNQoIx492UlmtDf7SxKJZk/qo2/MQUQiQaGzYNEE8QmbS2sqFo0SmVTIGjTFYH8/YzYvQUFciE0iM1VgJ/xdQsRnZ7i/f148C0nQxFix6tTglWBJj8eoUyHIEj7nNMMDg4zNuPCHhQORlbTUVBLMWhSyIFPdI7iVeuISTWiU1xNVCJuFWSEA+LBwiA6h0MeSlmUlPGxHlpCAVYhVF3YxMTTI0JSTcESC2hSPReHALTORYE2Ixgy7OaScj6n+SVwRNdZEMxo1OCYG6R2cjtZNptRiFDIsRTwoLWlYjSr8M+MMDY0y7fRGg5IqDDGkpmaQZNHdZO1xddPud0wzODTA2LSLQESBKSGVBF2AQDCCNiYRs16LZG6IIY8ai9kc7XuPY5Ypu4SYGCM63bxLsjCn7BMjDIxMYHMHQKbCEi98zY/HqFYg9UzRPeVFbYghwahBcS2ooBDnxcbY0BAjU3N4gxFU+lhS0lNJiNFHLUSFrH19bi1JsRZitFd9yyLRrI4zYS3mWCsGlSJqhTYz0kvf0AxemY6EtIzo3FAK3EcGGR634fKFkKqMJKSkkZZgimZdm5kYZnB0kjm3PxrnTi9seDOSiTWoom7gH/z5merpYshvIC0tMZrN6+pYdkyPRcty+CJI5HriYrWE7GF08bHExeuJOGxMjTlRxFmwxOhRIAQItjM6MMjIlD06NlWmeNLSUog3a6IJTgL2Ycbm/KiMQrxI7bwVSySIyzHNsEtBrMmIxj1BX88Ak24fEekVCzYkKIzJ5GYlE6MOMDEyxJggpoaFsWfFpHDhlxuIjUvEEo1XF8Q1O8Hw8DCTdg9BmQqzNZn0pHjMWiWBuRHG/WqMRgtmtTR6vcc+FQ0aPmlzEUCJyZpEWmoCFmE+SYI4JqeZtYcxxlswGq/HBPTbhrk8JyPGEkuCQYEQVNcxM87w8BjTc0KyBRWGuCTSUxOiczgirGEjI1HRw+0PgkJNTEIKaUnxH5g3QgzKI4d3MKheSGF2HirXBDZPCKXOTGJKKolxRjQKSfTQOzk6zKiQ1VJgYozFqPQRlGswxyZHP0bMzU4w7lVgMQsH8PmkAN65SQaHRrE5A0jkSnRGExqZD4najCUmPjpHbv4JB2w3M2PCOJtizhuOfiBJSEkmOd6MVh7CMTXGwLCQ9CCMQq3BYFBFLTGVxrjoszWyCH73LOPCPJmcwxuWobPEEm8xIBUOVXoDMQkGIs4ZRoZGmJrzIZEp0AgCilLgpcUUm4zlxjST0WHkZGLAhl+uIyFdSOQy/wuc68HMAAAgAElEQVS6ppiy2Qmp44gzm4h6zwvZ2VwzDM/4UOpiSLXIcArrzehE9MOCVK7DbNYh8wmPM5CQbiJstzMz5UJmNBFjNVwPdhwRgu/PMDo4NJ+IQyJHZ7GSkpKMVXDh9juYGB6KfiwISuVotHp0GkV0Q28yxRDjOcO7LR3YTeXcUyVkj7zu3xz2OZidmcQt1WOxxHNVJxfaOjViwx3UkChYS15pq+AqNGOzE9Fbo3NJSG7hFwJLDw0yMmHHixytyUqqMCdNmivzL4LfY4uu58PCNREFxtg4Yo06JN4QKrOZmDh9NOB1wCuM3SGGhbEbBKXeTGJSKslxRtRyPzOjszjcMuIyYtEppISDPuamxxgYmk+sIVcbiEtOJVVI9CEk5PmQXZSzp4kdB5oZi13Ko6srSRKyFdziF40NNi7MpRm8kXnXRqNeTUQiRamNJd2qwDllY9YWxBAfg+nqB7Fon80yZncR0SWSZVFG561TCOQfHXNeIsLciU8mPSUek0bKTG8nLYdO4EsuZNmqCiw35d0QhDYv9slRBofHo+8NIStubEIKqcnWqAV9yG1jdMaOV51Ibtz1+GZ+xwwzs9OEDUnEm4UkSjc0NORjzj7LuDMQHbf+mTFGZ71EBJEtYX49MwkmOdFsn1MMD48y4wkiVWkxGnQI4Ul9MjM5yXqCjmlGh4ej+wFhbVZoTSQkp5CaYEYjkxD0OZkaG2ZodBqnP4JcyM6ZJKxLwr7nfSlZhMDnXgdTo4MMTQsfAzXzQrhKTsAjJyEnAa3Eh218hjmPmhQhidL7+08YTz4HU8NCHDcb7ogcvTmW+DgTUqcPudlCXDSboCC+CHUbYnBkGld0CTAQn5RGavx81nnbhFDvSWzukLCZiIpbwn7TKqzTQoB59xzjw0MMT9oRvjOrtCYSU9NJjjehCHlw2saZ9csxx6ViujKZImEhE+I005MBYvLTrsTKEz6mCe/4UZwqK9lpVjRXOkywjgl4hPkxOC9oh+XRPUJqWmp0zyJcJrR3cmoSuzKFwvirYyCIxzHJQM8EkvgFLEjUzwvKQuB4IQ6lzQ1qKxlmCe65WcYGvcQsSIr2+/xlATxzE0w5PGjicrBezU8R9GKbnaDPqaM4MwZpwM/cpA2PT4E1OwZFJEzQ72JqZJCB0Rk8AleVgfiUNFISY9DIhThkdsYHXWiT4og1X3HtFwRFzxzj0zN4NKnkxSmJCPN8apjL/WO4IyoM8ZkUZMWgEN6FwvwfFPZxAWQqfXT+pyXPrw8fnP/z88gxPUJP/1j0/SLsDeOS0khPtUaTlgjxtOamRukfEBKyBZEJdU5NIy0pBmFLFQ4K7ZxkalZJetH1kCdhvxv7eDdTyiyy4w3XGPuFZA8TdsIaK9lWbdQqTTjDjA4OMDTpIBCRotKZSEnPIElY90N+XLYxup1qFiTFob8axzIiCDdCe4W6jTLjEuahntjEZDJS49BKgszZxun3x7E4WRNdG22TgkXlNP6IDJVKgznOiMw5iTRlESnaMD7HJBOzdlTWAoRwaO9/FwuWV26hzP5hJoT3pFyNOSGVzHThbBOFhc8xQW+Xj/g8DZOX+xi3+5AohA9/qWSmWTEIYSJCXmZH5/f88+c9BRpLAllZKcTphBAHITz2CQb6B5iY80fPdBpjAhlZKSQYVVHLNtdkN8OhODIShTA2NwtawkeIif4exnwmsnPTMUUXg3mha26snx7hHKBQoVRqiTGrcfkkWKwJ0bA60f5wzjDYM8CwzUVEpsIUl0xqrIQxJyTEJ2HVSYmKedOj9PYPMu0KI1WosSQJ51zr9T66qVrCGVnY903Q1zfIpGO+XYbYZLKyU6OeKMK4nho4jd1SSW7M1XfQvKA6cnYAMtJJvhoa5TOhCIiV+KQERJHtkxL8nb1f8Ge/deOEGAvRn5AR6oZLrv3/1f+78e8SwS9duOXmQj9wz0fwfP+9ggL4gSPbTeXfKBJ+2h31QT63a8snaftH1f7Oyn1ffW/H7hZ/v9LpN4+LD73uFjW+YTx8GKsb23I7nrdiclsW7xuztxpDH9h43DzIP3Z67dvW7Q7H/sfhcq3oW/bB+8fy+8T1960Dn+T5NzG407HzK/fZrUF+YP2IXna9rXc29m5gdQf1v/mZn2Q9+qg+uroc39BRH1I3/+hpDh7czpCxhqX1K8kxXb/nVv16Z0zeN2M+5hr/UazuiOPt3kef8P3zq79Bbr/mfmSZH9Wej5gTvtEznB4UXNcWsjg94VqMol+9/h+5IN307r/lOnoH/fFx3ym3HZeRYFT0mpi24/V6Ge+4SNeEhLzljVTnxF/Lcn3LFn5K681Hty3AzNgQHefGUVsFC7KkGyy7Pnw+fZK194Ntvf34vP16fWMZt1rfbr9ufej79g7W1zvpvw9n9lHtv329P8n7/Febi7/aO+dXK/vXcPUdz/vbPPsW54frR4trUeVvjqv4IUXeSV9dv+aTvKc/vE13UocPu/tO63ZH78k76PLbrq9Xyvjo6243h2739zuo6K0PAbd/N31gL/BhfX77NfJ255BPd83+mEzE235rBESR7beGXnywSEAkIBIQCYgEfnMEAtPdnDrZzISuiEUlFaRdTS74m6uC+KRfKwEhuP40c24fcsH6UHs92/av9bGftcIFy92hDo43tXGhfw6Z3kpuWRW1ZdnEXEl69FutsmDp6ppj1h6MutTFmq8GXf+t1kp8uEhAJCASEAmIBEQCnxIBUWT7lECKxYgERAIiAZGASOCzTCAccOOYs+OX6TDoBZe8z3Jtxbr96gQEl5lw1NpYIpUivdnH/lcv7j/rHYJrnGuOyYlJZp0BFDoT1gQrZiG8xGehTYIrWCREOCyJhs6Qvc978rNQRbEOIgGRgEhAJCASEAl8fAKiyPbx2Yl3igREAiIBkYBIQCQgEhAJiAREAiIBkYBIQCQgEhAJiASiBESRTRwIIgGRgEhAJCASEAmIBEQCIgGRgEhAJCASEAmIBEQCIoFPSEAU2T4hQPF2kYBIQCQgEhAJiAREAiIBkYBIQCQgEhAJiAREAiIBkYAosoljQCQgEhAJiAREAiIBkYBIQCQgEhAJiAREAiIBkYBIQCTwCQkIIlswGGRoaIhQKHRHpUmlUrKysujq6mLbtm1UVlZG3U7j4+ORy+XRf8I1ko6OjmieZeEBwj+/34+Q8nf79u088sgjFBUVIZN9JsLQ3lHDxYtEAiIBkYBIQCQgEhAJiAREAiIBkYBIQCQgEhAJiAREArciIIhjgrh29uxZAoEAEonktqAEXay8vJxLly6JItttaYkXiAREAiIBkYBIQCQgEhAJiAREAiIBkYBIQCQgEhAJ/M4TuFFkEwzN7lRkq6ioEEW23/nR8Sk30OeYwumToDWZUctl3IGge1MNwgEns2MuVAmxaBVywu5pxucC6EyxGNRyZNLbK8SfcpPE4j5LBLwOhu0hTGY9WpUc6Wepbr+BuoT8TuxuD1KlAb1ajfzjAAgHcbtszIXVmLRaNIpbFxIJ+XHYpnGhw2zUf+h1v4Fm/9oeEXRNMzEXRmMwYdIrP9l48ruYsAdQarUYdZ+wrF9biz87BUcCLmbdXiIyLSatMJbFtf2z0ztiTUQCIgGRgEhAJCASEAmIBD6KgCiyiePjN0ZgrHUjzYNSipevIdus/RVFgAiemfPs+uFJMp5+kGKrgUDXHl5rm6GoZi2l6Ua0HyII/MYaKD7ot0ogMtzEv+zzs3xFGQtTTch/q7X5zT/cM3KCo+c6kafVU5qdgVn1Mergn+Piqf00uTJoXFRIbuytCwm7pzh5dBcXJYUsLS8hM0b5MR722b7F2bWHjS0esstqqC6KR/FJqjtxmpcOT5FcUMLSogRUomb0kTQjU+fYcXaQoDmfxsIMzGoxrMQnGX7ivSIBkYBIQCQgEhAJiAREAr85AqLI9ptj/V/+SX27/5Ut3TLqH/l9FlkNKH8lS5sIzrEWXnhmH8X/9DWWpFiQjp3mQJeT9LwysuI0qOTiyfWzO8g8DA9O4AnoSEk2o1F/+hJYpGcjX3vDz5OPrmJpbtwnE0U+LZARG5cu2dEaLSRY9Sg+lnnZnVXG3b2HLUfbkOc/wLLFhVg1d3bfTVf5ZmjZ/xYbZ4t4rLGS8hQNtt4ebFIlloR4DOp5K6yIz0FvxwkGSKNoQTrx+k+/Pz9G7T/VW7yjZzje5SchK5fcNBOfSOYZ3sd3No6SW7mUh2syUItL1UeLbMPNPH+oi0B8JY/U5hOv+0T0P9VxIRYmEhAJiAREAiIBkYBIQCQgEvgoAqLIJo6PWxII+X047LO4QwoMJgM6tQLpVf/OSBif08as0wdyNQaTKeou9n6PnrDHzpTdS0SuwmwxMrb339h0WRoV2RbHGaMiWyToZmbGiT8sQak3YtYqP8TtM4JDENm+tY+Sf54X2RQeG5POEDqjGa1KCl4Hc0ElBo0CPHamXQEkag1Ggw6VTMZN59pIGO/cDDZPCKlCi8mkQymX3nSNzzmD3RUgLFGgNwuWcvIPtPEmeJEwfvccsw4PKDQYDAbUCtlH3BPG53bimHPjR4HBbEQnuDle5RwO4XfamXEFkAluZnodStnNdYyEA7hsszj8oNIYMOnleD1+JHIlaqWQgSSEy+ZCItyLn7lpB36pCr3RgFY5X7eAy47d5SUk1WAROCjef6AN4p5z4nR7CSl0xBi10WvmeYbwuj0EI3LUailelxOX249UY8asV6GQSYiEQgQcl9m75wQjvgRqahYQFxuDWa9FJTCXRAgFfThm53CHpWh1BvRa5W1dxIJeFw6HEw9KTEYDmpEtfO11P5+LimyxRLwevAEpao0qKm5d7f+AW3iOEq3w/0L9vR4CUg0aWRCPy4dEpUajViKLeLHZnHgCEeQaw5X2XFGGIwFcTh8ShRKVMoTT7sLjC6PUmTBohXZD2O/DazvLW5u60KXlsLg4BZPJgkmnviIIh/B5XMw53ISkOgwGLZorffKhy5LfzZzThdsfQW02oVcpkV8ZL57u99hyuA1Z4YO3ENkiBP3e+Tqq1Tf0H4Q8TlwhGWq1CmXIRsu+t3hntpjHlpVTEufjzNZtdAYM5JQuIjXWQoxJh0YOrjkbbokOo16DKuLF5QsjU6hQhb3YXW78IWHe6NGoFEgJ4RP6a85DWK7BoNehev/ciITwe5zYnR7CUjV6gx6NMIZvKUgJ7LwEwlJUKjlBjxuX20tYocNo0KJ+v1VrwIvT5cLpDaE0GDBo1SiucIsEA3h9fsIyJQr8uH0hFCoNypATmwfUwnjUyK+MnzB+jxunw4UPJQaDHq36hjl7peOCfg8uhxN3SIrOYEA3e5i/2ThKXkXDDSJbmIDXg0MoKyKPtlcnsLplg8P4vV78IVCo5IS9HpwuL6gMGHRCeyEc9ONxOnD6wqi0+mgbZbIb4UUIBXw45xy4AxLUej0GjQp59JoIIZ8HTwDkCiWyoAu7U5jvagwGHWph7bs6KCMRQsI4dLjwhCSorzxLmOthnxt3IIJMqY6uffOIwwR8PnzCPFIK82WepXCtQxjLgUi0vnqdFuXVpWe4mZ8d7MIfX8ljdaLIJm5TRAIiAZGASEAkIBIQCYgE/vMQEEW2/zx99RuqaYDpS81s3XUWnzEWizrE+JiDuPKVrK3KxhIaZd+W7Zxz6Yg3Kgk5ppkOxFGzah3lWYYr4oGXS++9wfauMDEWHbKgh7DagMp+gcGAhWWCJVucmsmWHWxumUQbp0clCTA7Y0O/YCn3LSvGrFHcLIpxRWR7Zh8lVyzZwpf3sb/XT/biZWTHaghe2s4LfQaK5i7R5VZhVEtxzkziNueyclUjBfH6eeu58AwtW7Zw2iZDp1ESmHMS0KVRu6KevAQ9St8Q+7fu5ZI9gk6vQeJ3YHNJyVt5P/ULYtEpPnjqDwdsXNy/m4N9XvRGNTLfLLZwPGVLGijLivlgzKrgHN2tR2g6O43UIIgyIebGPGQ2rKG2KBkdNs68t4WmMQUmg5KAbZqAKYely+vIidcjaAiuoeO8+24bNo0Fo1qC0+7HlGxFipGsBbkUZcehUU5x8MeH8edqGRuyIdPICMxNMxuMp2ZZKYqxc3SOzhGWKgnOjWMPp9J49wqK02IQdEv8Y7QdbOb8gAOpRo0kaGc2ksLSlfUUpZhRSefoPHqBvpEJZkJzuPwSNEpwjE7hT6rm3tWLSdcFGD6zk9e2nmDQF0tJcTJJeeXUFC8g3qhgrreJvfsv4VBoUCtCzM4FseaWs7QyjwSj+oOxsEJOek8c5uCJAYJaE3qln2mXkYUJY/y03cxXPreapbl6xs+c5uwlCcUNhaQkGK5ZIo0ff4mmYCm1CwtIUsxx+lwrZ0eDKO3j2BXpVNUtIm72HPtbBvCr1WiUERw2G4rExaxpLCU5RocsPEbTlkt45NMMzzoIIkcp8TM77cOUV8vqugKsoTE6Tu3ml5u6kMSnUZCTQEp+FRX56cQpnVw6eZSmsxOg1qIKzjJFAhX1tZRmxaO9hcXb3OVWDrReYNInR6OW4p62YyxcQmNFAYlGBVGR7UgbsoJbiWwBpnsv0NbqJKuqkKysmGuWfjOnN9JkT6K4eDGZeg+tUUu2Eh5rLCTW08GOVzbT6VSTnp9DYnI+NZWFpBmC9JzYw5CujJLcBcS7L7Kjcwz/5CxBtxe/REbQZWc2aKasrgSdo4eL/XZCEglB+zRufQ5LltZSkmFBKZMQ8kzT2dpMS9c0YbUaVWgOB3EUVdRQlpuI4QNmrw66jncyMjGDI+iMisTIZITdM9hlSVQsqad0QTya6Dw5T3PrSfpsEdQaBf5ZG6qMcpbWLiY9RkVwpp+OznZ6xv24bD585kwqK8rICJxnV7+c3NxCSlP1ELBx+XQrrWeH8Mg0qGR+Zl0KcsprqCnJxKyWQtjDyMVWjrR0YkODXgtzHg1ZZhvbuxTUNCybF9lCDvrPtdJysh+HVBCkAsw6ZWQurqZ2YRYx2qui3tVl389g23l6+4eYCvlwC1mKBAF9xokyPp+SPAuOwYv0zwSRSQLYZ/zEF1SxpHYhySYlkkiAuZELNB09y5BDglYbYc4VIS57EXUVBSQblTj6W9lzaRq/zUHE68YrVRJyzuLRp1JZV0dppsAzwPiF4xw+04stpMKgCDLnlmFMLaSuPI+YmeO0jgSwZFdRkmK6EhLAy2hHJ53dHhILcsnJVjN4+hhHT/fhkmgwKMM4bR60aWXU1y4iO04JV0Q2wZLtUVFk+w29+8XHiAREAiIBkYBIQCQgEhAJfBoERJHt06D4O1NGGMdQO2/9sglJwUIKshIwKUPYBi/QKytgeXURieoxjh/pwaszE29UIQ1M0r7vKDZzJfc+0kC6Qc108y/4eZObrIWLyU82oYj4cIx1c3Dr6/QkruDpP/wSpVYtoyeb6Z6RYo43oZZHmOlp51DHDIV3fYF1+XFobxKzPiiy+Vp+xgunPFSu+xIVqUYCLT/g6V/0UV5dS2nhApKMKsKzl9izrwfT4pU8sKoYqyFC944X2DlkJLewgNQYDRHvDJfauvDG5LJ0TTkpihnaT/TikWqxGDXIQ3a6Wlq4NJfD/U8ti4pcNznHhf30HnqFDecUZBfmkZ2gRxZ2MiyIN940Vq5spCTNhOoGqxLnwAn2bjyAI7uWoixL9PBqn3Rhzi4gM17NcPPrbOtWkZ1fQGashrB3lu4T7ThSKlheX0ZqpJ83f7yNqYQcSkqysGql+F12hjqa2NoaZNnDj3J/bRZG9QDPP/X3HM8oY83yReQkmZEHJjh9qImTHTMYcwtZXF5CeqweiXOMM23NDCXfxedXLCIzxsf5fQdpujhHfEEOGQkG5IE5+i5foMufy/2ryshK8NP2xmu8tn+EhJpqqovSidPL8Ex2cuS9syTd/RRry9JQzZ5m6/Z2hrzxUUu2xOQUUqwW5NMneWNTO+HYLPJzkzEqJbgmu2g5O0tKaR3LKhYQo1PeILj6GTvfzM7t5yArn/wFSRgVAexTw1w4sIu3Jov482ceoSFPS/d777G3GZZ/vpH8BddFpZ53/jtvBtfz6MoGcjTT7Hn7J7x8Rkp1TQ0L83LJy04kONRB75gHlcWIViXDMXyBYxcGsVbfz8pFWSRpBtjw7MscmlZSUFXGogWJGFVBxjpPcOayh6K191KbE0t4ooWX3upEk5pDaXEKcYmpJFmUzHYfZ1fzMNqkDHIz4tCEXIxePsMZfyYrllRSkmK4yZLPN3KOA00tDIXjWZCZhlUvwzk5QFdHP6aKNdQtzEE3+FEim5/hEwfZsmmGsoeWUlaWwtVoayO7v8cbU/ksX7aOxXEB2qIiWzGPNZaSo5/l2FubuOjTRy3Z0uKTSEuOQx+a5Pi2H3Mx5l5W1VST7WriuZe20uNPpr66PDrOBKH5Yst+Dg96MaUWUVmUQ3a8HolnkNa9nahya1ixpoIUbYC+tl3sOefAkJpLXqoZZdjJaOdpOjxWyuuWULkgDvVNVlmztG/ewobd3WgKS6gpzyHRqI4mQ+nuOEsPC1i7rI5i/RQtzUfpcOhIy8gm2azEOztK98UuFPlLqKsoweo4x/Y3nufQSCyFVQ2UFGaTnZqIomcz/3RCSX1tI3fnq+g/d4wDxweQWzPIzUpAK/UzNXiBUz1SihsaqFuYgH/gNPt2tGPTJ5NbnEmsOoxrdpyu5v1s7I3loS88yqO1icx2HmfPkctgSSd3QRJ6eZDZ4Yuc6AqRV7eEJaXpGG8SWr10bN3Cm9tPEcpfyJKafBINMpzjXbQcPMmQS0VmeSnF+ZnEqiLMdB2naVxNce0q1i5MAnsvR3cdo9+nZ8HCBcRrwTnRy8k+L4n5ZSwryyRwcRM/2HAMt6WEVdXFJJq1SOZ6aW7uQ5Jcyrp1FaQrxtm1uZkBjJQsziJGGsTpCSHXW8lMSyBy4RW2XvKRXP4gKwoSoh8DwEXXkWaajtnJaayhqsrIWHcPPaOeeWs6VZiZgYuc7ZgltbKRpbXFxEzMW7KJItvvzOZCbIhIQCQgEhAJiAREAiKB/zIERJHtv0xX30FDg25ObXuWl0eW8vQjdWRaVFFXrYjPxpRHgdkouD/6cTpDEAkTDoeRKqQMHHiRzV0hGh75MtUpdjb9z58xsfJhHl2aT6xGcDONEHSNsudHf8tuRzFf+NaXKIvXE3K5CUfCBMNhIhIZkpmLvLFlL8NpD/LMuhws2hulrFtYsp17hZ+2uylb9iRVqQb8x77PV1708eQ3fo81hYno5FKkIRdtb71AizuJlQ+uJ0/ezb8+d4ik5StpKE7DILjnScF2dj8bzk6T03APyxeYkYRC0faFQ+Goy+X4mX3s3HmRgt//KvULkrgxRFDY2cnL33mb4N0Psb5qAXFqwU0qgnf6HBt/chRlxTJWLcuPikVXXa5mL+5n65tH0a77HI2FCeijbnESZHIFuDp45btbkK2/m+WL0jAopEikErwd2/nBsRANa9ZRMP4SPz6dwkP3rqQk1YQy2lEB5rr28nevdZK34j4eq8vGrO7jZ7/3V/Su/hZffaiMNKPguhdg/Pir/M1bHeQse4RHly0myaBAEvbS37KF/zik55EnGyjSdbNxRzPOmGqWV+ZFhR2h353j59mx8QhJax+nYaGFC2+8yOYTUhq/8CBLipPRCW5jATsnN/0bG1jNl9dUUmCZYd/OFka8KaxoLCAhRotUGuTSpr/nnaky1q1ZSnGyPiosRfx2zu15laOOBOobV1OcbEF1xY0s7BrlyK5XaHYsZv3KGvITtQjaS9g/x7l3/4W/bUnm608LIpuGrl27eO+IhJVfXEZBTuw1y63Lb32L10L38vjqZeRpJtnx6s/ZNJbDU4+voyIrBpVCSsDjIRQKERLGgESKZK6P3Xv2clZVx+PLF1KcMM6b33ues4pF3PvYKhalGaOCgm/iAtvf28twwjLuq11MtqabV1/twJJdRG1FBkatgrBjkOZtr3NeXk59TTmZFjlEJIQcF9jw/GnilixjeUMeMVFTwnmR4uLO3RzpcJHVWEtJlhW1NEIk4KTn+Fa2TObywMpaCv3NH2HJ5mOo7QCbNkxT/ugyKiqui2zDO/+a1yYLWbnibkqtV0S2mSIeW1ZFWYqcjs3vcCFipqiuiqxYU9TyDNc4rft/wWn1alZWlpPjOsQ/vngId8YSHl9TFbUslUT8DJ/axgsvtGNd+xD3rFpMmk6OJOLl4tafccSZTPXK9RRqRtn9y73YshbTsLKC9KgVVwSv7SI7X2khmL6YxtWl82P02jI2S+vbr7O52UHRPfewpjYXs2DtFg4yO3iC3TvaMS5eQqbEzum2PszllZSVpGOQRQiHfIye2s6G3lgaGxqpN/Ty9psvcVZWyX133015ugGFTIq3YwvfOy6ltmoJa5NmaNr9Ll3SImqX1JMfr0YmrGvuSY5vfYUOXRmNNYvwnd/M/gELFXXLqcoxI3wnEDJlXj74C75/MEDj/Q/zQImcM7s2cNqfR/XSRkqShLIEt90Z2ra9zFlFAQ2NKym2qm9YtL2c3/gam46Mkr7uPu5amo9FKSHkGufI1pfYfFnFkrse496ypKgFamD6NK+9c4Fw8iLuX5OH98JW3j3pJqWkkSWFsfOusiEbJ/bspjdgpXrlSuKGd/BvG7uIqbyHp+4qwiysOyEX53a8Q/uEjKJV6ykzjfPWq624E/JZu2Yh8YJ7u0yGTCZFLpMx0/ICmzq9pFY+wqrCxCsim5NLh5o40mQnd3ktNbVJRHwB/P4QEWHtR0hq08vx/duZiKukcdla8p2iyHYHb2zxEpGASEAkIBIQCYgERAIigc8gAVFk+wx2ym+rSmHvJHt+9Axnyv6Or9alYb52yI8QiczXShLyMHjxNB2X++kZnsEnkePubaZLmcOTX/kGjbHn+F//4xwr/p+HWZ4XF7Xemj8YB7m08fts6tGw4qkvsjhOR2jyMqc7u3TL5RUAACAASURBVOnpHmDKHUYemKL98jQxNV/kLx4uwaK7MZ/fB0U2RfcWfnrCTXH1fVSk6ggc/z5PH87hL7+0goVJ+muCVs+O59gxpKXm/kdYOLeHr/1TO7HJcSQJrohC5QSBzznEaY+FFfc+yQOlsTj7L3Gxq4uuwWkCoTDu8R4Gprys/ONvsy4/FcMN+l9o4iDfe3aYtV+/K+oaej1zoJfWH/8jJ801rFm3hHTzvCAk/Pxzg7Tv2Mx7HQ40iclkp2WRnpZOVmYS+un9fPvPt6MuSsNqvuIuKZEh9w3SPJjEo1+6n6TWv+VA0h/yxRXvEx/cF/nRL09hKahifXUGJk0/zz/1M1R/9MfcW52O+QrSUPe7/OW2IQqr1nFfWToxGkHFCjJ1fi/P/3yKFV9dTQ6tvPz2ZrpCmaRaTKgEYQdBQHMy1T9A3qPf4t4aK5fe3EL7WCyrn2wkL81MNP9EOEjv/n/j//Yt5o/W11Ca7OTgzuMMe1JZJYhssUJU/jkOff+fGVj0MKvrSkjUXs+E4b3wFv983E1p9VoacxPRK+fB+SYvsHvji0zmP8X6ymKSdNfv8Vx4iW+8I+ELT6xjaa6Grp272NMkYeXvz4tsV7usZ8MzvBa8l8dXNZKrnmD71rc5Eq7lS2vLyLWqowKPb2qAi5e76LrUz8Scn4jfRufgBOTex9P3VbMweZw3vrsTT045q+8pJ8Wkmh/nc/1s37uDE1Tw8JLFFMX0RUW22Oxi6iozMKrluMfPsPnff8QxnxVrYgJ6qSA0SJBIvQycmKTggce5b00pSVeV3NAEB954h62H+9CmxGExqpFEJ2QYt32EQUkVX3piJYuk7Wz9UHdRH0PtB9i8YYbyRxopv0FkG9n1najItmL5+g+IbOUpSi5t3cj5iJni+iqy44xRjhH3JGeaNtImrWVZWQk5joM8u72H2IIG7q9agDVa9zCzva1s/OFx4h5YR319PnFXumvswHO8M2hkUf19LFT28ObbA6TXVNFYn8H1fA1uTr38PGfIoHLNagritTfEZ5vh+Js7aR1QUX1vA6X58VwZIgQcIxx79z/oM5ZgcrtoPXiaQEws8VYtkrDALYLfNUqPr4CHH1xHY/wwu/e8y6h1BWvql7DAPK/oBvp28d0mqFpczTLjMEd3HiRUWE9VdRnx15KpRhhvfp6f98ZSU5SHqmMjnYY6GupXkG+5Pjb9vdv4m80TFNWuYP2CAG2bduLKraW6roqkGxK4Tre+yI87tNTUrmF1ruWGV4GHsxu2cbzbR/69q6gqSpxPnuB3cK5pI2/36qiuW8PdBcb5ewI9bPpxE7OmBax5qICpfT/mtaODhMwFpOklCBgE4d4x0EkkpZy1DzxExuw+fnrMQ17VGh6vir/iXh2h/8ArHOx1krbkfmrTtXQd2cPe4514dAlkZGSQlplORnoyiSY9jrbn2dzpI6XyUVYV3mDJdriJo83zlmzVtUl4x4fovdRBZ88Ikw4ffo+N8dF+jOUPcP/69ZR4RZHtt7UPEJ8rEhAJiAREAiIBkYBIQCTwyQiIItsn4/c7dbdgsXbg53/M/qz/w5+syCJGCGj0vt/c+df54c4A1UsXzlvaSAQLq63sGoD6h/6YhuRunv3aAcq+/XlW58ejkV0tw8fpN/6BTT1m7v7KF1lsnmbTjzfjzKugNMmAEJZeEhxjz9F2xmPW8e2HFhJzG5FNdXlbVGQrrLr7ush2ciF/84RgaaK9VvPenc+xbUhDzX2Pssh7iK//oJ/GlWUUJhnmBQPh2YTwyw0kp6RiGNrOL1uCLMjPjVrPRA13hs7ScqyNjCf/lNX5aRhvFNmmj/Ls/7nIkj95kOqsOK7bnzg5/O8/pMsqiGzVJBs110Q2IkEck8P0DU3i9Afw26boOn0eb/Fd3J87yc/+qY28h+rJSxLcbQWRU4JEEsIfMZKenYRzz1/yH457+G8PNJARo7lu4TPWxN/98hSJVat5qFawZOvnhd9/DdMzf8Ca0pTr9e7dyV/uGKWwfBX3LE7FEu3rENMX9vLij8ZoeHot+fI2Xt/djC95GaUZCegVQj0EWkT/WdJzSLL4aX1lJ+enrax6rJasVOP84TwcpO/AD/nbnkV8/e5qSpMdHNjZykhUZMu/IrI5Ofrvf8eFnMdZv2Qhqfrr48158nV+dMZPae066rPjr8XBC0xfYvem5+lN/z0erF1IquH6PY7Wn/HMNiVPff5uluZq6d61iz2HIyz/0vKbLNkuvfoMb3IvT6wVRLZxtu3YzHHZUr64rJgFsUoIjLDz9R0M69MoyohHK5MSCU3TdvIEnVTw1NoKFqWM8/p3DxIpLmXluoXE66+4tM71s2PvLtoiZTyydDFFll5efe0SMQuKqa9Ij4psnokL7H75VXqtZRTn5xCrCEf7V7BkDAXBkppOitWM+mq23PA0hzfsoLnbT35FHqmCy6UwJqK9EEGqspKZHo9q7OBHimzDJw6w+c0pSgVLtsrUa+6iA1u/wxvThaxafSuRTUHn1k1cvCKyZV0R2fBMca55Cy2SahpLi8iZO8izewdJzF/KPWWZxEYF0zC2/lNs/eFxYh5cRU1tHnFXROaJQ//K2316Ftbfz2JNHxte6yShpobGhhz012buHMd+8Spdikxq1i4jJ1bzPpHtXZp7FVTev4LKwsRr885vH+DIhpcYTSwjJhTg0tkxEorzWJBhQXYDNxQW0lITMbrOs+/ATqYTV9NYVUPGFZ0qOLib7x6FyoVVrDAPc2jXPtwLllBXU0HytUkeYejgz3htLIGahUXIzr/JSUU1y5eupCTuegIR94UNfPfdaRY2ruXunBCtW7Yyk1FHXV0NadeXKsaPPM8vBkzU1K1hWZbphtXXzdkN73GiL0jBFVExqs35HVxs2cZbvXqqqpezPv8KvVAvW//9CDP6bFY+WoLj6M/Z2i0hMX85i6zS6DyOZiUIBVCa4klOTiJw6V1+cipEYflqHlt8XeAbOPgyB3odpNY9QF1uIhLHBIODo9HEN17PLJe7B/BoUqlvqCV5YgubOwR30YdYU5hwJYO0g4sHD3Oo2UHB8npq8+wcOnCK0VAcuVlJ0bAAIdcE3af3MxlXT+Pye1joF0W236nNhdgYkYBIQCQgEhAJiAREAv+FCIgi23+hzr5tU8M+Lu39Ac+1WPn87z1IZbpxPii5rY8LUzJSkpNw7v0zvtN1D//flxpIj7qT+rm84zl+fiLIise/TmNWkKPP/gtHrcv43CMNZFsEV6gwntHzvP7c/+Wospanv/klyhQn+B9/0cKqr/8eqwuSUMulBCZP8JMXNjOY/ADffvjXILLd8yiLzBO8/Oy7eEuX8eCqRSRGXTjDOGdtOH0SYuJMjG75K34+Vc2j9wiuinoUkgADzW/y6uZWcp76M9YW3CyyRXz9vPuPz3Mpew0P3V1FhpD4QBLE1nWYX77RSVLDalZXZ2K+IUOhz+1gbi6MIcaAXBLC47Bx+d1/4UfOpXxjfSaXX32H0ZL13LtqEck6wcUT3JNjOCRqTBYjkYHt/OurF7EurKOuopAUowKffZL+Y5v413126h/9Ak/WL8ASFdlexfTMlz8gsv3FjlGKPkRkW/L0WhanTrH93b0MKkq5e0Ul2VbBEi9CyDPBsF2FVYhXprZx5Jd3IrK5OLDhID2uJFavKyU1QRfNOCkIcS+eMLB03d3U51mjB+6gc4DD72ykQ5rD8tUN5MTPu2IKv4hvitY9r/Fuj5V1d62hIjsmGqvLP3WZw2/8gOc6cvmTbz5OQ56Z8ebdbNl6mQWPPki94HYrl+AdP8/bz32P9vQv8kePLCdPI4hsW24Q2RTgaOPv/qGJtJWrWF+bT4xaTtDWwVtvbOGktJKn7qq6IrIdIFJc9tEiW2w/r/ywDU3BIpYtySNGcBd1j9G2522a7ek0NDayMM0UdSsMuyYYc8sxGEwY1PIrmRmjSgoDR3ezp22chJrl1C3OxKIWhJIA9tEJgnpzNINuuGfPR7iLhpjuPMaWl49jXHEXy5YUEqeSEJi9zI6f/gP7FY18/rH7KI+/2V20PEXFpa2/pMVjYXFDI/mJ5nmLsTsW2U6y5YctxH6IyFZSfz/V8Q6OvLaFTmUuDesbKUoUYh4GsF0+xoatXWgLq1nVUID1pmQAs7S98yZv7x8hY+393Ldyfp5Iwm76Tu1l245+MpetnI/JdqQDWUEtS2sLSdAJ6ngQx/gkPqUeg9mAZPQEew/sYiZxVVRkS79JZItERbb1GW6O7d1My3Q8NY0rqciORSUN45q4yHsbdjKbUseKpUW4z21ly5kAxbVrWLE4Fb1CQsA2xMltL/BvLUrWPfEED5XpOL9/A4eGTVQIiU5yrahlETzTl9i3YRujceWsWFHPAss1czlh9n+oyHahZRtvf4TIturxcuS9e3mneQRL/gruql6AWTCDCzmZsnuIyHRYDGpmz27ixyfDHy2ypetxe8LI1ToMygget52Lh/fQ0jlD9oq1VJm62LD3MorsVTy4tACLSoLf1sN7r2/mYLeeNY/fwxLLKV4/2IM8axX31Rdg0YB75Azvvfs2PYY6Vq+5h4W+m0W2GJkHlx+Uak00A6/4EwmIBEQCIgGRgEhAJCASEAl8VgmIIttntWd+K/UK457o5L13d9EXisWkFmLtyJB7J5mJLeeexgosw+/wjzvmyEyxEm/UoNSqsZ/ZzHtjZh7+8p+wYoEBf89+Xt/cSdBqQi+TIZHKUcgiDDa9Q39iDU995auUmabY+C9bmbTEYk00o1MqUQfH2LW3Df+iL/C/HyslRv8+d9HRY/zka++x6AffpDHNgqprCz9sc1FUex/VaXoCTc/yxfbF/P3nGyhIuG4ecnnbP7FlUEPdfU9QmqRjpm0PW05PotbMx0KSCDGMQhpSF5RQU5pBpGsDvzw6g1yXSJJZg0olxT1ynEPtQ9T9t7/i7kIhKPkNHRTxMX5mD5v3DyGJ0aEWrPckEvz2GULWEhoaKsix6lBEfVOFXxjH1GXaD55kzBsiIHiwyRUERs9hz72Hx5fmI+07zLvHJ5Br1fMCk0RK2CMhtayCsuJ0TBIXnUd2sef8HLpEK1adkoDbh9zZwzvnoXb9fTxRl41F3ctPn3gJ0589zV3lqZiu1vvyNv7s3RGKK9fwgOAuGrU8EtxF3+Pnz43Q8Md3U1liYvxcM0dP9eFGjVIetTdErggjT65i2eJMrAY7h17YxpkpK+s+t4TsNNM1S7aevc/xne5SnrmvjvJUKV37drPzaDeyxDiMCXlUVhWRqhrj0Pa99Hk1aNQq5IJ1TcDBbMBAcWU9lYXJUeuva7G4IkFsg2c5sP8Yg24NOp0ShUKJGi/uoXZe6i/g2998iGX5VkITnRzasYPTsxqMZiMapQJV2MPFg68yUvot/vSxVRRoxtiy7R2apMv4ysoScoXMhoFhdry4ix6fFHNKLAa1CnVkluNNbYwlruEP76+jNHWMl//XXiILK1h99yISDVfdRfvYumsbLVTyRGMZJfFOml/ZQvOwE0OyFXNiAdWlmWic3TQdOcN0UIZSJYxzCfKwD0V6OTWL8qLup9eGiyCz2XtpbWqjY8SNXKEUEmkikciRoqOgvpL89Hjo3sXGg8eRFT/CytLiaHD7678IAfsQre9t5dhgGLXRgl6tjGb17T32Nt0pD/L05x6iMt5Py57XeGtmIU+urKYqVcPMqc1sOtyJQ5VAnDGBwqoK8uPh8rF3OCapY0V5Cblz+/je7oH/n707j47yOtNF/3xDzZPmCSQhMRnJgA3YODaJhzhJp+2428gGGzI4ne4MjjunO/d0r15917r/3HVX33NPnz6nTzpTx1M8JLET23FsC4jtDI4Tx/EANmDEIAQI0Fylmqu+8a79VRUIDEggVIB4ai3FsVX1Db+9q0CP3r1fNCy5EX+xsg01xUq22IF38Ny//xE1d32ysFy0OJBDv/5X/GR/CMs+2oU17X6M7vojfv3GPsQlDwIiLHOKtBKwqxfimtUrsWROcd/BYzcUxVvPbsaW13rhXjwXTbUhyHkDtmUiHo9CblyOm25YifZgHDvffgvv9cZgq264VFERqkCyvGhftQIdC+fCM/AWfvlqN8YaP4Gbrrse80oh28FN+L9+Z2P18tX4i84ghnq34fdvvIfBvAs+n9eZq3Y+jqQ6B6uuW42r5ldBH92LN177A/YMW3AHAvB4VHhgwBjajmf7avCZu+/EPdfPRbr/fbz++js4klbh8/vg7EKnx5GQGrDi2tW4elE9fKVKRueeM3jvqc14u0/Hkr+4CSuX1BcqEbUkdv7xefykN4jV192K25eUKtn24+f/67cYC83HJzesRr01im1/fB3bD6UgeQJwy7bziwAj2ITFHcuxdF4lEu89g2+9Y6Lzmk/h3qurjkkf+NWj+NX+BJrXrMWaBh07t+3G7iNx2LAA2UYmmoDkn4NVH1uNjqY8/vTL3+KtPePwV1cg4HVDRRb73+rBUK4Zd9x3B9YsGMerr72NXUMSmmqrEPF7IOWGsHPbm8i3fQp33PYZLMu/ju/+ag+0+mtxzw2LYfT+Gq/1mViw7CO4pr3igvzpyJNSgAIUoAAFKEABClBgKgIM2aaidBk9xzY1JAZ6sX3nLuw5HINmSghWNmDBsqvROa8OAXsc29/5E3YeTEB1q/CG61HrTSGqK1iwbI2z4bnLTuHI3t14r2c3jo5mYcp+NCzoRIt8GFGEsfCqVZgTUBDftx1/3LoXMRHCqV7U1FTDyCeQi3Tg1qWNTlfHiSFBLnEIbz63F41/cT3aIn6oozvxxmEd9S0daK5wwzz4Gzx1uAl/fvU81IWOV4GM7fotPoi70bpkOZrCfshaDP379+KDD3pxNJaBIbsQaZyP5Us70N4QgcuIYvd72/De/jgkVYbHF0RNjRv52Bhqr74Zi2or4T2pmMLS4ujftxs7d+3F0WgWpupHbXM7rrxyMVpqRWdREVCVHjb07Ch639uKHb0DiGZ0WJIPFU2tWH7VUrSLLp5mAv29e7Drg14MxDLQ4Uakfj6uWtGBtgZRYSjDTI2gf2AYo7FxZHUJrmAN5rr24bu/7Mf8Fbei65pWVHhjePPJd+H92GosnlsBb2l15dguvLgrgfq5i9A5p6LYydVCWnQrfD2OtuuvwNzGMKRsHMOH9mJHz34cHktBNxWE61qwePkyLJ5TCb9L/AC9C4PpIBZdNQ9VpT3kbBPRva/j5bEmrOloxZyIC7nRPrz79jbsG4xDCyzAR65fhoUNAWSH+tCzqwd7+keR1iT4qxowf0knrpjXgAp/YbnuCXGRkUW0vxc7duxB33AMOduL2uYFuKIhj7cHArh+5WK01wahmDmM9e/Gu1t7cGg0CV3yoW7eFWgwdiJavRqrl8xHrZrEBz07cEBuw7XzG1Hj7CVmIH5IvG43BjQLqupFRVUVFCuDlG8erhGhTkUK7/5yH9AwBwuvaETQUwwCc1F8sKcH/ZiL5W1NaAhJSBzcgTfe3YWBpAa1uhPXX3sFmiMyYv292LV7Dw4OjSNrAMHKJixavhxXtNQh6BbNMybetY5kbAj7d+3C3r5BxDI6JHcETe1XYPnSdtRHfLBHd2NH3yFIdUuxoEnsY3fSB5elIT7Uh/e37sS+o8LNhaq5CzFHOYTx4EIs7+jA3ICFQ/u2YnumAcsXtKA54oKZHsD2t97FB4ejyFsRdF63Gp3NQST6t+OQ1Ir5cxpQk9+HV/fEEKqbj845lQiIJgRiQ/vYYex4/RACSxehtbUWgeI9pXp/i21jHjS2LcW8Gj9sLYGBA/uwq2cfDo8mocl+1M6dhyVLFmFeQyV8qjLh/SPuawxv/vS3eL/PQMuKWljZMQwOJWAqQdS2zMcVnQvQUhuGTzGRTozi4J7d2NN7GGPJHCw1hPqWhVi2dCHm1AQhJfqxd18P0qFFmN/SisriUlAz1oNf9tloaWpFZ4MfZj6N0cO9+KBnLw4OxZEzXahsbMGiJUuwYG41guLzyswjMXgIPTt7sPfIKFKmisqGeVg0R8a+MRfaFyzAstYqyGIOH9mPXbv2oG8ghqypIlLfjIVLlmBRcy1CnpPHX8PR93bjcNRCfed8zCl1ODbzGDq4E9uiHjS3LEBHXXGDN2sMO17fj4ynGouubkVEFWMxiL69PdjddxRjSR2qN4LGBUtw5RXtaKzwIHN0O/5wxEZ98yJc1XQ8oY3texv7ojlUzFuKeRELA3t34/1dfRiKp2FKKgLV4j3QgcWt9Qh7geTwQezYtgN7D48hBxfCtQ2odnug2AG0dc5H6xwPxvr34r0dvRhNGXB7/QhXio6yMUiV7ViwoANN5gG8sW8EZqgZy1trkDnwJt45aqF54XJcOTd80ly4jP6A5q1SgAIUoAAFKEABClz0AgzZLvohugAXaBnIJMcRT+Vh2oDqDaIiEoRHVDKJQqNMHLFEXjREhKx64XMSJxuqJ1AIk0RHPfHD5vg4UjnD6RzqC1Ug5DKhm4DL64NLlp0ug+PRBHLiJJICj9cHtyoiDrezXE6eWMoj6r9MDZl4Hq6IqMQQne9ySGs2VLfH6QYILYVxXUXIJ/79eEJh5FLImZKz1Mg5r7g+I4v4eAKZvAELMtyBECJBvxNeFe4xgXHxA7nTF8EFn98DxdQheQPwqKIT6MnjYsMyckiMJ5AWFTWSCl8ojHDAA1Wc86Sn27YBLZNCIpWFZoiN7xV4ghFEgp7iNR4/3rFr9IcRCfkK12iN4d03DqBy0QInGLItG4pbwvCbz+CRdw1c98nbceNCsZeZiXQ0AzkYgMelHL9uca0507HzOv+9sL+XpeeRSYsqHA9crkKwYes5JJMJpHM6TFs4hhAO++ERwYdkIZ/JwbBEGCkqrIr3atsw8mkkTReCXldhfGwd6WQSqXQOhuxDpCIEvwiTYCGXSjgWYn6IpWjhcLB4Xaee/7ahI5NMIJktnlvY+SWk84Df54a7GMrYhoZUIo5UVoMpjMU8VHLQZS98blE5ZyKXz0GDG36Py+lu6jwsDUkxP3QTtiTD7fHBLfaOggq/W9yPhUwyD7hc8HhcUI69zkAun4cGl1M558xDM4dEIomMeC+4AqgIB+B1KxDXlkklkMpoMKzC+8e5b9Hx9sSErYhgIp9OIZnKIG+IKiI3/KEwQn53oSurkUMur4s3GNyuD4eT4iC2aTjnTKazzpi5A2GE3AZMyQ23R8w9QM9nkbVU+DzuQidRMT7JJJKZLHRLQSAcQdCnwtKy0CQ3PC4VqvDKm1BU94TrF3NYRy6tQ/Z54BYddEt3kk8ha0pwuYvzWSxDNvJIJ5LOWFni/RMMIRTwOnPnQ283jOGPT/8GHwz4sfJTyzC31oV8ToctTIJhBEWF44TKUS2bRjKZRk5MMMkFbzCEsHNsCeIXC/l8HpYsrlFYFi7SNnMQQ+wWlZLF9cqWuMZUEqmM+GxU4PEHEQ4d/9woGefSSSTSYj5LcPlDiAQUaIbtVCH63IVA1vk8E++HTA66eP8EQggHxfuq8Bl04sOCns1DE5+fHlG9WQwdbQu6lnMs3eK9fOziDWTTmvPZ67wvhYVlQculig4WJEXMnxCCfvEZBZhaDmkxfdwe+Errs0XknM9AMy0oLvH5LMHIZZBKpZHVCp+dLp8foaCY08XxtcV7M+XMMd2S4PL6nYo2WfxZIt4T4kNezyGVSiGTNwFZgdvrhVuxnc9al8sLF7TC56gs3kcKzHyquFzUD38p0L4AfzTylBSgAAUoQAEKUIACFJhMgCHbZEL8PgUuRgErhR2/3oLX3+vFYN6LCl8hCMlJIVxx/U342KolqA95PlQFdjHeCq+JAmcvIEK2X2PngB+rb1uNJQuqi90wz/5IfAUFKEABClCAAhSgAAUoQIHzJcCQ7XxJ8jgUKKuAhczYYfTu78dIUgNsUTUE+GrnYMH8FtSEvMerq8p6XTwZBcohkMNQ3yDiWRW1c2tRES7uiVeOU/McFKAABShAAQpQgAIUoAAFTiMwnZBt9+7d6O7uxqpVqyCOU1dXB1VVnS9ZrJDr6ekRW7rDMAznS9M02LbtvKirqwsdHR3Oxvp8UIAC5yBgW7AsC5ZpOst6ARmKqhTCNUm0KOCDArNVwIZpWiJbdv6wOXlp+Wy9a94XBShAAQpQgAIUoAAFKHBxC0w3ZHvhhRewcuVKJz9jyHZxjzWvjgIUoAAFKEABClCAAhSgAAUoQAEKUGCGBKYTsu3atQtPPPEEPvKRj8Dn86GqqoqVbDM0TjwsBShAAQpQgAIUoAAFKEABClCAAhSgwEUsMN2Q7Uc/+hFuueUWpymbCNpcLheXi17E481LowAFKEABClCAAhSgAAUoQAEKUIACFJgBgemEbD09PXjqqadw6623OluriaCNIdsMDBIPSQEKUIACFKAABShAAQpQgAIUoAAFKHBxCzBku7jHh1dHAQpQgAIUoAAFKEABClCAAhSgAAUocAkIMGS7BAaJl0gBClCAAhSgAAUoQAEKUIACFKAABShwcQswZLu4x4dXRwEKUIACFKAABShAAQpQgAIUoAAFKHAJCDBkuwQGiZdIAQpQgAIUoAAFKEABClCAAhSgAAUocHELMGS7uMeHV0cBClCAAhSgAAUoQAEKUIACFKAABShwCQgwZLsEBomXSAEKUIACFKAABShAAQpQgAIUoAAFKHBxCzBku7jHh1dHAQpQgAIUoAAFKEABClCAAhSgAAUocAkITDdke/rpp3HrrbdCURS43W6oqup8ybIMqaenxxYGhmE4X5qmwbZtdHd3o6urCx0dHc4L+aAABShAAQpQgAIUoAAFKEABClCAAhSgwKUsMJ2Q7YMPPsAjjzyCNWvWOKGaCNnq6urg9XoZsl3Kk4LXTgEKUIACFKAABShAAQpQgAIUoAAFKHB2AtMJ2Xbt2oXHHnsMN954o1O9Njo6LL4B7AAAIABJREFUitbWVlRWVkKSJFaynd1Q8NkUoAAFKEABClCAAhSgAAUoQAEKUIACl6rAdEK23bt34/nnn8enP/1peDwebN++3alkq62tZch2qU4IXjcFKEABClCAAhSgAAUoQAEKUIACFKDA2QtMJ2Tbs2cPXnzxRdx+++3OEtGtW7eiqqqKIdvZDwNfQQEKUIACFKAABShAAQpQgAIUoAAFKHApC5yvkE1Usm3bto0h26U8GXjtFKAABShAAQpQgAIUoAAFKEABClCAAucmwJDt3Nz4KgpQgAIUoAAFKEABClCAAhSgAAUoQAEKHBM415BtxYoV2Lt3L1566SXcdtttzp5srGTjxKIABShAAQpQgAIUoAAFKEABClCAAhS4LAWmE7KJ7qLPPfcc7r77boZsl+Xs4U1TgAIUoAAFKEABClCAAhSgAAUoQAEKOALnGrKtXLnS6Sb605/+FJ/73OfgdrtZycY5RQEKUIACFKAABShAAQpQgAIUoAAFKHB5CpxryCaWi+7evRvPP/887rzzTlayXZ7Th3dNAQpQgAIUoAAFKEABClCAAhSgAAUoIASmE7JxTzbOIQpQgAIUoAAFKEABClCAAhSgAAUoQAEKTCNkE8tF9+zZgxdffBG33347K9k4myhAAQpQgAIUoAAFKEABClCAAhSgAAUuX4FzrWQTIZtYLvqLX/ziWHfR999/HzU1NaitrYUkSZB6enpsQWsYhvOl6zosy0J3dze6urrQ0dEBRVEuX33eOQUoQAEKUIACFKAABShAAQpQgAIUoMCsEJhOyPbBBx/g4Ycfxg033ABVVZFIJNDW1oaqqqpCyLZz507btu1jAZumaU7ItmXLFqclaWdnJ0O2WTGNeBMUoAAFKEABClCAAhSgAAUoQAEKUODyFphuyPbII49gzZo1kGXZCdrq6urg9/udf5e2bt3qhGyigk0EbOKfoqLtlVdewcaNGxmyXd5zj3dPAQpQgAIUoAAFKEABClCAAhSgAAVmjcB0Qraenh488cQTuPnmm51QzeVyIRQKwe12F0K2HTt2HFsuKgI28WWaplPJtm7dOi4XnTXTiDdCAQpQgAIUoAAFKEABClCAAhSgAAUub4HzEbLddNNNzqrPD4Vsp9uTbdOmTVi7di1Dtst77vHuKUABClCAAhSgAAUoQAEKUIACFKDArBEoa8gmloyK5aNsfDBr5g9vhAIUoAAFKEABClCAAhSgAAUoQAEKUAAAQzZOAwpQgAIUoAAFKEABClCAAhSgAAUoQAEKTFOg/CEbbDz/44ewbsMXceXVq6Ao6jRvgS+nAAUoQAEKUIACFKAABShAAQpQgAIUoMCFFShzyGYCGMEPH3wSn//iA1i5aiUUVbmwAjw7BShAAQpQgAIUoAAFKEABClCAAhSgAAWmKVDmkE2HbafwzDMv4Z57Podlyzqdjgl8UIACFKAABShAAQpQgAIUoAAFKEABClDgUhYoc8imwbJsbN7M7qKX8qThtVOAAhSgAAUoQAEKUIACFKAABShAAQqcKFD2kM22LHRv3oKutXeio6ODlWyckRSgAAUoQAEKUIACFKAABShAAQpQgAKXvED5QzZbwkvPPomuezaic+nVDNku+SnEG6AABShAAQpQgAIUoAAFKEABClCAAhQob8imm0B+EI8+/Dg+/+W/w6pVorso92TjNKQABShAAQpQgAIUoAAFKEABClCAAhS4tAXKG7KZgDL4Ov6f//kIHvg//xc+uuY6qKp6aQvy6ilAAQpQgAIUoAAFKEABClCAAhSgAAUue4HyhmyGCcQP4ZEnnsIXvvpNrFq5gpVsl/0UJAAFKEABClCAAhSgAAUoQAEKUIACFLj0BcobsmkabMvES93d6Oq6C52dnQzZLv05xDugAAUoQAEKUIACFKAABShAAQpQgAKXvUBZQzZd12FZFjZt2oS1a9eyu+hlP/0IQAEKUIACFKAABShAAQpQgAIUoAAFZofAjIZsO3bssAWTCNcMw4CmaTBNE1u2bMH69esZss2OOcS7oAAFKEABClCAAhSgAAUoQAEKUIACl73AjIZs27Zts0XlmgjZxFcpZHv55ZexceNGLhe97KcfAShAAQpQgAIUoAAFKEABClCAAhSgwOwQmNGQbefOnbZt204VWyloE6Hb5s2bsW7dOlayzY45xLugAAUoQAEKUIACFKAABShAAQpQgAKXvcCMhmw9PT3OclERspWCNu7JdtnPOQJQgAIUoAAFKEABClCAAhSgAAUoQIFZJ1DWkE0sFxWVbd1Od9EuVrLNuunEG6IABShAAQpQgAIUoAAFKEABClCAApenAEO2y3PcedcUoAAFKEABClCAAhSgAAUoQAEKUIAC51Gg/CEbLDz35ENY/9m/wtKrV0FR1PN4OzwUBShAAQpQgAIUoAAFKEABClCAAhSgAAXKL1DmkM0AEMUPH3wMn//iA1i5ahUUVSn/XfOMFKAABShAAQpQgAIUoAAFKEABClCAAhQ4jwJlDtl02HYSP/vZS7jnns9j+fJOKApDtvM4njwUBShAAQpQgAIUoAAFKEABClCAAhSgwAUQKHPIpsGybGzevAlr165l44MLMOA8JQUoQAEKUIACFKAABShAAQpQgAIUoMD5Fyh7yGZbFro3b0HX2jsZsp3/8eQRKUABClCAAhSgAAUoQAEKUIACFKAABS6AQPlDNlvCi88+ibvWb0Tnsqu5XPQCDDpPSQEKUIACFKAABShAAQpQgAIUoAAFKHB+BcobsukmkB/Eow8/ji98+e8KjQ+4J9v5HVEejQIUoAAFKEABClCAAhSgAAUoQAEKUKDsAuUN2UxAHvw9/uXff4gH/vnfsOaG1VBVtew3zRNSgAIUoAAFKEABClCAAhSgAAUoQAEKUOB8CpQ3ZDMsSON9ePDxH+OL9/8DVq1cyUq28zmaPBYFKEABClCAAhSgAAUoQAEKUIACFKDABREob8imaXAaH2zqRlfXXWx8cEGGnCelAAUoQAEKUIACFKAABShAAQpQgAIUON8C5Q/ZbBubNm3C2rVrGbKd79Hk8ShAAQpQgAIUoAAFKEABClCAAhSgAAUuiMCMhmw7duywbduGYRjQdR2apsGyLGzZsgXr169nyHZBhpwnpQAFKEABClCAAhSgAAUoQAEKUIACFDjfAjMasm3bts0WoZoI2UTAJr5M08TLL7+MjRs3orOzk3uyne8R5fEoQAEKUIACFKAABShAAQpQgAIUoAAFyi4woyHbzp07T1vJtm7dOlaylX24eUIKUIACFKAABShAAQpQgAIUoAAFKECBmRCY0ZCtp6fHFhctKtlK1Wxi+Sj3ZJuJoeQxKUABClCAAhSgAAUoQAEKUIACFKAABS6UwAUJ2bq7RXfRLlayXahR53kpQAEKUIACFKAABShAAQpQgAIUoAAFzqvAhQnZXnoJXXeJkI17sp3X0eTBKEABClCAAhSgAAUoQAEKUIACFKAABS6IQPlDNpj4+Y8ewbqNf4WlV69i44MLMuw8KQUoQAEKUIACFKAABShAAQpQgAIUoMD5FChzyGYAiOKxBx/H5774AFauWglFVc7n/fBYFKAABShAAQpQgAIUoAAFKEABClCAAhQou0CZQzYdtp3Cz372Eu6593NYvozLRcs+4jwhBShAAQpQgAIUoAAFKEABClCAAhSgwHkXKHPIpsGybGzevAlr165l44PzPpw8IAUoQAEKUIACFKAABShAAQpQgAIUoMCFECh7yGZbFro3b0HX2jsZsl2IEec5KUABClCAAhSgAAUoQAEKUIACFKAABc67QPlDNlvCi888gbvu2YjOZSvY+OC8DykPSAEKUIACFKAABShAAQpQgAIUoAAFKFBugfKGbLoJ5AbwyMOP4wtf/nusuobdRcs94DwfBShAAQpQgAIUoAAFKEABClCAAhSgwPkXKG/IZgLy4O/xL//+Q3z9n/8NH71hNVRVPf93xSNSgAIUoAAFKEABClCAAhSgAAUoQAEKUKCMAuUN2QwTUvwgHn7iKXzhq9/EqpUruVy0jIPNU1GAAhSgAAUoQAEKUIACFKAABShAAQrMjEB5QzZNg23b6O7uRldXFxsfzMyY8qgUoAAFKEABClDg0hGwbRiWhbRuIm8DUunKJQk+VUFAlY//t0vnrnilFKAABShAAQpchgIXJGTbtGkT1q5dy5DtMpxwvGUKUIACFKCAELAtE6ZpwbIm95BkCYosQ5YlQDoWwUz+QudENizLcs5l28dfIkkSFEWGrMhTO86xZ9kQF63pJlKGhbRlwyh+T1yeT5YRVBV4VaVwvVN9WBYMw0TGMJG0bGjFsEmRJOd44ktVJIjrnvbDtmCZFkzLPsHkjMeVJMdKmJ2HKzjxVJaB4XgSvx5OYkfWgstxswHVjWtqI/hkjR/CobwPG7ZVcpr6mSUxT4XT2Yz91A/PZ1KAAhSgAAUocJELzGjItn37dltUrhmGAV3XnS/TNPHLX/4S69atQ2dnJ5eLXuQThJdHAQpQgAIUmAmBfCqJD2Jp9IvSpUkekqLA53Eh6FZR7XGh0etCQFWmlLfZWh6HxlPoSWnIWYUqKXFGVVHRFA5gQcSHkDqVAMeGZRiIZvM4mM7hSCqHwxkDg4aNbPGYLgmodqmY4/OgPuBBvc+NOT43Ii75NOGYDdswMZ7L40hGw0Aqi8MZHf2GhYQFiPjPq8ho9LjREvSg0e9Bi9+DKo8CeRqhk53P4eB4CrtTOnITK8fOMA6SrKClIoiOKj9ckw3Y2X7f0LFveBTf2T+KzWkLXufebMDtxbrWOvwfrRXF4O1sDzyN59s2spk0dkdTOJC3nbGY7GFBQtDjweLqAJr97smezu9TgAIUoAAFKDALBWY0ZNu2bZsTsolwTdM050uEbK+88go2bNjAkG0WTijeEgUoQAEKUGAqAomhYTx0cAwvZ6ZUygaXIsOnymj2ebAsHMDK6gDaAm74zliJZiExHscLB0fxfExDAoXgSoRssqxgaXUl7m2pwvLQJLGRbSGTy2FfNIHfjaXxTkrHoGYgaVgQl3+skk2EYk4lm4xgMWy7tiqMj9aF0OpTcUJxk2UilcuhN5bCn6JpbE3pOKoZSOiikg3QUAgEVUlCQJERcqlo8LqxvCKA66pDuCLsQUidSvTz4dHQE0lsOjSMH4/lELUAZQoZo6y48Gdza/DFeVUITOH5U5kDx55j6Ng7PIr/3TeK7pQNb6mSze3BhtY6/GPLBQjZLAuDI2P4Ud8INmdtTCWHNWwJc0IBfL6tFjdX+8+KgE+mAAUoQAEKUGB2CMxoyLZz507n19MiZBPVbKWQbcuWLU4lW0dHByvZZsc84l1QgAIUoAAFzkpg/Ogg/vv+UTwzlZDNLgRjItvxyRJq3G5cWRHE7XMqsLrSh+DpgjY9h/eOjuD7B+N4LWtBF6tNi1dp2UBrMIi/bq/DZ+qD8J8ur3ICtgzeGYji+cEU3kobGLUA0zmW5ARnpWOKaxS/XCz8E3BJMlbXVuJv2mtxTdh9PGSzTESTKfxhKIYtoxnsyBgYMwGteCyxILNUqCaOI44orlcEbhUuFZ2RID7ZUIE11X7Ue5SzchdPTkfH8ePeITwUy2HUlqYcsomqsv86vxrBGQrZvtU3ik0nhWz3XKCQTSxn3n9kBN/ZN4yfa2IsJ2c2bGBeKIT/srAOn6kNTP4CPoMCFKAABShAgVknMKMhW09PjxOyiYCtFLKJv3xyT7ZZN494QxSgAAUoQIGzEogfHcS/9o3i55kTl4uW/m3if52YbzghlgiwFAUrqytwX2s1Vld44PnQHlgW0ok4XugbwSPDOfTbJwZilm3Do7rwycYa/FVrJRb51VNev2XksWdwDD88GMPLaRMZUQVXTMDEtYjHiddauFpJ/FdZxW1zavC1tmq0epVCGGeZiCWSePVoFM+MZNCTt5AXzxd7npWOVQwVSxckTucsoBT7ywFwyzIWBAP4yznV+FR9ELXus6losxAdjeFHvSP4UVzDuNibrngiJxw8zSgqigt3tdTim5dJyGaZGnYdHsZ3e6N4xZCOhWynmp8FMhuikq01FMQ3Ftbj9hpWsp3VBwKfTAEKUIACFJglAhckZGN30Vkye3gbFKAABShAgXMUOFXIJgKkiCJjjks+tiRRBEsxwzph7zOnmYEImxQ3ulpq8YWWCjR7iiFW6XqMPHYPjeKhA+NOOKZJou5swsO2YULCwnAIf9NWh0/U+uE9OauyLaTTCby0fxgPD+VwcELVl9iIf1HAi6vCXlSIc4tmCHkNw+k8erIGDugWagJBfKm9HnfU+50KPMBCLpvBG/2jePRICu/qFsQ+XqUtyMQ/KxQZ7V4XmlwyFMvCUN7AXs3E2ITgTZgokowrIiF8tqUWt9T6EZxyQZuBoZExPNE7hp8mDCSLLuJ+Gl0yGhUnHvzQQ1JcuLGpGutaKuGfQlXXyQcobB+iYTydw2DWQMK24ZYV1Pm9qPfKODwWxdQr2QoYtm0hp+UxlspjOG8i7QSgMqo9HjQFPQi4C0t0z+FyYZlZvNc/hO/sS+B1W4KIYEvzs8Ulwyd9OJAU86k+EMDa1hpcX+U7x3cGX0YBClCAAhSgwKUscGFCtpdeRNddd6Gjg40PLuXJw2unAAUoQAEKnKvAh0M20VFTxtWVQdxVH8S84jJI2wISuoZd0SReiWXRqwN2MTgR3TGvrK7C19trcUOl21lOWXhYyKZTePnAMH4wmME+s7AkUnxXZFEiRBKBiWnbCLjcuGNOIahr8Z6UVFkmhsZG8f3eUTwTN2HIotrMhmnLWFoVwsa5lVgd8SIkGhtYFnRdNEbQcDCTw454Di6PHzfPqcJ8fyHssU0d+4dG8eiBKLpTJnLF5abielyygqsqArilOoAr/G7UqhJk20JU07FrPIXfjqXxbtZEuliRJyrxXIqKj9RW4W/mVWFFeKob7Ws4ODyKH+6L4YWkiUyxAjDg8eC2ujBur/QcC9lOqNCTZNT4vZgb9DiB05QftgVNy6MvmsKbsSx60nmMaCYy4vplBZVeNxYH3Ki1NLw8lsKv0laxKlE0PvDgVMtFLVNHLJnGtmgGW9N5DGZ0RHXhKSoCZYRdLqdJxKKwH6uqAmjxu+A+y26fppnGHw+KkC2FraLaT4SEsoLlFUHcWx9Es1vMhMLj+D8leFUVTUEvajxnpTRlTj6RAhSgAAUoQIGLW6D8IRsMPPfkI1j/2S9h6dWruCfbxT0/eHUUoAAFKECBGRE4VciWs2Xc0liNb7RXozPgLoQXzhpGA6Pj4/jp/jE8HctjGIUljqI6yu8N4P75dVjfGCxWi4n0TMfBkTE82hfFC0kDGbEU07ZR6XFjsSwhmtewW3TVdCriZCyrCuMr7XW4odIL98SyJ9PEwYFh/M8Do+jOAB7ne2JZoIJPNFXj6+3VWOg0NDixVso2DSSyGvJQEPG54BF7xjndKpPY1DeMBwcy6BPVUSJ4s22n0+m11RFsbKnEqrAXfkV0Iy0lOIU94d47GsVPjibx+1whnBPfFnuANQT8+GJbHe6sDyE0lWo2O+dU+D28bxyvpC3kiuFTXSCAv26rx8bGwjLHQnD04Rqws6oKE5WAmTTeHYjhhaEU3sqaGLMKIenEh6jeq1clxAwTA0apEcOpQjYbel7D3tFxbBmK43eJPA7pcJbbTlzqKtniGGLvPhdWVYVwe2MFVlb64J9Kh4fi3Rt6Er85MIRv9+WwW4Izf2xFxccbq/F3bdVo9xWw7dPUyZ2V04y8w3hQClCAAhSgAAUuhECZQzbRf2sMjz30JD5/39exYtVKKOpU/kZ4IWh4TgpQgAIUoAAFZkrgdCGbCDFEyNYRmFiZZcPI5/D73kH8x9EEtltyYY8s24ahePDlBfX40twwwk4DBBtaLoM/HBzG944k8Z5RqGITjQNW1VTg7oCMbaPjeCZtwXD+u42Ix4u7m2uxYW4EDRP3NzNNHB4ewbf2j+IXKQuKLMItEcxJaPX78On6MK6r9DtVS6L5QlBVnEBNPlXVlNOtcgTfF80ekias4jJNEZSJJauiAcMnanzHg8IT4C3kMkm8enAUjwxksNsoBFUioPOqLnxikn3lTjiUmcX7R0fwg744fpcV1VmFveAa/H6sbazAjRUu2CKUlBW4FRkRVUHErcJ1lpVgYmxyuQzePjKKJ44k8ae85YSDYizEdZu2qCYstLMQIaW4BjGkx/PKk0M2wNA07BmO4Sf9MfwypSMhtr1zKhILrxUhqDi2szRYkgo+soprqiPY0FKN1ZWeYufSyWa1DT2bwJa+QfzHYQ39ogqyWDl4fU0EdzUEUScmoCRDVRSnw22lS0XApZzYQXay0/D7FKAABShAAQrMOoEyh2w6bDuFZ57txj3rP4tly7hcdNbNKN4QBShAAQpQYAoC5xKy/a53AP9xNImdZwrZxBLPWAw/3j+Cn8Z0xIpVbC7VjXUtdbivVsGf+kfw/YEMDoiAx9mbTcZ1tZX4Wnuts+xSVJg5D9vCeHwcT/UO47FRDVG5sDeX6PYp2xKq3SqafC7UuVXM9aiY5/eiMeBBtceFOo+KiAhdiuGUWCq6q38I3+qL4td6YSN9p5GBpOLP51Tj623VmOdTT79/mK3j4MAoHtwfxYsZE7pIo8S1SzKuqqrAA+01TiXepA8tizeODOO7hxJ4Ny/SqUJVnE9R0OhRUaUW9mSTZRkBVUG734urKoJYEvGg3qM64dVUHqJxQN+QqCYcwwspC5pcqD4UoaZY1lvtUlHtkmGaBkbzJmIidCuGbUX8E5aLqraJgbEYnj4wiqfjOmJifzwU9qarcrswz+dCowqYhoHerI4DYkmqqPgTDS4UF25pqMKX5lVjcXHp7pnvwYaWjOOZ/YP41pCOeDFkU2TZGfMGt1KoapQkqLKMKtHxNeTH8sog2oIuhF38BfJU5gifQwEKUIACFJiNAmUO2TRYlo3Nmzdh7dq16Ojo4HLR2TireE8UoAAFKECBSQROF7J9orEaf9tejSUTKtlEQDUYG8dP+8bwTEzDyISKKJ/Hj/vn1+OeJrFcVFQ75fBO/zC+dyiBN3WxET6cv3ssqIjgq6JarEpB35FhfLsvhpfzhaWJYm+3Wp8fG+fV4e6mICrVUgcE2znetiMjePhQHL/L2c6+bE6EUmy+4OyNJklOJVup6qvR60aHE7oEsDjkRcQlw7KyeKdvCN8+kMCfShvp2zZ8Lg/uba3DF5sjqHKdqUuojVw0hkf3D+HBmF5cMmpDsyQsqgjjbxfU4tZqv1PZdcZHNoNXRNh3JIU9euH+S51LC9Vlzs05/ysiPxEUNvu9EBVcf94QwYKga/JGAmJpbDaJzX1D+N6RDA6iUHkoQkW3ojo2t9YEsDCgOhWKO8eSeHk87+y3Zx1rVFCqZKvHP7ZEYGlp/O7gEL7fn8YOS1TEFSoKWwJ+3NFYiWsjHlQogGXo6I0lsGkwid9nTORERZtlo84fwH1tdVjvzJNJgkLbRmZ8HI/tH8S3x4xjewCKcFVURIqvUl9Zp4JOlp2lqYvDfnyivgI31gRQ5WbQNtlU5PcpQAEKUIACs1Gg7CGbbVno3rwZXQzZZuN84j1RgAIUoAAFpiRwusYHYvP/z9SF0FQMKUSIlTE09EaTeC2WQ69xPIgxROODqio8ML/Y+AA2xuMxPNU7gsfHNESLVWySrOK2ObX4SlsV5nkkJOMx/GT/CB4X1WmikkvstyUpuLG+Gl9rq0FnsNCooJA3WUim03hzIIrnB8W+YgbidmE5YqlzpdNIQYRuxU3kROhS4VKxIOTDx+sqcXOtWF6Yx5/6hvCdA0m8PSFkq/D48PnWetw7N4TwsRK6UxPa8Rh+2DeM74xqyBSXSOoWMD8Swv0L6vCpGv/kTQnSKXQfHMK/D6Sx3yhU1E18iEI1p0iruOddIXQD6r1efKapGuvnVmLOh9qwnnS9loXRaBQP9Q7h8XHTSTpFfZxhS1gUCeELLdW4qcqHShE+mgaG4kl0Hx7D0yM59Bf3qnNiLLcIIOvxDy1hJMdjeLJ3CD+MGsiK49k2JFnBjTURfHlOBK2eUiMCG+Ivt68djeHxsTx6HWvxXBdum1uDv1tYjQZnWfEZHraNxFgUD+4bxPfi1vHKxuJLJho5U8RZ/lpo5HBlJIQNLTW4pTYAP3O2KX0W8EkUoAAFKECB2SRQ/pDNBl742RO4+97PonPZClayzabZxHuhAAUoQAEKTFHgwyFboYpK7KtW51LgFZVPTngFZCwLccNEyrRhFJcUilAr4PLg7pY6bJgbRpNHhmXksOvwKL5zYBy/0Y5XsTUFg/irtnr8Rb0fAaVQ7fbuoWF8W1S7GXCCJhGSNASC+JLTREAEJMfTJ9sykcnmsGc8hbdiaexM5LAna2LAtKE5gVQhmTqWyxWr3ESFW1swiI3zavHpGhk9B4edSrY3J1ayub3YICrZ5oad0OlMD01UsvUN4QdRDdli8wMRsi2sCOGBBXX4xBQq2ax0Gr/vH8ZPRjIYMEtNBgpnzZs2xk3L2etM3JfYK60UtomlkfOCBZ87GgKFar7TPMQvVA8NjOK7+wfxXFZymkmIIEpWXPhUsVLxeCdXG6am4f2jw/iPg+P4Xf54g4lSyPaPzSEcHRTHG8Zz2cJ4OQ0jZAWL/R5c5S8s3zzWrME2MZTR8E5Gx1Gr0GDCtCWsaajG3y+qx5LJQkLbRnwshp/3DeEXGdEa4/hDVPulDQvjlo20CNiK81FUudkiF1RU3FhXja+2V+OKADuMTvHjgE+jAAUoQAEKzBqB8oZsugnkjuChBx/HfV/5JlZdcw1UNj6YNZOJN0IBClCAAhSYqsCpQjbxWhGenPAoLWEUHR6L+4GJ53hkFR+rq8TnWquwNOR2gpxUIoZn+0bx8HAOw1JhWacIz+q8PqyqCqDFKzvLI0VyN55M483Pz4G3AAAgAElEQVTxLPYVu1k655VV/FlTDb5W7B55QpGXaLJgmkjl8xhI5Zx9v47kdUQzeQxmNPTmTBy1CuGUeBROY0OWFNzSVIuviiWPIyP41oEoflOsIHP2ZJNVfKa5Fg/Mq0Kz50zRlYHhoTE81DuKn6VM5IsVeDpkdFRF8F/m1+LGKezJZmk6hlIZHMjqyBar4UremmkjYVoYzeWwI5rG1oyBeClEcposuNHVWouvtVej4gwrLm3Twv6BEXxn3xBe1AohWyEUFQ0m6vDXrScFioaOvUOj+FbfKDalRbMCJ9o7Xsk2N4QD4ni9Q+jW5EJoVzQWgdvJUZZjD0CzANFyq3g0XFNbjW8sbMDVQfnMS15tG/lcDofiGRwWnSkmjKmYT2lDhJEGBlIZvB3NoscsPKFQ0SZhQSSEBxbV4+NVvskrC6f6huHzKEABClCAAhS4JATKG7KJFQODr+Nf/v0xPPDP/4Y1N6yGqvK3fJfETOFFUoACFKAABc6jwJlCttISxZPDNpG9OJvme9y4vjqC2xsrsCzigU8R+25p2N0/jB8cGsfmrO10qSyFK6ISSVSVTdyKSwQiug2IfKSUF4kApTUUxlfa63Bbre94R02xnPSk8MwQoZthIJ3TMJbT0Z/VsHM8hd/HctijWzCLVWCiEm9xRQXub6tFhxHH9/aP4Lm0WJ4qzltYQtlRGcFX2mpxU5UX7tPsF2bn0njt0DC+fySFHbpomFDonqkqKj5WX4Mvz6vC0uDkf6cSr3HCPScVOnFAxb+KO9VyWfzpyAgeOZLCu7qwLKRaonLsk3NqcP/8Osyb2Pz1pHnhhGxHR/Dd3iG8MCFk86oerG2uxVdbK1A9sYuroWPP4Aj+d98YtmROEbI1h9DvhGzD+EVeKjQdKD4CsoRwsUPqydPz2LJX574kLKuqxOfn16NzspCttFTWsTqVkdjnz0QiEccLfSN4MGYgWZxHYgnznKAfX5rfiL+sCzj7BPJBAQpQgAIUoMDlI1DekM0wgcQhPPrEU/jCV76JlSu5XPTymWq8UwpQgAIUoMBxgVOFbCLPEGGY2Jj+hO3JRFWaJKHOpWJJyIellUFcVeFHs99VDKUK3SB/tn8Yj4/kcUgUpRV6Ezg5UikiOykvcRZcFptEHlsWqSgu3Nlc64RWTU4QZCGn5TGWNmApblT5XU6oV6qqEydxzmGZGImN47kDY3gqmscgCvcgvtcaCOP+9lrcFMzjF73DeGgojyOiM2UxzPGqLtxUV4kNzZXoCLrgnbhnmKiO0vLYNxzF4/3j2JI2CxVoxSWuNV5fsWFD2OkMOunDNpDM60gbMvxuFUGXfPxeSi/Wc3h/YATfPTCO34mTieDPCdlkfLyx1tn/bb7n9GcSy0WPDI7ie71D+GkWx5aL2pIIBCvxjQU1WOx3FZdh2tBzObzdP4zv9MfxplEK0SZUsjWHMDoyhu/3DuEnKXEdOLaP3jJnD78gqo81qyhdlxj8Yr1bsQKy0uvFgrDYC24yJxuWqSOeM5CDC5VexWlucGJjVRtGSjR3GMB/G9QQmxCyNQb8+GJ7I9Y2BBBgyDbplOQTKEABClCAArNJoLwhm6Y5vz3t3rSJjQ9m0yzivVCAAhSgAAXOUuBUjQ90W8YVYT8+WePHXBFwOamYBCgKFNG9U5HR4veg3ueC54QgSsfBw8P4jwMxvCw6gBavxalgc7pknv4hKtnEEk9R2VVcSYorip1Ib6n2QrEMHI5G8cKRBPZZbiyr9GNpxIdajwq/LMFT7DZqWCaGk0l0HxrDs1HtWMgmKtmWRCrx9fl1+FiFhV1HRvCfB+P4Vc46vp+XDVS4XVhRGcTH60LoCHqcoFESAV8+jwPRJF4dSeH3aQNRS+wDVtzjTFKwqroCX26vwbUVnjPuk1YSsLIZ/GkwilfjJqqDPqyo9Dv3Iu7D7VTHWUik03hjIIqnRrLoNYsVgDbgUlTc0VyLr8+vQd2ZVrZaFmKxGJ7YP4RHogbyxUozYVHv9+Ev51ThttqAEwpapomj43F0H47hpbiO0WLn2NJy0XtaRXfRMHLpOH6+fwg/GNQwIkJYUY0nSZgfCuKeuaKRghdVqlxcImwhls3hcFqDy+tDe4Uf4Ql77E06VYVBPI5fHhnHNtOFlZV+LA77EFJlp4pO3HreMjAci+OF/hieTVvQnfljw7AktIaCuH9hPT5d4/9QY4lJz80nUIACFKAABShwSQuUNWTTdb0QsnV3Yy27i17SE4cXTwEKUIACFJiOwKlCtpwt45aGKnyjrQqdfrW4VM/ZjA2SfPqSIDOXwObeYfznQBa9xX3GxAb1lW4VSwNuNLlkSCeXsYmN/UU30ryG7RkdR4xCeCUeftWNdS11uK+1AhEziz+JJgn9CWwzJDR7XWgNeNDkUdGgyqh2KfABSOo6ejM5vJvIo0+zoDvLRUWVm4KbG2pwf3sNlvglJJMJbDo4gseGsthviYo0yanoEnuWeRUF8/wezPO7ECl20ExqGvozGg7kTSQLa0ydCi0LEuYG/Li3pRZ31AdPXH55uoGxTYyMxfDj/aN4elyD6nahPeBBrVtBpSo7yy5NUYWWzWNfqnAfuWPXB9T6/PhCex02zAnhDIVszvXlc2n89sAQvnc4jV3FjqFCQ4aMOX4vrol4Mc8lQTcM7EtmsTWtY8gsjEFhGAqVbIWQLQLJzOE9EVD2jeM10dSi6CM6erYFfbihwocOrwIvxJ5pBvalstiZNhEMBnHH3EqsrvCd0MziTHPXNnLYcXgE3+4bdyrrWnxutPjdqHLJqFJkeMS80Q0czuaxO6VjoDjnSnvwraqpxN8uqMWKkIh4+aAABShAAQpQ4HISmNGQbceOHbaz54muH/syTRNbtmzB+vXr0dnZye6il9Ns471SgAIUoAAFigKnC9k+3liNb7RXoyNwhk2/TlA0MDQ0iu/tj+KFlImck8+IPc8UrKgKY2NTBEv8py67km0LY6kUfnFkHJviurPJv3imyOOuqq7C/W3VWGAl8ZP9o3gqpiNW3ORNVGSJiiZRHRWQZadaKVfsOJkRFU3OHmY2TEho9Ptxn+hY2hBESOwdZ+o4GhvHC4eieD6axyGnhK4QtBU2zi9URLmLO8pp4t+KTR9KzxEBW4PPizvmVKOrKYxm7+R7sYm7MnJZvHl4GP95OIl38jbMYkMCcc++4jJdy7KRtFHo4irOWwwARaOJj9ZX4W/aanDlVPZ+swwMjEbxk74xPC1sS8tni/vBeSQJERkwi+cT4ybOVepoejxkq8M/tlTABRuxZBybD47gieEc+kxAKgZtha60CupV0RTBRs60MKZbiImcTlWxuiaCDc1VWF3hdSoEz/ywkBwfd5YePzSmIyau11l2XBgTUb0oriVjAVlxoGIlY2GfOwmNPh/WtdTi7qYwqiZdlsqPAwpQgAIUoAAFZpvAjIZs27ZtOxayaZoG8SVCtldeeQUbNmxgyDbbZhPvhwIUoAAFKDBFgfMWsuVTeLlvGN8/mna6PIoIRTQwiHi8uKu5FhvmRtA4cZP9E67PRj6TxqsHhvD9gTT2mKV91GyE3T58rqUaN6t5PH1oFM+mbGTFPmqlSqtiWFTY861wXtGzUuRroqJJsiXU+7y4bU4VupoiaPWqxT29bJimjsOxBH4twj3RnVK3IcK0UqhVKrorHbdQvCZCO7G/mYy2oB+fbKzAn9eH0eJTi3ubTQZvIhWP44XeEfxgJId+qbA81AnuJuxfd8IedSiEfj5FwYrKsLMsc02NH94p7TNmQ9fy6BmK4anDMbyaNDBeDNFKwd3E4kLRUdQrlmHaQL649LJQyVYM2WQ4+6QdHU/glf4YXoyKBhM2NGe/voLPxIYZhf6hNiwLaA4G8Lm2WvxlQ2jyZaNW3ulk+p97Y3hOXEzx+I7usT3+CnvilRoriPEW91Lr8eBTDVW4e04FFgRdZ+5gOtlw8fsUoAAFKEABClySAjMasu3cudP5+5OoZBMduETIZlkWNm/ejHXr1qGjo4OVbJfktOFFU4ACFKAABaYnMH50EP99/wiezRyPlPK2jI83VePv2mvQOaVKNhPjw6P4/v4xPJ3QkRYhlxO2yOisCOMr8+twc7XP2Xj/tA8jjw8GR/CDvnG8mjahOXuhiRBFxrXVFbivzg9Zy+K18Sz2pvM4mDMxZolKr+NdSUvHFnciAqQat4rFQT+urw3jptpQIQg7Ydd8sbG+iWgyjXfHkvhDLINdKQ0HNAuJCd1OJx7XJ8to8XnQEQnguuogVlcHnGWeU8q7nANZyGTS2DqcwG/HCuc7qJmIntRhtXROEVh5JBlzfW6srArhlrowVlYU9iWb8sO2oeXz2DMWx6vDCfwhnsc+zYKo9nMeNpyGFnP9biz1y8hlNbybNJw91xRnuagXG1rr8E+tFcVOryKgNDCWTOOtkQRej2awMy2W+trHj1k8tLjKSlXFwqAP11WH8LH6MOYHXE6weMaHpWEolsRvhpL4YzKHA2kd/YaNdPFFp3p1UFGxOOTDDcXxnu93He9MO2UsPpECFKAABShAgdkgMKMhW09Pj/M3ZxGwlUK20p5sXV1dDNlmwwziPVCAAhSgAAXOQSAbT+DVsTTe146HbLotYVEkgJuqA2j0TGUJpIGxWAqvjWXQYxSW64nkRgRkbQE/1lQH0Oyb7DgmEukM3h5JY2vWdKrVStVdYbcHH6sJ4gqfhPFMDocSOezO6DhsGEhqBnKa6VR6OeGaJMPtVhHyuJzmDEsjfrQHPU4odWLANgHLspA3dIyks9gXz6Ena2BY05HSDORNcR8SVJcKv9uFao8I7ny4IuxDvVd1OpBOtvDxxGERVV02coaBeDaHQ/EsdmV1HDVMpPKFexHBmnMvigKfR0Wlx+OER8sqfGjwupzmCGd3zkKJnPg7YDSdwc541tn/LmZYhc6vkgSvCMJCXnT4ZYymc9iaMpF0xkAkcC6srAri1iqfE8aVkjlb3Ieex0Aii93JPPbkDMRNq7iss7Bc160qaPS60Rn2Y2HIg4hLOf04TIQS12uZSGs6RlNZ7EvksUczMKYbyOQNaGahas0ZG1VFyOtCndeDZRE/rgh7EXHJUCcL8s7h/cKXUIACFKAABShwaQgwZLs0xolXSQEKUIACFJhVArYImCzb6cpYeojgRS117JxSUGE7G/XnLThLKSc+RNDhFhVRkx7HdpYa6pYNkfeVuoyWlmp6ZBlOo1PxPXG9zvlMZPM6snnTOa/4ntiI3+N2IeBxwSv2BpvSucUVi/MX9ibTTBN5TXNCtpxRDNncKgIeN3yis6VcCHAmvaXJZopYeirOZ5nIm8V70axjIZvo5Or3uJxwz6tIcDnnPOt4beLIOsaGZTvn00TIJr4rlmIqihMYiu3LxDJfzQKsCVWCLlnc96nCPRsibBPjJsZDLx7zWACmKHArYo82Ccqk+7CdCqxwfOeahVMxZMuL8zhNLSS4XCqCXjHeinONYu7yQQEKUIACFKDA5S1wAUI2oPulX6DrrrvR0cHGB5f39OPdU4ACFKAABS5RAZGMneoxrTCqELoVEqgJj2kfcxLjU97LKdbDXqJDdd4u+0NONDpvtjwQBShAAQpQYJYIlDlk0yF+Z/3sjx7F+o1fwrKrV3JPtlkykXgbFKAABShAAQpQgAIUoAAFKEABClDgchYoc8hmAIjisYeewOfv+zpWrFoJRRWN4/mgAAUoQAEKUIACFKAABShAAQpQgAIUoMClK1DmkE2HbSfxs2c24d57Potly7hc9NKdOrxyClCAAhSgAAUoQAEKUIACFKAABShAgZJAmUM2DZYFbN7cjbVr17K7KOchBShAAQpQgAIUoAAFKEABClCAAhSgwKwQKHvIZtsWurs3o6uLIdusmEG8CQpQgAIUoAAFKEABClCAAhSgAAUoQAGUP2QD8MLPnsTd92xE57IVbHzASUgBClCAAhSgAAUoQAEKUIACFKAABShwyQuUN2TTTSB3FA8/9EPc9+VvYtU117LxwSU/hXgDFKAABShAAQpQgAIUoAAFKEABClCAAuUN2UxAHvo9/t9vPYGv/9O/Ys31q6GyuyhnIQUoQAEKUIACFKAABShAAQpQgAIUoMAlLlDekM0wgfhBPPL4j/GFr/1XrFq5kstFL/EJxMunAAUoQAEKUIACFKAABShAAQpQgAIUQPn3ZLNs0V10E9beeSe7i3IGUoACFKAABShAAQpQgAIUoAAFKEABCswKgbJWsum6Dtu20d3djbVr2V10Vswg3gQFKEABClCAAhSgAAUoQAEKUIACFKDAzFaybd++3RahmmEYEAGb+DJNE1u2bMH69evR2dnJ5aIX0SQ0bBtvRVNIGtZFdFWz91LEe6Ml4EF7wAOPLDs3uj2ewVBOB0fg/Iy7bQMtATfa/B54lYLxzkQGgzkdpn1+zsGjTE1AcM/1uZyx8Bf34rRsG7tTORzJaJzzU2PksygwJQHxaTcv4EFbwANFkqb0Gj6JAhSgAAUoQAEKUGD6AjNaybZt2zbbsiwnZNM0zfkSIdsrr7yCDRs2MGSb/vid1yNkDBP/uL0fC4NeuGX+pfy84p50MFmScDCdR7PfjXXN1ah2q84z/u9dR+CWJIRcCjgC0xsB8YPlgUwerX4P/rKpEvVel3PA/2/3USdgi9B4esBn8WoxFv1ZDXN8LtzWUIFmv8d5tW7Z+M++YYzmddR7XGDueRaofCoFTiNQ+vOlI+JD15wq+Iq/YCAYBShAAQpQgAIUoMDMC8xoyPbBBx+cUMkmQjZRvbNp0yasW7eOe7LN/Pie1RkSuokvvr0f/7S4EVXF0OesDsAnT1lA/BD0q+EEBnIa/rqtFg1et/Pav36nD3c2VWJR0AvmnFPmPOUTRbDzynAcUc3Avc3Vx4Kdv912ALfUhnFl2E/j6RFP+dViLH49knDG4vbGCiwO+ZzX5i0L/9IzgLaAG2uqQ1M+Hp9IAQqcXkD8+fL80RhcsoQvtNYgyC7unC4UoAAFKEABClCgbAIzGrL19PQ4hQmikq1UzVbak62rq4shW9mGeWonEiHb17b24X8sa0VDsepnaq/ks85FYNPgON6PZ5wfgkoh21ff7cPX2utxZcTHJT7ngnrSa14aGMfeVA5dcyqPhWx//95BJ3RbVRmA+GGUj/IIbB6MY386h1vrwlg0IWT7H3sGsbIigE81RMpzITwLBS4DgScPjSJtWtjQXM2Q7TIYb94iBShAAQpQgAIXj8AFCNksdHdvRlcXGx9cPNOgcCUM2co7IgzZZt6bIdvMG0/1DAzZpirF51Fg+gIM2aZvyCNQgAIUoAAFKECBcxG4ACGbje4XX0DX3Xejo4OND85l0GbqNQzZZkr21MdlyDbz3gzZZt54qmdgyDZVKT6PAtMXYMg2fUMegQIUoAAFKEABCpyLQJlDNh02NDzz5KO457NfwrKrV7G76LmM2gy9hiHbDMGe5rAM2WbemyHbzBtP9QwM2aYqxedRYPoCDNmmb8gjUIACFKAABShAgXMRKHPIZgCI4vGHn8Tn7rsfK1atZMh2LqM2Q69hyDZDsAzZygs74WwM2S4Y/YdOzJDt4hkLXsnsF2DINvvHmHdIAQpQgAIUoMDFKVDmkE2Hbafw7LObsH79RixbxuWiF9O0YMhW3tFgJdvMezNkm3njqZ6BIdtUpfg8CkxfgCHb9A15BApQgAIUoAAFKHAuAmUO2TRYFrB5czfWrmXjg3MZsJl8DUO20+nasE0DmYyGozkDoxbgVmQ0et2o9bmgyhKkc+hSyZDtJG/bgpbXMJrVMaSb0CCj0qWiMeBBwCWfUydQhmzn+IlhWzB0HbGMhgHdRNqWUKGqaPR7EHIrUOSz78rKkO0cx4Ivm+UCNixDR0q81/ImYjbgVRSnw3eV1+X8WXMuD4Zs56LG11CAAhSgAAUoQIHpC5Q9ZLNtdhed/rDNzBEYsp3C1TaRiKfwdiKD3vEsDmcLIZtXkVHv96Ax5MPKqjAWBFxwn2XwwJCt5G3D0HLYF81gazyD/lQeI5oJTZIQdrnRFPahLRzAtZU+VLoUnE2eyZDtbD8rbJh6HgfHM9gWz+BQMuf84J+GhIgI2UJ+zAv5sbLKj3qPirOZ8gzZznYs+PxZL2DoGE5m8P54GnsTOeeXOOPizxdVcf58aQ4HsKwigPaAG56zzNoYss362cMbpAAFKEABClDgIhUof8gG4IWfPoG77/0sOpet4J5sF9HEmHbIZpnQTAuKUvjh+4TqLlEZY1iALDtVMCdWfonf5JswIMElA6b4/7YNGxJOVS8jqypcE45hGQYMy4Jlwzm+S1GcqqeTwxjxbdvUoZs2bOe5ClyqqJASg3CqcxkYHhnHS4fH8V4eqA95UemSoYiXAsiLYCilwxcI4RONVbi20gO/MvUKn/MTstmwTBO6aRXu6eSHrMCtyo63c2ViHEwThjBwuBQoigzlJC/bMmEYJkwbzvMKRDJUtfBcgVs6ninObxVMS3dvC1vnuOJ1px7HwqXa0LNpvDEQxa9Gcsi5PJjjV+Evpje6ZWI8ncUhU8Wy2grc3hRGk3vq4c55C9lsqzAvxX0WjcX8dDzkCb4X0fv57C/Fhq5l8P7QOF4ezGBEUjHH70ZYLYyqZVtIpHM4rAHtNRH8WVMF2nwuuKY45acfstmwLQu6YRbe66d5qKrqzOlj892Zy2ea76d5D0kylOJ8P/b+OcU5bfF+su3Ce+kUqWPhc8eAYR7/jFLFe0N8hp3iE85575k2ZOc5Z05WxC+tLPHeh+w8/1Shp3hOae6K08myCnF+52084X7EeU3LhuR8Rp/mvMV7FZ8FsvgsKX3unuSiKApURXxSWhCfD6Zpwyp+jtiS5By/cA0nCojxdZ4vjouCv3rs/WXDEv/9VNdoF74nPtucuSFJzvmPzYPS9RWvWXyCf+h7KB1ffNTJkAWmsCt+Xp54i+LDThxDKV4fcNzZKnyv+Nl6snPpc8/UdRwai+OVgTj26BKq/B7nzxfn7WbbSGt5HMmaCAaCuLmxEldHPAiexZ8vDNnO/hOQr6AABShAAQpQgALnQ6C8IZtuAtnDePDBR/FXX/0HrLrmWiiq+Is4HxeDwPRCNgupWBxbRrNorK3G1WE3vM4PkcVHLos/DichhUO4KuyFZ+JPg7aF0dEofqe5cHOlCwdHxrFHK4Rs4geqOICwLEGRbEiSgrbKCiyr8MBlajgynsY7yTyy4odS8SOdJAOqC50VASwMid/+F36YhJlHfzSNrak8MsXnGpDh8XiwojqEZq/4YWnij5wWEtEontg/hvdNNz5aH8ENdUHUiKVy4q4kEQ5lsSsax6tHkxhyB3FPWx1WRFwn3tsZBva8hGy2hWQyhteGckgAhbCseE7bthEOhP5/9t4Duq7rzO/93d47cNEBFokiQYqURKpZlq3mPm6kim1JLlM8M5n18tJWkjVZ6yVZSSaTSbJeknFeptkzHpcZV9mSTVKymke2miVSYhPFDpBoFxcXuL2c9tY+FyBBEmIBARC2v+NFS+I9Z5+9f98++5zzP1/h9tawLZQob7ETuTL7Khpl08KrhEKHk6DXy8ZkmL7gjDeeRa1aYvdoiWOaabep3u1MHBguN6siIdbH/ISVeGc0eHtiitcKms3fPa1s1uyXWBerwkH6434i00LfuThMrcyrA+N8K6PREo9wTzrKWnvuNF/yLUsjN1XihbEpni1Y3NSZ4v7OKK3eS1s3FkpkMxsN3h7Lsbtq2C/wM8JSw+kiFfBzYyJEq68p7v6ybqZe563hDN8eqWIGwtyZjnJDfNrOti10CsUKr2cmeXpKpyOVYFu3Etrctu0vtl2xyGaZ1Kpl9mXLDNQNez7WTAtVTkd5+ai553S4WJeOcU3Eh7Ne51S+zP5SgynDwgPoDid+r5f+eIiV4eYahaWTyRfYnauSM85cQ6p93eWi1e+nPx6k3e9uCiCzN0vjVLbA60WD3pYo/RE/vtn7GA1G8xX2FGrkdCUbgYETr+pDIsyq0PnrhV4q8MJUg/ZYhOvUON4RrEWjVmZ3tkzG8nFDS5iegHvW3hZ1tUZNlTlSUR8i1PoJhtNNZzjAhniQlNdezexNr5c5mKug+0KsjgeJnHtiS2NkosCQ5qYrFsQsFXktX6WAA/+sMVuWk1WpCOsSQXxGnePjBfYUNGpOB97pdUTZoTXY7EOb340Lk1qtxuHJCoeqDVu0d+JEdzrpjIS4Ph4k6YFCociesk5bNMyasM/ut2loZAsV9hVqdph5s9sOcLnpDQdZF/MTmxmnXuXQRIlBzcO1qQi9gTPjB53xQonhCiQjYTqDLmhU2J8t8lbZQCmYM0jU2ur1+LguEeGaiAe9VuXgVIXDFd0W25SQaDrd9ESCbIg3PXDPmjaGzqnsJI8PTXHU9HBrW5zbUkH7/tI8h0mlWmV/Ns9Px2vo/jAf6EmyOea7ZI82EdkutiLJ70JACAgBISAEhIAQWBwCSyuy6eDMvMgf/+nX+YN//V9597tuxS0i2+JYdh6tXpHIplf4+dEMz0xUqMVb+YPVSTq8s/JoFQr878NjuNraeLgjTGR2nhnT4NCxAf5bJcC/WxVnsljmmNb0n5ocz/F8w8NdbSFibvUS7aQvGmatz+TgWI5dUxp6oPkSpYQ7w9TJlapU8bAhneCWZICg22R0fILnRmuU/T7iXhdeh8P2etB0iw3ppP2idJbwVy+y8+1Rvl1x8ZHeNPcmvbanhHpBV6Gilt5gSlNhPSaZ8Qm+fKKImUjx+6uTdPtmv7i9syEWRmQzGB4d4suDGu0tYVo9SgRsbkqmjPqDbE4E8JkVXj81yZslE3/AT8jntF+Mq4ZGsdSg4vJxW2eCDVEfAafF5FSWHxwpMe4PsiLsJuBsejKVa1XyNScr25Lc3hIgptd44vgoz9ecXB8LknI3XxHrlkm1UqWsOWhNRHl3Oh25dYgAACAASURBVGILY2d72hiMDY/ypydKeOIJHuyN0mG7CboJe1y4MSk2NHSHC3e9wpMnMjxddfPxle28J+UndAleHQslsumVKk8eHuZVy8vKiI+UcrnEotKokytrxKIx7uqI0uF341Dkpz37lPfOjFflae9N5aU54x6oPHCmvQWb+83hgale2k312n2mLdtr8CxvUdWm8sRp2t4x7SU1o/kpDyH14t90kmke3HQynFFHTPLZLF8+PkXGG+YTvQnW+JVA7STkUZ6jFvW6RtXhxKvXeOlklsenTG7pbuXDbWGSNo8Lb1cusqk+KDGjyqmG8mjSOJgrMenwsjoasOe+Wh+uSYbocuscGp3izYKO5fUR8bvs+V7XNQrlBnWXlxvaE2yK+Qk5GuwfyvCTrIY/1BTTbB8sq2nfYlXHHQhxS3uMNWGPvXbMbFYlz+PHcrya1+htT/HBrjh9/pkr0CCbm+TF0QoZp4dowI1/et1Rnl2rEjHWxs+fx/XxMf7bUJWNXS18sDVsi4NzbUr0HB0b53tDRYYsP+/vSXFLa4jQjCkaVXaP5NhdNHEFfMRsG5lUGjpJr49NLRHagt7TwpHeKPPKiSwHzQC39SRZH5ot2IFZzbPzxCSTvijvbQszPpxhZ14jGgvROyuWUX0c6bU/cvhwN0q8eGyCV6ouWmIB2jzN+VfTGkxVdGLhKLd1ROh0aRwcnWRX3sAI+Eh4nbgsi2pDI+YPsrElQocPhkbH+dZEg/UdLXywJQhanaO5PLuyVaacbiIBLwGnA+WVV6rV7fWnKx5hS2vYtiv1Ak8dH+eJHGzsbOGjnRHavTPA6hwcybJ70sHq9hZuSHiwypPsGMhxQPdxTSJAYNba6nV7WB0N0ufR2TeaY1fRwqPuRbYC3+Tc6vOzqTVKq70uzBxsUioVeWogy4s1F7d1pXhP3GvPK5/HbQu/uq5RVm7EpsGJ8Rw/HK0SSiTY1ptg5en5deHrTUS2i61I8rsQEAJCQAgIASEgBBaHwNKKbMqTrXCSv/nG3/O53/1nbN4s4aKLY9b5tTp/kc2ilBvn64M1VkYtXssavPuaTm6L++w8ZfbLRaHAlw6P4Wxr49G5RLajA/xJ2c8f9beRnuWldPLQcb5cDvLFdS20255C6v1F58ToGI+P1GlJJbm7PULaNx3GqHKoFUv8bCTH23Uvd61I0x/SePHQCAcI86G+JH0BdzPk0TSo1zQ0j5eAHRZ2hltpdIh/e6RIT1c7j3aFMfI5fjhWJ5WMcUfcTTY3xVNTFrd2tXBj2OTA0SH+R87BZ6/r5s6ED//FNQcWRmTTOTUyzLfHnHzwujbWBD2c/WqsIp40jpwc5btZg+vaE7y3JWK/xDZZamTzJZ4/NcmAO8TH+5KsCriYmhrnyQGNVHsrt7b4iNmNWujVCq8cG+PHRoBHVrew1qXxw6OjHPVFeLA7Qa96kbU3k0alwpvjU7yc0+lOp7grHbLDoU5vWpEdB0Z5ou7nM9emucmv8eqpSQ7h5/Z0hDajyvOZIlVfhPd3RPCXc3z5yCTFaIrfXJGgL3Bxb7aFEtm0SpVnjoySjSR5b0fY9ny0A2m1OoeHM3xrwuLOFWl7zuuNBtlKnUpNt72t8HlpDflJ+ly2J5Su18kVNAy3i4ahUa3qaJYDd8BPe8RHdCYk17JoNBqMVWqUajqG5cDl95P2WkzpkAw0BWNlxnqjQaZcpVgzsFRYb8BHW6jZlvq9XCyRM9UcV2FoOkG/n9agF9+02G2ZVV4/NMpXpuC+FWneH3NwYGySN+ourm+Nco1L57VMnkGHn/s6YrTrZb59OMthT5hPr06xPnxGrHmn1eeKRbZzG9bL/PT4OKecQW7rTJ72qFOeTUdHxnlqokEiHuOutgjtM/njlNeTWh+Gphh0BLjbFpMs9p3KsLvi4obOFOujvulryMJs1Dmey/P8WAXCEe7rjNMbmBZMLJ1hJTTlLOIunRHDxYaOFLenArbHFmaVV45n2FP3cnNXkvVRLx5HUwDSGjqaHcqtBMyzB6ZEtv86VGFjVysfuoDIptdKvDSYY0BvClIuX4CbOuNcE2xeg8ZUjq8MTOGKJtjaHSM+LQxrmmZ/XHAr8dR95oOAZeoMj2XZnqnTkW7h7rZZgp2lMzKa5ccZjd7OFO+NeTgwmOHNhpubelJsjJy76jTXi1q9yKsnphhxxri5O8YqW6WysLQGx4ezfDdnsK4rxR2BGs8PFNDDcd7TFaN9uq9mQ6NqOnB53PgcJqemRbb+9hQfbvExlpvkueEyZV+Qd7XHWB32NnNjWsoTrMLesSl2lyx6UwnuSIeIGUWeOp7l2ZyGNxjgxnSyuS7ZLop13polst04LbI9dTJPLZTg/b1xYnNM7upkjr87OYUeSfLpnhiRZrwnWkOzPfI8Hk8zNHZGYzM0joyM892RMpGWFA+0B8nnC7w4pdEai3BTxMnIZIFdZQdr0jFu9Bs8d2Kcl2pu7upNc3fSz2ld8AK3ehHZ5vccJEcJASEgBISAEBACQuBKCSytyNZo2F4bT+7cySc/+Qn6+/slJ9uVWnABj5+3yKbXeOXYCLvMMB/pCZIZGOUFZ5xHViVo8UyHa16ByPZX5SC/O0tkM6olnjg0wlF/gof6EnTOiG+nWViUC1P84MgEpVSabR0uDhwbZY8RYnNHlA3hi1Wr1Dly8CR/mDX4x9f3cEvETSGb4S+OTnHY6ePGsJPRfJUBh5/fXtPO7Qk/xuQQ/+ntMt3tXXyqJ0TyEhJVLaTI9p0xJx+6ro1r5hDZtEqObx3IUW9t5ZOdkTm8jkxKuQxfPlZhbU8Hd7T4aBSaIluyvZXbTotszRfkqZMn+cMxk4evbedWn8kTc4pszX2NRoVXBjK8WPfz4ZUtrAnNEgHzY/zRwUmItfPZFVHaqfDskTG+PWXQEwkQNeq8UTZY39bKw70x2l0Nnt1/isdMP7+zpo1NlyDsLK7I1pxwej7D/1GCbHcb9yS8jGfVi33Ddj0LYDGuBI1IhDvTKizZSbU+xQtH84zixutxElSLomkwbDjoTsW5vTVkXzeNaoU3MgUOVnWCFgQcDooOJwmHxi7dzfs7k9wY82PUa+zL5DlY1vApbxhg0nKQjIXZkgrT6nZwfHCY58uGnVDd7XSxOhlhXTxIaNrz0KyrOZJljyPGI6tTrPNqvDI4xjfHagRDATocOgdKGqlYnM+vSnGt1+QXR4b4u7KT31jVxp3KW/IikbKLIbI9P0tkW2WHrVpUK3meOjbJRCDKPV1xVpzn+WMylcvy/ZNlWltbeU/aw8DwXCJb076W0eDw2DjPZw3WtLdwS0uQoBOsaoEdJyapBKLcknBwYChP1h/lzq4ofT6XLbK9diLDrqqb1a1x21ZK6LJzfV1guySRzTLIZMbZmdXpbonRY5b5hS1mJ7k5FbQ9T43JHF8ZnKISivAbHTG6/e7Tourcp7eolYv8dGCSQVeIO3sSrFUhk2qrFXl6IMcpR5D3dCfpc5vsOS2yJdkYni142z6Sdkj9jMg27Ixxy2mRbZprLsv/HCgQak3y0ZjBy4MFpnwRbm2PomypQv3PShpnGpycLbJFHTw/mOWA5uG2riTXT4uYZ8ZmUi2XeP7kJCccAe7qSbLOVeEnJyYY1N0kvBbDNSf9HSluS/oJOhtzi2yDeWrhBO/viRE7nZFRnaWZm9IW2QanmAxGub8rRofPdYGKoGpNrPHyiQzb8xa3rkzzkbiLI2MTfPtkgSGnlzUBB+OlOlPuIJ9c2cLdCTeHRzM8PtqgI9XKx7rCJC7h/iIi2wI+HElTQkAICAEhIASEgBC4DAJLKrKpL+gqVGT79u1s3bpVRLbLMNRS7Do/kc2iOjXBt44XSbanuTcdxJ0f5X8cqXHHtZ3cHFN50RxX5Ml2tshmUZqa4LuHioR7Ovhw+h2KDWh1Xjh8ip84wvz2ygSBQp7tmQpVh4u+oJ9A0Evc52ZF0EdUvfielUuryuv7hvhPRQ///voO1oc8WHqVfUPj/OWJIrsaJm6Pn4dXpNnaGSHldaI1MvzZ61NUk2l+c2XM9qy72LYwIpvB0OgpvnrKpL8rTpfy2Jk+scoAtTrqxzs5wn84oXP/2k5uiChvmvN7ZhlFfrIvw8lQmg/1BPFXsjw1S2SLzjiqWA2OHBvmf026+OyaNDd6DR5/R5FNKRQ6JydG+NGQxQ19bdwQ8xGYOX9mhH9yNM91nT082Bki5TLITU7xXRXOlW8wbDh5V1uKL/Sl2BD14DUNdr19gi9X3Tx8XQc3R3zvGEo3M8KFFdnGyEYSszzZ1FlM8uNj/PlAhet723lPwkN+qswp00nA4yLgsJiYmmLnlMkdva3ckfCj1bN8Y9+k7Ul1e3uU1UE3bgxOjE3yasPDB1Yo70gnw8MqrE0jFY/QH/ESclgUGnVOZqb4ZtnFb17bxr1xD8OjEzw3qROLhbgm7MFvWWRLBXYXTK5vT3FT3MfBw4N8ZUpjYzrBDfEA3UEfrb5mARF7FKVx/vLtHPlgOw/0RVnpNykUCzxxYpzHJuoMaLAuGeNzK1q4LRkgZOkcGBziL3IWd/W2875UgNBFHAuXRGSzTCYnMnx9qMa1Ha3c1Ro6K1/YzLzQtSI/OzLBoDvOHd1+yuPjc3iyzextki9O8vxAGaJJbusI0+bRGRkZ58kJk9Wq6Enczcio8mqDDZ0pbkkobyODnO0FV2LMdNIV8BFVhSR8HnqDXhIqv+McOfwuRWSzaiWeG5hgwBnizu44HUaZl07lyXrD3NoZa4YUNqrsGpnkF0WNkNdLOugj6PfQ5vPQFfASnBZYZ68GqjCM8gL8Sc5gdXuK97QE8TsNspksOzINWlqSvDcdxG/ovHFijOeKOh3JMNf4lbzZDAUN+wJ0hwPEPMrDcpYnW0+MVf6ZsxlMZcb5i5NVOjpa+GSLm+OjU7ycb+DxeukK+gipvga8dAY8doi+4xyR7X1egx+dnKIYDHNfV8z+2HLeptfZNTzO6yWHHR66OVDnuRMTjHnC3N7i4dDwJMdMP7d2prg+anFs7Ey4aNOTbcoOFz2Bn41qjtsnUEUcnKSCfnpCfnx6jd2jk7xa0Ij6fU3OPg/tfo/d98Ds1Ai2h1uZ546N81zZzd2rWnl/wkutVuYXJ7N8fajMPs0i4Q/wsZ4Wttn3F5PBbJYfDlbwR1J8vC9K+hJc2URku9gdWH4XAkJACAgBISAEhMDiEFhUkW3v3r2Weui2w1Om/6hKXU899RQPPfQQ69evF0+2xbHrvFqdl8hm1NkzMMLLVT93r2hhZdCF26zxysFhfuZWXi8J23PKUSjwp4dUuGiaz3ZE7ET4pzdT59CxQf6kHOCP1qXPCxc9W2QzmZzM8sThKu0rurizpZkv7PyXqwavHBvicc3Pb69upc9lMVAocTxfJaNBAROXbpIMhehPRVgZmkn6r1qqsmv/EP+x4OHfXd/BhpAHU6vw5tA4Xx4osVczcbp9PNiX5v6uZq4xrZ7hz3ZNUUmm+a0lFtmGR0/x5yfqxBNBWmeFJZkOD3d2xUjmRvnDYYvf7e+gP+Q9nbPtLGZWlV/sH+YVdwsf6wsTrk2w/XgFKxZlfcxj53lyWJBrlNkzWkELx/hET5wu6jx2IZENg9GpUZ48YbC6O82NSf+ZnFGZEf7p0TxrOnt4oDNEi8sgOzHJt09k2VlsMGo4uLk1xef7UmxUYu20yPZX0yLbLUsssv3k0AiHvSFuSgVIK6XSgpqhcSyT5yg+PtCXoj/swdI0JisNhhoGRZUjrVbk8ZEaN61s40PpMI56lu+8VcSMpvhIT5QuW5C10MYz/MfBClt6W7k7ZvH6oXGOeuPc0xNjxUxorArbGxrjP2d0PtbXyp0RkxcPjfFzzcfaVJC2aXHXYVR4YahEWyrNhzojjJw4xbcqTj62Os1tUd9ZodEzIttfTItsD06LbPlCnh8OjPP4RIOTOqxJRHm0r4V3JQOEMWyR7c9zFncvM5FtYmyML481uLGrlXtagnPOd9OosOvIOG+aEW7vCaLnLiSyWZTLU/zsRJFyMMltnWE6LJVTa5KCJ8TtnXE6fU5q5TzPD+YpBqLc0RmjW9lC1xhSOSbzVUbrFlOqnIthkvD7WZOMsCriOy+34MVFNoN8JssPxxqk0ynubg3iMxscHJ3gFwWT1W0pbkr48TtVMYE6J6ZKHC9pZFTdIdPA53DSHYuwIRmi7dw8iXYhlQLPnsyT84d5b1ecVY4a/zA4wVHLb3uMXafCUXWN3SdG+fFkg1DET7fX2cwtaFm0BMNsSKocaA60RpGXj0/ytubj2nSIrukEc2W9zuGJEqcML+/uTrElpoSmGsfyJQZKGhMG1EzDLoDSHY2wPhki7eGscNF7PDo7ThVohCPc1RmlbS7hyarz1miW1yYtO8/allCDn56YYNQb5b7eKEzl+YeREgVviDu7QliFSd6YdLCqvYUZke3HJybssNg+9YHArmprYeCiLxZiUyJI1AWVWp2BqRLHyg3GTagbJj6ni954hA2qKIp3Jlx0lshWcXP3yqbIVqmWePVklm8OV3hLs4j5/Xyku6VZ5MVnMqBEtoEK/miKT4jINq/nGzlICAgBISAEhIAQEAJLRWBRRbY33njjLJFN5RfSdZ2nn36az3zmMyKyLZWVL/E8ly+yWTRKU3z1wChvekLcmgo2Q3xUCF0uy2NFN/93fze3xDx4K0X+/O0xqi2t/GZX1M4VdXozdPYeOcGXGhH+43UtZ1WOVDnZzvVkqxWm+M7BHFZnO1s7goTnSIBv1is8d3iEl9xRvrAyaXs5OCyDWsNgQjMoag0KU2V2T1apx1QundkVK3WOvn2SP8wY/MHGHm6LuJkaH+PPjuYZcPu5JeJkWFWSs3z81nUdtneSkRviP7xdpq+zi4e6lzJcVHmyDfG1UwabuuN2mNrpCngOJ13hAO7iGP/rSI13X9PFlvjc+eKsep7H38pSSrTxvo4gnkqWHxzOk3V5WR1w2jnmVOL7l2omnbEIH+hMsFoJk43qhUU2U+f46DCPjzu4oy/N9ao63ownWz7DHx/MYUTb+dzKZrjoM4dH+XbeZFU8QFyv81pRZ01rK4/2xelwN3hm/yl+YPj5neva2Bh+B8Fw1nxfKE82Vfhg59tDvKq7WBN0k3SDpRnsruq4/AHu7FQeYn78ZoOBbJGjJVVN0Wnn3XLoFV4cr3PjqnZbZHPWsmw/UibRkub2thDxGQecyXH+n+NFbuxu5a6YxsuHpqhH07yrI0xalYKd3ozMKP92pM7dPa28K1znmQNZdhte2sNuwiqM0S5oYDFV1elMtNgFKkYGhnhWV0Jg0hYCz91UuOi3D2R5ww4XTdLv1XlpYJRvjteJhYN0OzT2FhpEo3G+sCrFGp/Fq0eG+Puyi4/a4aL+Zh6yC2xL48lmUZga53snK7S1tHBnmyqycn6ntFqeZ47myAWS3NnpZzLzzuGiKr9XLj/BMyerBBIpbm/3YeUm+KuBAhV/kGtVtWSXA4ehcTJbZNgV4OMrWrg95mtWI7VM6prOZMMkr9adQpn9k1XKwQjv64rbIdSzt4uKbPUyL5zI8OO8g1RcVQVuFjQolsu8nddZ3ZLko90xOm3RycIyDIoNg5ymU6rVGMyVONJwsbYtYVe0VJWHZ2+WXre9dn9WdHB9Z5J+q8wzIxV8iQTvaQsTdztQudLeHMzwYgVWt8W4LuhqerIBfpebhM+N0oUbdVX4YJxXC9AW9pB2g6EbHKhqVH1+3tueZEsiMP3RxcI0DEozfa3WGMkV2V13srErZeciy4w1Cx+onGwfCJj8aDBHzhfi3i6VD3JOQ/PqUJbdVSebVf5MX41np0W2961IkjY0BrJTPJ+p4on56XTWGSu5WdU2I7JNsnNwiownwq0dYcK2yKbG6bALgiRVER07B5wqOqI46+Q0g1K1yvFcmRO6mw3tSW5P+e2CDLYXXKM+HS5qsmVlmo/GnRweneBbJ4uMuX30Bx2MFWuMuwJ8YkUr9yZdHBodt8NFu1rSfKwrZNvgYpt4sl2MkPwuBISAEBACQkAICIHFIbCoItuBAwfsR1IlrClPNiWyqQqNO3fu5IEHHpBw0cWx6bxbvWyRzdQ4OjTKN0YaeBMhkrPCYlRoz1C2AMk0/2RljDhVHj80whF3nE+vSJzlQWE0yjy7f5gXw6384xXRs5Ljny+yYYdBPXdkmBf1IFtXtnBt2I17dtiVZTCezfLdwTLJzjQfbFXeBs2XErsMg/2vJkatwcvHTvEdPcg/ubaVvoDndAqg8tgw/+5IgfaONj7bHYbCFD/O1GlJxnhXrFn44Cd5i82dKTaFDPYcHuZLeQdfWNPNu65K4QMHH7yunTUBFXo4a3OA0Sjx3FsZ9gcSfKI3Rs+5OexMjeGRMf52xODOVW1sjnup5LP86FgJKxRhU8xt56CqVYs8Ntbg2s40H2pXeYHUX1beWWRT1QHLqppflqOeKJ/oS7DCzps1veklnjwwwg+qPj51bRtbAhq7hqc4ip9b0xHSRo0XMgXK3jD3tofxlHL81ZE8tViKL6yMz/1Sfc7sXyiRTRU+eEp5srl8bEn4SSuRWK/xk9ESRiTOx3vVS76TyXyOZ0+V7Rxs1yuPL5VYvjrFt44XaO9S4dRNkW3HkQqpdJpbW4PEZrSB3Dj/9oQS2dLcm3Cw73CG3c4I9/XGuTY4nWzfbHBicIw/GTf45Ko074mYvHxonP2OAJvTIdujamZTQkDQ67VFlINHh/i5EeCe3gTXhc9PUm+ZNd44PMJfTlrc3ZfmA3EnhzJT7G24ub4lwmq3zq5MgQF83NUepVUr8a3DExz3Rfj0qqYH38UCpJdEZFMegfUSLx/P8RYBbu9O0B/ynO25Z2q2R9QPMxprOlt4d8rN4aF3EtmU51GV109leb3sYnN3ipsCBj87OcHPyxYBFW4+/cHATp1frzNWMVibTnBfW6Tp8XjWumNh1Ou8PjjGzpqL+3pauD3uPyv12IVFNlUFdoIfDJU47lShiWrta1rcgU6mWMXrCnJf90yhBVtxnW5f5f4zyU3m+clQESMc5S47zPIcy1kmE/lJnhsq4/D78Bt1Ji0vGzuSdtiyOp/R0OycbHs0Nzd2v3Phg3q9yEvKFjUva1MBur2gN2r8fEIVK4jwwd4k1wbV3FG1kKdJ2eNpVuit5ib488Ei4dYkD3ZGKMwS2T4cd/H6UJZXSrC+PWlXkm4KWdObZTCVL/DsUIEpf7iZn89RtnOyKU82JbK1q0IkjbpdHfSlfJWCYRB1h9jS1cqmeLO6qCp8UJ8ufBCd6+6qqgXbXZ/mbFcPNm2v3KeGy7hicd7fFT2Tp9PQOTqqCh+UCCRT3N8epFIs8kpeIx2LcINd+KDI7hKsbo2x0afxzIlxXq17uKc3zXul8MG8n3HkQCEgBISAEBACQkAILAWBRRXZDh48eFpkU0KbEtlmcrJt27ZNRLalsPBlnOPyRDaLeqXIjkMZhlSemO4I4XM+rhfGh/nykMlvXNvFDTEYGcnwvVGN3rYEd7aGmt4LWpXDYxP8aMzg1tWd3JHw4p/1ojT49nH+qhLg99a1nqkuisFELsf2gSLFQIg70hFWqKpySkjTG4zmijw/XqLmC/P+XpWkW+ftXJmC5WFlNEB0urKmVinx0+NZdnmj/NaMt9sMr0aJp98e5ZslB+/vaeUDrX7cloXXo8JKnXYy9KLuwOM0GB5TYaRlPKkWfm9Vwk58fXE/AxawuugQ37Kri7bb1UXP81NSomNmnG8NVfHHI7w7FaZbFUhwNl/4j00VeWWsgjMW58NdMdp8DiYnx9l5okGirZV3tXptbyDLqLF3cJznKx7e09vChkjTk+37R0c55A1zf3eCbq/yaLEwdY2pQoXXJ/IcrHu5pSvJzQn/OaFxJuOjo3zpeBErmuCB3hh9XnA63NPVXlUlTM2ulmlUy2w/Ps5PGx62rmjn3al3yMW3iCLb04dHyYTj3N0ZoVvlf7I0hsazPDmms6Itxa0tfqr5LDtOVUm3pbilJUQUnVw2y58fL7FqRTsfbjvjyZZqTXObqng4S2SzPdl60nwgFSA/Ps4PR6t4wiFuivpocVpkajXeHi/wWN3N71zbzj1xDwMjGX6SM1nVEmdzKkjYrRLYVzhVd5KOBEh6YP/hU7xgBLmvb26RTYkahYksf30sxylPmI/3qqqbTtwOV7NYggO7WmJdydRalZ8NZvlxAd7V08oHz60a+w5rzmKJbCedQW7vVFVxpwVc0yAzkWPnaJmqP8htLSocXK0PFnpdhfUV+cV4FSsU5e6uGCt8BntOZXit7GRDlxIMvbjUncvQqVSq7Ms189v1puLc2RbAWZhi+0idcCLGzS1B23twWh/C0jX2D2fZ3/BwSzpMyNKY1B10hAOk/KqqMWiVCi+fmuBNy899PUk2RbzniWz/5VSF/s4WPtASOiOaO8Ct1Xh1MMtBw8em9jirg2fWGofDpJjP8zM1Z6JRbo66yFU18Pjoi/jsa0pVZh4Zn+Ln2RrRZII72sKk5kjSaKh8bsMT/CxTsQt0bOpI8b42FRrfHKwtsg1k2NVwcUN3kg0Rtx0u2twsVK/cTgeNRpFXjk8x5Ixya7fKFdesaHxqPMez2YZdHfrO1iDuRoW3i3Ucbj8rIj78bidOUyOTyfGdTIOe9iQfSQeZGMvw9xMN1re38OHWgB3a+rOhPAOGm/6WKP0xPyEl/hs6uUKJXeMlhk0Pm9qTbEr4CWhK9FciW4T3r0zRbn+caVYifX1kgh8PlzADMT6xKs3NcQ9mWXmy5SmF4tynCh+okNgzKp59XdQrVY4U6lg+P6vCPnzq/LrGycwkL+Y0O4/de9qCRGY8ri2TclkVksjyQsXJzV2quIGPoNNhV3tV9zFD16kZFoahcTiT44mxGrFkkm09cfrm8tib45oTT7bLePiRXYWADz/csQAAIABJREFUEBACQkAICAEhsIAEroLIZrJ9+062bZPCBwtoxwVp6rJENstgdDzDD4Z1bljRxk0qMf05VfP0RpFn9mc4Emvl0d4wEa3OS8NZ9pRMnEEfTltkq9Eom8RScT7cGSXunsld0xzSqSMDfL0a4PPXpkjP9sAyNE5N5nk1U6ZoujD8bkzlSac3cFV1CIa4rS3WDGk0GuzP5Ng31aDi8WG6nVjKoa1eQ9dcrOtQIUt+gmeFnVqUVNW4YxO8rrt5VzrG7a1hO5S1mazcolGr8tZEnmdHSkz6I3x6ZSubop5moYdL2Baq8MHw2DCPjTu595o01wRmVe+c1QfLqHM8k+elySoNhxvL68F0WiqeC7MOkXCI2zuidgVCt8NicmqCZ09qJNIptrT47LxD9st1ucCTA5MMBSJ8uDNGJw2ePDHKjqqTvrCfmMvRfAk1NLw1DVO9NKeibE74z87DN903letu18lx/n6sTiwa5r3pGGsj3tPJwk1TI5cv8cLYFC+UHHaC8k90RGjxXiTL/nT7C+bJVq3y06MZchElTITomnnR1avsOTnBq3Uvt6twXVedvacmOaC58Krk8g6TaKPKSzmd/pVt3Nsawlmf4OljVRItLWxpaeZ0srfJLP95sMT1na3co0KvjTqHxwvszddwmBYqYrTh9hLWqnyv5uShlWnuSgbQ6mX2juQ5XDap+b1YLgt3rU7UF+bmduWp5ODgsWFeNgK8pyfOtaHzPdnU6U2jzqHhcb49XKHuD9pzXoXAKjHcliJMnXyhzK7xKZ4vGPS2JNnaHaPXP8s78QLzfuFFtgo/G8gy5Axwc0eCFaf70RR5BycKvD5ZIW85wZ7vCmADq2ESCYXY0hZlRdCL26pzcCTLjmyDeiBAUonwahKbBt5aHdPhJhWLcHMqRLtL45WhCQ43PNzYnmDNuYVElKA9OclPR2vEIqqYR4PBYp0pVdrC47YTG1r1BqbuZFUqxk0twfOq/Tay4/y3kwUKSrQJnPEQNB0O0nqdkbJBe0uCu9si54cNNir87FSOY7rHzmNYKZU5UbVo+Dzoyo6mgVZtEPOH2NwWY2XYM2chFKbH8b1jkwy6g/zGiha2RH3MpD0zNZ09g2NszzdwhoOkvY5ZIhusDIe4UVWvNUu8NphnzBnlpq4oK2YKH9RrvDE8wS/qLm5oT7DW3WDPeJ6jVQvd47XXaIepY1QbhAIhbmmP2WHrI5ks3881WNuW4n2poC0aZosl3swUGalb6D5vc5yGDrUGHrePa1pibIj57QI31Is8N5gj441wd2+C9IwHtGWQLxV5anCCQ4bf9hi7OebGrOTZOZjjdc1LOuqzi4rMiGymw8X6WIB1Lp2Ddt/B8KvzO3Coj4o1nVRQzbMYfcGmwHp6M3SGJyZ5YmiKt3UPN6VjduiuWtfUfsoTrlKtsj+b54WJOo5AmA/2pLgx6j1tg4vdYkRkuxgh+V0ICAEhIASEgBAQAotD4CqIbLD9Rz9g2/0P0r9+gxQ+WBy7zqvVyxPZTCYLRQ4rkSqh8qKdLY7ZHTBNxnJ5DuDltkTAFk6sepVDk1X2N0wqlh1hQ7ffz+ZkkJBq4xx9qjhZ4IDuZr3tBXXu7waVUpUD+ToDhkXVDpmCTp+PDfGg/bI8U73P0uoM5iscqBpMqqgpwONwcl04wFr18nRWBbgZfDrZbIGdQzl21SAZ9NkioHpXV380vc7xsk4kHOG+joSd7ywwR364dzLGwohsJqVKmcMV6IsHiXvO5GQ777ymepEss6+occqw0MD2OOnz+9mgxBRVoGJaQKzVqgwWTXzBAO0BF6cjyiyLQr7I7oaD/niQFpfJYL7Ma2Wdiqm80JpnVf9Iez2siwZpU8LdOwqPFnqtwqujkzybqVJye+z9A9MTQcegUK4xbHm4MR3nwx0qwfkFxnjOoBdKZFOiwsl8harXR1fQS2RWTiS9UuaNokFrNGAXMaiUK+wvNsgYKmDTaRct0HWLeDRoVxt06FUG8jr+QIC2gBJlpztdq/JKoUFLOECvElcMg6pu0Kg3mKgbFC1IBH04shN8LW9xb18rt8ZVEQMl+NY4mq/xdt2kCPb12B8N0Rf04lMVTvNlRiwX3RH/WeHYZ+Oy0LUq+zJT/GSkzBhuu38zOQ9Ny6RUrTOmObi2Ncb7O2L0+T2nwxUvtugsuMhmagwVqhQdbtpDfmLnCPRKJMuXq7xdqjOoWdTADivv8fnojwWIe13N9cYymCxX2FNoMKRZmDMR5UDM5WJNxE9vaHqN0DSOFKpU3R7779Q5z91U+OFgoU7D46XL76BUqXGgrNkJ8fXpdWdl0G+vO1HP+WKxUa3wSr7G8YZapc5s6r8SDoh5vPRGg3QHzhFu7F11sqUqmZqDZMhHRIUXF+scbpiUpptKeDysiwToUV6vF7ouGw0OT1UpuTysigZIKZFqerNMk0xBzfs6Gau5Hp7+zYK+cMgWtiIOjbFCnbLDS1tY8TqzX6NSYV9JIxQMcE3QTb1W5UixztG6SXl6FUl6PGxQ15USqbAoVqocrpkkg35WBGZ8dk1q1RoDhRqH6ib56fVZHXtdRFXSnTVOo8FgoUbF6aE36ic4+4Zj6oyVKoxpTlpDAdp8LlR+uqP5CvsqBpXpdc3umrqHOF1cFw2wKeLBqNY4WqhzRGv2XU2rpNdDfyRIlwrhP49zUwg+NVHgmZE8BzWIBLzEXc37i/pUUW00GGuYxEJh7u5IsCnqPedD0IWvOBHZLrYiye9CQAgIASEgBISAEFgcAksssmlY1Pnu1/+aTz/yO2y8aYuIbItj13m1elki27zO8Et4kBIWCmV2FyscnapwsqKTNS38Tpf9Yt8ZDXBDIsLKoPs8T76LjXZBRLaLneSX4ncLQ6tzbLLCm/kKg6UamYZBA6ctKHTFg6yMBNkc9xPzXFoo7sywF0pkW3qMJpVSkX25BpbPR9jf9DhS+cHeGs2T90W4W+WYUiGSl+Y4eYlDsDD0BqfyFfbkK7ZwMdwwqFgOom43XdEgKyJBbkwEaPFdmgfbzIkXXGS7xBHJbkJg2RLQdbJKlJ8qc7hQY6iqM2lCwO2iPeinNxZkQyxoi+VzFU+90LhEZFu2VpeOCQEhIASEgBAQAr/iBJZYZFPf8XN87Svf5NHP/yNu2nKTiGzLaIKJyHYBY5g61UqD0brOhAlel5M2n5ekCs9UCa/nIXSIyHYOb8u0837lahoZzUDDSdzjpi3otfNJOecB+ZdZZKtViuwZLfO2BprLYYeL1nQdh9PDTa1x2xPqcjwnL2+pMTE0nalq05umgoOoS734ewkrT8J52EJEtsuzgOz960JAebXpVGoaY3WDKcvC53LR5vMQ93nwXIZ39GxiIrL9uswfGacQEAJCQAgIASGw3AgsscimYVklvvf9HXzqoUfYuLFfRLZlNCNEZFtaY4jItvi8f3lFNhVurVOoNDhW1Sgocc0C3dkMjewLeuzw63lou4sP/R3OICLbVUMvJ/41JCAi26+h0WXIQkAICAEhIASEwLIgsMQiWwPTtNi5cwdbt0rhg2UxA2Z1QkS2pbWIiGyLz/uXWmQ7jUeVNFTp1mcS3v0ySWtnbCwi2+LPdzmDEJghICKbzAUhIASEgBAQAkJACFwdAksuslmWxfbt29m2bRv9/eLJdnXMPvdZRWRbWmuIyLb4vH81RLbF57QUZxCRbSkoyzmEQJOAiGwyE4SAEBACQkAICAEhcHUIXBWR7YnvfZP7P/UIGzbeKOGiV8fuc55VRLalNYaIbIvPW0S2xWd8qWcQke1SScl+QuDKCYjIduUMpQUhIASEgBAQAkJACMyHwNKKbLoBlSG+/Jdf4Qu//y/ZfPPNuN3u+fRbjlkEAiKyLQLUCzQpItvi8xaRbfEZX+oZRGS7VFKynxC4cgIisl05Q2lBCAgBISAEhIAQEALzIbC0IpsBzrEX+eM//SZ/8K//hHe/6xbcbtd8+i3HLAIBEdkWAaqIbEsL9Zyzich2VfGfdXIR2ZaPLaQnv/oERGT71bexjFAICAEhIASEgBBYngSWVmTTDMgP8Ndf+zs+9/v/gi1bNku46DKaFyKyLa0xxJNt8XmLyLb4jC/1DCKyXSop2U8IXDkBEdmunKG0IASEgBAQAkJACAiB+RBYWpGt0cC0HDz55A4++YlPSOGD+VhsEY8RkW0R4c7RtIhsi89bRLbFZ3ypZxCR7VJJyX5C4MoJiMh25QylBSEgBISAEBACQkAIzIfAkopsmqZhmiY7duxg69atIrLNx2KLeIwS2T77i6P81spW4h4J411E1Dhw8NJEiapp8MWVadr9Xvt0v/36Me5MRVgR8uF0LGYPfvXbVox/PlHEtOCR3hQ9QZ896P/rjRNsigW5NuwXxks0DZQtXs6VMCyLT3YmWBMJ2GdumCb/6a1h4l43WxIhwFqiHslphMCvLgF1vT2dyZPyuvnCilbCkpbjV9fYMjIhIASEgBAQAkJg2RFYVJFt7969lmVZ6LqOEtgaypPNNHnyySd56KGHWL9+vYSLLqMpUTVM/ujgMEmvG5cIPItqGafDQaamcW3Yx0c7ErbIoLY/PTKKsoPP5URMcGUmUCLleF1nTdjPB9tipHweu8E/OzZGXjMIuJxXdgI5+pIJKFtk6zqrQj7el47REWiKyrpp8Y2TWU5VG0TdLpHYLpmo7CgE3pmAundMNHQ2xoJ8pD1u309kEwJCQAgIASEgBISAEFgaAosqsr3xxhuWEtWUyKYENvVH/fvTTz/Nww8/LCLb0tj4ks9iWhYnqw1b5JFtcQnM+OsoT4Okx4172m1ttNZAeRSKBa6cv2KsXjYVXyUcC+MrZzrfFmZsEbdt4cLrbL70WxaMNzSmGrrM+fnCleOEwDkE1PWmfNHVuqf+qI86sgkBISAEhIAQEAJCQAgsDYFFFdkOHDhge7IZhmF7ss2Ei+7cuZP7779fwkWXxsZyFiEgBISAEBACQkAICAEhIASEgBAQAkJACAiBRSawqCLbwYMHbYcd5b02EzKqPNu2b9/Otm3bRGRbZONK80JACAgBISAEhIAQEAJCQAgIASEgBISAEBACS0NgSUU2FS5qWUpk28m2bVL4YGlMLGcRAkJACAgBISAEhIAQEAJCQAgIASEgBISAEFhsAldBZLPY/sQP2fbAg/Sv3yCFDxbbwtK+EBACQkAICAEhIASEgBAQAkJACAgBISAEhMCiE1hikU3Dos73vv5VPvXob7Hxxi0isi26ieUEQkAICAEhIASEgBAQAkJACAgBISAEhIAQEAKLTWCJRTYdHDm+9uVv8ujnf5+btmwWkW2xLSztCwEhIASEgBAQAkJACAgBISAEhIAQEAJCQAgsOoElFtk0LKvM9x/bwUMPPczG6/tFZFt0E8sJhIAQEAJCQAgIASEgBISAEBACQkAICAEhIAQWm8ASi2wNTNNi584dbN0qhQ8W27jSvhAQAkJACAgBISAEhIAQEAJCQAgIASEgBITA0hBYcpHNsiy2b9/Otm3b6O8XT7alMbOcRQgIASEgBISAEBACQkAICAEhIASEgBAQAkJgMQlcBZHN5PHvfpMHPvUoGzbdKOGii2ldaVsICAEhIASEgBAQAkJACAgBISAEhIAQEAJCYEkILK3Iphs4Kif5y7/4Cl/4/X/Flltuwe12L8lA5SRCQAgIASEgBISAEBACQkAICAEhIASEgBAQAkJgsQgsrchmgHPsRf7Ll77JP/rXf8K7b1cim2uxxibtXiYBC6joBkXdwFT/IZsQEAJCQAgIASEgBISAEBACQkAICAEhsOwI+JwOYh43bqdj2fXt17lDSyuyaQYUTvHVb/wdn/3df8rmzZslXHQZzT7dsvjJaJ7Xp8rUTHMZ9Uy6IgSEgBAQAkJACAgBISAEhIAQEAJCQAjMEGjzefhQe5xrwn6BsowILK3I1mhgWg6efHInWz/5cdatk8IHy2guUDdM/sWeQZ4cy1MXV7blZBrpixAQAkJACAgBISAEhIAQEAJCQAgIAZuAZUFHwMO/WdfJxzoSQmUZEVhykU1VF92xYwdbt26V6qLLaCKorjRMi784luGNqQqGumplEwJCQAgIASEgBISAEBACQkAICAEhIASWFQH1th7zuPhUT5LbU5Fl1bdf984sqsi2d+9eS4lqmqbZfxrKk800eeqpp3jooYdYv369hIsuoxmodLVMXWNS021lXDYhIASEgBAQAkJACAgBISAEhIAQEAJCYPkR8DmdtPndhCTP/bIyzqKKbG+88YalRLUZgU2JbIZh8PTTT/Pwww+LyLaspoJ0RggIASEgBISAEBACQkAICAEhIASEgBAQAkJgvgQWVWQ7cOCA7Q+l67r9Z8aTbefOndx///0SLjpfq8lxQkAICAEhIASEgBAQAkJACAgBISAEhIAQEALLisCiimwHDx48T2RT4aPbt29n27ZtIrItq6kgnRECQkAICAEhIASEgBAQAkJACAgBISAEhIAQmC+BpRfZTJPtO59k29ZPisg2X6vJcUJACAgBISAEhIAQEAJCQAgIASEgBISAEBACy4rAVRDZLH70xGPc/8CDrN+wUQofLKvpIJ0RAkJACAgBISAEhIAQEAJCQAgIASEgBISAEJgPgaUX2TD59lf/jM989ots2nwzLpd7Pv2WY4SAEBACQkAICAEhIASEgBAQAkJACAgBISAEhMCyIbDEIpsGVPnG3/wNj3zui9y4eYt4si2bqSAdEQJCQAgIASEgBISAEBACQkAICAEhIASEgBCYL4ElFtkamGaDx5/YwYMPPMSGDf0iss3XcnKcEBACQkAICAEhIASEgBAQAkJACAgBISAEhMCyIXAVRDaLnU98h60PfJr+DZtEZFs2U0E6IgSEgBAQAkJACAgBISAEhIAQEAJCQAgIASEwXwJLLrJZFmx/7Otse+gR+q+/SUS2+VpOjhMCQkAICAEhIASEgBAQAkJACAgBISAEhIAQWDYEll5kM3R+vGMH2+5/gPX9Ei66bGaCdEQICAEhIASEgBAQAkJACAgBISAEhIAQEAJCYN4EllZk0wys6km+9d0n+cznfo8bNq0XT7Z5m27hDzRNi/FcAdM0F75xaVEILAEBh8NBNBygXKmj6QYOxxKcVE4hBISAEBACQkAICAEhIASEgBBYIgIW4PN6SMZCWCpUcB6b0+mcx1FyyKUQWGKRzYT6Qf7q//wdX/j9f8OWW7fgdrsupZ+yzxIQqNU1/vh/PsZUvgwiTiwBcTnFghKwwOt1c/9Hb+WFnx/g5GgOUdkWlLA0JgSEgBAQAkJACAgBISAEhMDVJGCBw7JYc20Xv/f5e6nVtHn1xu/3oxwUZFt4AksrsjU0LEeJ73z1G3z60S+yabPkZFt4k86/xUKpyvV3/jMGRybm34gcKQSuFgELQiEf//s/f54v/dkOXts/AE65cVwtc8h5hYAQEAJCQAgIASEgBISAEFh4Ai7D5J57NvHk3/0rCsXqvE4QiUQQb7Z5obvoQUsssjVQkYg7n9zJ1q2fpH/dOgkXvaiJlm4HW2S7918yOJoTVXvpsMuZFoiAcpUOB3387//wKH/6l0/y2luDOMQNeoHoSjNCQAgIASEgBISAEBACQkAIXG0C6p1HiWz33rWRnX/7zymWapfVpZnwUhHZLgvbZe285CKbMuqOHTvYunUr/VL44LKMtdg7i8i22ISl/cUkICLbYtKVtoWAEBACQkAICAEhIASEgBC42gREZLvaFrj4+RdVZNu7d6+lJoGu62iaRqOhPNlMnnrqKR566CER2S5unyXdQ0S2JcUtJ1tgAiKyLTBQaU4ICAEhIASEgBAQAkJACAiBZUVARLZlZY45O7OoItvu3bstJaopgW1GZFOC29NPP80jjzzC+vVSXXQ5TRER2ZaTNaQvl0tARLbLJSb7CwEhIASEgBAQAkJACAgBIfDLROBSRTalw8yVc03CRRff2osqsh04cMCuJ2sYhu3NpjzZ1L/v3LmT+++/XzzZFt++l3UGEdkuC5fsvMwIiMi2zAwi3RECQkAICAEhIASEgBAQAkJgQQlcTGRTFUPL5TL79u1jy5Ytdg78GWFNdUREtgU1x5yNLarIdvDgQVtkUwLbjMimjLp9+3a2bdsmItvi2/eyziAi22Xhkp2XGQER2ZaZQaQ7QkAICAEhIASEgBAQAkJACCwogQuJbMpzrVgs8txzz9mOTQ8//DC33HILHo/HTtslItuCmuIdG1t6kc002b5zJ9uk8MHSWPgyziIi22XAkl2XHQER2ZadSaRDQkAICAEhIASEgBAQAkJACCwggQuJbPl8nmeeeYbHHnvMdnKKx+N86lOf4rbbbsPv99tebOLJtoDGeIemroLIZvGjJx7j/gceZP2Gjbb7omzLg4CIbMvDDtKL+REQkW1+3OQoISAEhIAQEAJCQAgIASEgBH45CLyTyKbCRF944QV++MMf2gKb8mpT3mtKaHvggQfYuHGj/fcisi2+nZdYZNOwMPj2V/8Pn/nsF9m0+RZcLvfij1LOcEkERGS7JEyy0zIlICLbMjWMdEsICAEhIASEgBAQAkJACAiBBSFwIU+2N998EyXwzHZkUjnxW1paWLt2rZ0fX0S2BTHDBRtZcpENqnzjr/+GRz73RW6cTsS3+MOUM1wKARHZLoWS7LNcCYjItlwtI/0SAkJACAgBISAEhIAQEAJCYCEIzCWyzQhnXq8X5dF27jZTiFL9JiLbQljhwm0sscjWwDI1Hn9iBw88+CAb1vdLuOji2/iSzyAi2yWjkh2XIQER2ZahUaRLQkAICAEhIASEgBAQAkJACCwYgYtVF73YiURkuxihK//9KohsFtuf+B7bHvgU/ZKT7cotuIAtXLbIphInzpzf4eB8zVwlVjy9A3OI6gvY++XR1OzyyOd9Rbgor4Ubw0w/5vqSsXBnWV4tXanINtt2zZE5fi3mrBrp+WOftu30dT3372f4zPm7WhBOX/9nt7e8Zk6zN3OP4cy6dqH58U7jnzn6YvyWBY/Z69OsDp1ZQ2av52ftoOCdPYQLzJtltSbNOeazr/u5bKfuZecO+cx6MTen5TRu+8597rVpL3mz7uNzsJn99fuy5uyczweX1cIV73yxNU4BOd+mCsmZL/5nOnGRtc9Gef4T0RUPYh4NXGxtUoOeeyrMMW5lx3fYf9ncL+d5TdsPsOeBOP8Z4ILPePOwz0IdcrH711x2nt/1vHyeiy5+Tc91X1f9n+Nan9P+y++55aJjvpzrea7JtwzW6tPduoS15h2frdR6ftb4Lva8Otc77EJdnZfezjvZd+Z+ctbvFrhMk3vu2siTf/vPKZZql36iWc+8kUjEztsm28ITWHqRzYLt3/8a2x56lP6NN4kn28LbdN4tXrbIhgO304FpGhj2Wc9ZpNQC4HaCZWIYasG73JuziWUmWHd9HPPYMMeqGrpaNed6dlVPx/EWNnT5mDyWYbSmo7/DrvMGdAkHqvE6TAvdbN7Ez3rOdjhwuxxgmuhm83nuih7DHS66V3WTMCY4fLJMVTdPvxA4nH7S6TB+aoxOVGjY4H61t/mKbPZNy+Gw1yK3y4lTZY40DHTDwrQs3F4vfX2tuKpZTo7WqeqXO4+XM3c1Tx04XU577C71QomFqRtohnn6IUXdgG0+TvXiZdpJU42ZOexQx7pQNWzUfFYJVnXdxMSJxzPdpr0GGNPXxfLip+zvcKjxqXE01zBTjVEzbfurUan/P8NoeoyGiamuc7WH04XH7cRpP6DOzB91/MxDuhO3u8mvuR6a6NN8l8PLeJPBmWtAjUHZUfXTmB6jGolz+hppLmPKzmrtd+Byu/E4p8euz9gZHC4nHnVNqXkzs//peXN1r4uz7e607dac22rMtuRiM3E4Z64NZbrpMdvXTNPmTVZqvWgedzZH9ZJnTLd57g3h6oz//PVO9XH6+rTv081NXRNqzrrUs7dloRuGfR93qDngdqJKVjXniIWp5o5aI9QcmLmpTVcvs+eQulau2svbzL142mYuZbPmmGfGNDNmtc6ptUy9b9i2np7/LnXtqr+fvi7s9W36BfAMp+b8V2uCWuvUdXN1v9LMjNuJ3f/p69O+bg1DPYacWd/VXFZc7OWpOcdN+7pWxzXn+Jk1q3m/8Ki1csbY1qw179znwKWc5tPrdXOtdmEvtzPrrf1M1rR002bN+armtjG9Zql13J7zan2bvibUNT2z2Y8Kah1UxzqYvs9d4XPclfKZHrMarH2PsW1iYag1yb4PN8eoZqe9fqv71Mw9Sjex1LXrceNpGr855+1n9+n7leqffS03BSt7rZvF5Eq7P7/jZ13TymbqHmMLZ2qdaq7hzYdrtX6r5+4zzy7NZzt1z3bi9bimr9nptcAEp30vn5k7zfFq05yu6Hl9fgOdddSMMHjm3tNcmi9h7Z6e3/Z163afXsfU2q0WeE9zwcOw14a5Rfcr7v7lNnDO+mo/O81af43TX0RmPbs7LExj2l401z2Pu/mxwP579cxlLwEOnOo3lwPFcOa35pJ9taw8bV/1bOFx4Z11n5pZn848TjbnqMthqUWIu969nh//9T+nWBaR7XKn2WLvv/Qim6Hz4x07uP/+B+jvl3DRxTbw5bR/6SKbhWW6SLSs5L03Bzm59y32DGlos77eqkXNF+7lfXd30jj5Ov+wR6NmNh9CzyjxjuaN8Nyv56cXTwO02/n3/+8NaP/f9/nSYI789G+n25heEB2WCbe+j/++Lc3uL+3kBycnKc58dZ21GKvzLcYiqvrj8vm5/pYNdOsTvLxrkIm6YT/AzDzQ+1as5YMbgoy9cZA3hqvU1A2u+cQ3/Y/mw9DMS1DzbtBk1Gzj9BJr/4XL08qj/+jDrK3t5X99cy/DBQ3UokuIazas54O3Jskd2s/O10eYrBr2E/VMk2c+2U+3f9VuLJczQy+877xENputdcstAAAgAElEQVS3g2i6nY3X97Ii6cfnsqjmM7zyxkkGxkr440l+53fuxX/yeb72RIZTBRc4p2HOeslovqGcbSO7x0sw/+ZHsTl2byTJunU9rO2KEFAP4E6L4miGN/YMMDBRQfdHWH1dHxtXJYj43Dj0KsNHjrDrcI4JzUd7bxeb1rSRjrjtr2FWvcyh3cc4mAmybksHqzpD+M0Cx48c5vWDeSYrThzL5KOZ/dLk8pLu7mTjdW10xLy2WECjyrF9x3nzRJYpzcQXirOmv4+1PXGiHtCreQ68PciB43k0R4hV6/pYv0L95rBf0MvZcfbuG+BopkwNHx0re9i0tp22kBsXGuMjw+zaP8zIZMN+Cbqql596AXN7aOnuYuN1HXRFPc1qVLUiJw4PsOfoBJM1C08kwdr+Xvp7YoQ8oJWKHN1/nP05ndjqPm7saaEt7GDqwHF+se8UI84Ia9f3sXZFlIAbTK3G0Ilh9h7OMF7Sruq4bbu7vbR0dXD9mg564l5bJDbrZY4eGeTNw1kKVXUPi3Pt2h7W98UJexxopTzHjxxn71GNaEcvmzamaI16aEwN8vqbx3hrxEOio43r13XRl/ThUvc7rcrg0VPsOTxOrqbe7q7WQ3xzKXI43MRbW+lf18XK1iBe+y2jwfjgELv3DzFUMnD6A3St6GHTtW2kQ04srcbJEyfZ/VYGUi1s3LCKFXEvRjHPwbdGGXVHuX59Bx1e0/6go/7ndLtxWxqje4/x2v5hRv9/9t47rMozfdc+V6WD9N6kKgqoSLeggr33gsYSTTTF9J5JJjNpk2SS2BJj7F0BFXvBhlJsSJHeQXrvsMp3vAvN5Le/vY9jnEmC+9h5+A/WWqznffr5XPd1Pzo0/Gdz1X/+LmFdEItlmFpZ4TXQFgdjLaTCYayni/KCElKyKqnpVCHXN8TZ1ZHB/U0wkotQdLZRkFPM/YJG9O2s8RnoiK2BhI7qOtI181srSl0DbByF+c8cEx0xwj6kvbGJB+nFZD1sQtFHdX687Eil2ljZ2TBIaBtdiUbB09PeQkF2MWkF9TQrQaefCZ4DnBlop4c20NHaRHZmEdmVnVi6O+Ljao2JFjSXVXA7uZASXSM8fNwIsNZC0a3UdGdlRzNFeQWkFDTT2tML6/qkiMTomZjg6emEp7Uucs2S3ENtxUNupZVR2ahAItfF2tGOYQMtMNWRoOzupK6shHsZtbRJrBky3BZHCzni7mZyM9OIz+q9rtXsv9RiDI3N8R5sg153LQn3H9LcodSAnL4oj4GBlpYe9i72eHua00+g3yIVXc0NpN/LJ6O6A6VIgoGpGYMH98fdXI5YpaKloYa7KUWUt4txH+qJt7UBUpQ0FJVzK7cFY29XhlnJEIibgOhk2jJoryfjVhpJ5cK1et/U+bHiVCSWYmBqzmAve1zNdTTgSK1SUldazq27xVQq1Mjkuti5OmjWdjOZAFO6qCor4cb9eiT6towItcVUS6RZz2/fzSO/VsoA3/542RkiFwkkUUVbbTV3bueR39J7id1XpfdSSIK+kSlevs54WGgjFn6nVlJfXs6te8WUd6iRyLWw7u/M8AEWmMhBqeihurSEhJQK1GZm+A31wNFAgqqzjdzb+TRZ2DDI2QRtqYjOygrir+RQqgHyfVg0gE3UWxdXZ/zdzeknF1pDhKq7hQdpudzNa0KFFG1jc4b6OuFuqd0LzFsayLyfSUqFNg6u7gT7GaCtFtFWnc65pCrqW6XoGJni7eeKp7k2UpWSzvYG7qcVklHSKqxcfTJ/9a7NYvQNTPEOcMPdWKqZcyRiFTUFRSSklFHTrUYsN8BziBu+TkZoq1T0KNpwtdTlndeX09HZ9USN9vhM+aeS7Yke2xO9+I+FbD1K1B1lHIo6p8ku6usz6E8l2xM11+/74ieCbN1auA+dzo4vB/Dg8GH+vj+Lks7eG22NFBstfKcs4qfX3Mk/8Tde2NBGbVcvNNLS0UJHLkbV3U1rp0Lznl4VXC9gksm10NWWQE87zY0R7D81EsU7m3klr5JapeZ+FS1dOToS6OzspLNHWFxVMDmSs2vtuP7aTrbkVlOv2YFI0NGRoy2Frq4uOrt7b+5+IVe/0SMVFnepnjEznn+GZ/vXsumbY1zIb6Xj0QFajZSA557li9BOtn8RRXRaCz1aWug+/l6CakZDzqToyoQNvhKxlhSxWkmnBtaJ0daWoy38raub9i4lyKyZtXAYVp2lHDidSW1rF8IVnWl/H5YvCcBV9ZDjUTe5VthMm6pXbaIlUtHdg2bDpC1R09XVrXl+wnaiLzcQv0UzPDlkU6NWqtE2tiR8+ijmhlgjrm2lVaKDtbWIjMQkdhxKpV5ixEefzEM3L5rPtpWRVycCqQQdbRkShZJOlVpzW6bULIBStIQ26u6hs7NHs7nV0paj8+h3Hd29qs+n41mrUSt0cA/2J3LaQNx0eqis7UbPygI7/S6uH7/E7vPFaHn6snSmL4OMlVS0KDA0NsSwKZ+YqJtcfGhA6KQgpngb0VnXQptYH0cXY9rv32FrdA2Wg8zwH+bISB9t7l87xT935vCgSoboqUgqLbS/GD1TOyKmBjLVzxyaWmhW6mDb3xRVXhpb98UTX9rNwBEBLJ48AAdxD40tIvpZa9NQlsWBQ2lUy+2YNs0XbzMRDdUtyEzNsDdWk3I2nl2xGdRZ9mfOnEBGuejRUdWJ2lAPA51mrp1LJOpCHg+bFQiyiL7a1ArjxsDGnohJwUz2NkXc2kQDejjYGNJdkMreI/HEFUnwDAli0QRPHLQ6NdDN2FCPjpwMjsbnUG1kTYCzF+NHOKObdIPvdyVS7uXLkuleWEubKKvrRsfSFO2uWuJOJXI6sYy6LkE20Bf17t3Aa5nbMXZCELP8LJC0NdGo1sLBrh+dpRnsPhTP5WwRAwP8Ne3urNNNTQcYGcpQlT7g6PFcyrHCP9CG0GAPHOVZ/LT1FIfTHRgv9KXhJijr66jtkmDuYIa8vpQjR29wOqVaowLpm7Oa0N9F6BiaExw2nOmjnTHuaaWhTY2ZgwUGndWcPXCJAwnV6A8eyKxpwwm2l9PR0IXEQB9xexXnYm9wp1aCb5AvAUNc8NBXkhx7iyQ9ZyKnuGCQm8f9yhZ6JDLM3ZwZ6qrLg92x/H3HLXIFQP9bTPRP9Bm9dTYwtWFUhD9Tg+3QFtq6U4yVgzmSmiKO7onjZHYHDkFDmT/ZGy8jFc1NSnSM9emqLuTEiSTyFYYEhA4leJgzdp31nNpynB2pDVgGDGdWhDfDrKG2soEmhQhVezM3Lt7iXMpDejRKmb4owl5KipmNExOnBhLh04/u2kbaRdrY2RnRlJnO7j3xJDbI8AkPYlGEG9Z00NgqwsBYh5rcdGLOptFqZENwiC8BQ52wKM9h06fHOWfvweLnprBAu5brdx9qVF09rXVk3EvjUlotDZ2SPrlE0aiNdY0YEDScFZMHYEsLlc0KjKwsMBfXcOroBfZeqcXA3osF84IY6SChtrEDpY4uFopqrp5O4sIDbXxCXRgx3I4hnlokxmzl1Z2dj1RcoG1gSmBYCEvH2FCaGM+G4w+o7VD1KWQTi7Wwc3Fn9pxAguyl1D9sQGlgjJONDkVxV/l2XwoVBuaETh7B4pG2aDU30azQxthYTNaNBA5fKsB02FDCvB3p79Ufq6wkPvruNowZQoSjNsLtuZ6JBcNC3DGuuM/Xn+5nV1ZPH+5hhP2+cI4wYVhYIEsmuGDa3UJZQ+88Zqyq4+SOU+y4XY+dtxcL5wQRaC2murgNkZkh/eT1xB69ybUHukyd7am5WBroKGfXlmNcrLDk2cVD6S/rpLyiBT0b4QJGQeLBU2yIzaOuT8ezCC0tI4aODmLJFA9Mu5p5WNuJqaMNFuImTm8/yc74Kgx8vVk0P5gRtiLqHrYi7meKAXWcPnyJq6VqgiOC8B/kzBBHOcnfHOG02BR/f1ecfAbg15zOW6v2cr7P6vlorhQgmwDM7dxYvGQ0ExxlVFdV0Sozx9NFn/q0m3yx5Rq5zRaETh/DyggHtFvrKeiU4WqpQ0vaTTYeyKPL0oc5k8wZMtQL6+YTLP0gkZxaUwJnjGPtJGek9Y1UN0qxdNWmIuMuP+xMJuNhJ8h61c5/XOm98JZIDAmcOJpV013Rqa+ltLYL6wH9sVFUsPf74+y/24jt2FG8tmgIdrRSUqjA0L0fg6xFuDu5a5SIT1L+hGxP8rT+s9f+wZBNBV2ZbNtyiOVr38PPf5hG3vxneTqewJNCNrch09i3bTwmBbf45B9HOJpSR5tauDpUYmDvx/tfzGKhuw6JB//C2u9aqFPJMLW1Y+ggO+xMtFA21JH5oITcskaaHoWXmdhY4+3lgLOFHqLWSu7dceeDzUNpfX0Tr+ZW0SDWwdHZAS8vK2x0lNRWlJOeXkpxXQdd4yM5tdae+Nd38UNOFS0yXez72zPI0wprPaitKiM7u4L8SkFF9ihc87eaSdWCDFmGQ+BYvl7vS3nsMb6KyqG8UzjQKdF28ObzT2Zhe+80b+3KRdHPEq9B1tjpQ2PVQzIelFJY00GnlQsTBhvSXtKNsVM/OmuKufmgGVMbWwZ5WmBhJKW7tp6MrEKyK9vwHOqFQWsOt7M6aFNK6GdmyZipI5k51Ij8xFQu3czjQUkd9Sop/TzcCLYQ01gvwszJFGtDNTXl5aSllVJc34Vw5n2svHs6euSTfYsnhmxCm6GN66ixvLfUDcXdm+w4mkVujyEBC6by+lgZMV8dJbZIyfq/9EK2z7eWkNcgx9RduF0zoC2rhPRuA7zdjZDUK9C26IeVuZyOqirSMytpkRvhIaiDzLTpqq4hLbOYnKo2OnqEW8knq99v/2oBsukyOHQww22hJKOAWznN6LoPYOn6SQyvz2Db0SIGTgohUKeBcyducCK7CVP3QTy/IhSbkjv8dLocXQczdJsqSbxbRo1Sh8HLZvPXCQac/EcUuy5ko+PmzvtvjkZVnMCWXZlkVD5dkM3IwpaQIEdMO+q4daeEsk45A+ZP4YPpViRtO83+LC0WrgllaE8eRw8mc7lAhWPYSF6e70LdpSQulSkw7SemMqeA5KxqxHYDWbZ2EqPbi9i58x6KsCAWDxORdiGBg5cq6LR0ZtayMEbpV3Po53OcuF9Lm1hQmfz2LfzvfKIwbgztXRg93Baj1gqS7xVT1mVE2KRJrIuQc+/8KQ7mWzBv7gjs24o4FJ3EnSo1nsMDWTXVhebUm2zZe5P0EheWvjyFqbJ8DkU/xGH5aMb1K2PfzrMcK2ij37AgVq8Iwak8g107rnGtrA2FEIr2h9dbo7NCx9KWkGFO2CprSbpXQEm7NqOnhvPiJHPunr/A1vt6LJw3Gj9lKfsP3eBapQK34EDWTHGhIz2ZjbuTyajsZHLkNFaESzh1II5LLSN5ZfFgTHJv8O3O66S2aeEyfRKvLRpA6cU4vtx9l64+G/u9wEnfzIrhfs44yttJu5dLbp0Kh5FjeXaeL3YpN/l+XyFW88OY460k8cRlopMb0ervTeTCAAZ0ZbJl83kulKqxHxPGmkmeyG6lcE1pSkh/KWkHzhOTU0O3vhVj545neZguCftOsfVyFV1/+MFF6P29IN3Y2paA4U5YKRq4fTef4lYZgyaMY/VkdxRnL7HtejvDV4xkpEkVsVE3uZzdjYWvP8tnD8a0LIl/bozjVns//OZMYPkwEwr3neRIjR6z1oxnnHkLsXsvc/JWKdUKOcam+qi7W6lu6uoz+NKr9pFh4ehAqL8DelUlXE8poUFiypgFk4gcakjG9tNE15ky+7lAXBpT+PnwfR7UaeE1OpTF4+xou3WJr39OokDXkfErprPSto2or44T7+HF4sgg9C+c5MNtqaAlRSMDlUo04eF/8On0lylOc6WqJ6jsPBlppyL1Vib3K7pw8hnGyyuCsKxJ5r3d+TiPnsQ6Pylndp8n6kEdUkd3ls8PZqi8nB82nOJ0aiMDhg/mtdfH0HxzN69t79CEAEu19fEIHMbSmV4Y5qTw484k7jcrUfdJv+6ttnCPLJFqY+/Wn5FDLWjLyuJaWhUqC2dmrJzNyv5NbH8ligR3P1593hfJrbN8F51PpciMsOnhRAbLuLztCBsvldNj40L4mgW8Ln/Ae69HkyBYvShVyHWNGRIWyvKpzlRfucYPxzN52GcXBY/GtEqErp4JvoGeeBl1kJqcR2q1CqcQP5asGcPgjCu8tCGX4c9MZMXgTq7sv8Te+CbkHp4sWDmeyTqZvP3qURJaxPiMC+KNNSNJ3nuMM1VGjHGWkHk3i9v5zRh7+bBozUxm9aTwzvMHuaQj76Pu3QsWtXWNGRbmzRCtZpJu55JR3oVjUDCrng3HOz2Od75Jx+GFOTzv00LMgThikxvRdvFi3sJxRBg+4K/vHOFStRTbsAjeXT2Mnq0H+OhcFk0WVvg+u5Ifvar4y/LdnHlKIJu+vTtzw+zozM0hLrWYFrktM+aP4Y0ZFuz64kcO1g7l8zdGI028xsaYO9zv1md0+EheWuRJ4Z7tvLIjD4m2FoveXMEzAx+w9i8JlOmM4ovPx2J14yR/O5hNTqMe/nPH8eIMBx7sPMjfo3Joksr+4H1JL2STSowImRWIn6KSi4k5ZJZ34jw6gvfeCsfyyAFW76tj7qalzGpJ5ssdSVxNV2A7ejgvvDCDZwbK6HocHfXvbPz+9GT7N5/Sf/eyPxaydfegFrVxZOceFi5dg8+wPz3Z/rvm+23f/aSQzWPoNDZ9HUx/ZQ13r17jr1uTyKjrQik1YMqaFbwd2IHKxoWy05/w0vcdSD0HM3uyL0Mt5PT0gEQpRt7TQNzxOI6kNiCxdWLenGBG22vR0aMxvKC9wZhRsy3JWPotr+TXYzYkiEWTXTGVC4aPSqQGYuru3+XoyQzuD51DjADZXtvB1qI2bP39mRXuirWOoH1TopBL6K7M4/CR29wqbtUokH5LRZFaoUTLzJ7lbyxhunYO33x7hmslHXR1SRm+ajn/nCLl58+juStyYep4T2z0xb110BfTkJnG0WMp3HOPYNuagehWtdKq7iI98Q5n8gyYPXkA/fWVtIpEyFQ95N5L4MC1hzzzxnIcyw/x159r6bB0Z9rkYfjbaNHTI2jnZOiqWkk8e5WD6S1YzJjDVxFmNJY20KwSoa8rx0hHRUF8PD+ezSa3rhuVuo9D1/6LLv2kkE2tVIKhBRHPR7LOpoKd3x/nbF4rHWoVIis/vvlsOnYpB/jqUhOL189DN+con2+voNV0AFNm+ONvVM/FqETi9IfwfqQP/btbqWwTOrYW/aQKqutbaVdIMTWUItaWI9eRUZeTwt4j97hX1kpPn3kU/fohC8pOMeIeATj2elLJLO2Z/fo8pnYVczNbSWiELZmnr7L9WCZlQtixVI/AxYt4a4SEMxuOc+h+Bc2Cl5sASxRgvXAeGxfYc+v7E/x8OQe5uxvvvzoCZdENtuzKeoog26MNu6AsFKT6QliMoMJVgMW0qXyx1IPSg5c5LXZnzSQLcg7F8PPFQqoFKaKeI8++NJvpxlls3X+dM6ltKFS9fnVSE0fmrJvBXGkFUTeaGDDNF4u8BLbuS+RunbAGauEeOo53FzpRc+MMm08UUNgm7RP1x+OeIMAXsVip+f5C5D1KPYaPjmD9QlNyb9zkgXQw80docyXqPD+dr6SzW422uT2z10wmwryZmG2nOXXHjEUvTWGqJJdD0a0MWBGAd30i3++8zrWWHuROHix5aQ7PWNVwbMcJtiXW0azsK7jYG+6t4XsqESq1EpQS/MaN4tXFnuQl3OBapyPLxtuRdfQ038YU0SZSo2XmxNwVkxhv3MyJ7Wc5kVtHeORUVoSJOHngEudaglg90wPLwnsci8ujpFuKkd8Q5k90ofTqDTYeSaVL0ZeAXejjmmgyRII/jcaGSUQ/31BWPxOMf+l9dl3pYMgCP1zyr/H1jkRSu8QgNSRsxnhenGJKwtHjfHWpGfvRo1g9wQPtq9fZc7cWHTMZDfnl5Dd20c/Lj+eeGYFXwx2+/vEatxsEb6T/YnL/r94q1Fmk8UoVCZd5wvcQy7EPGMG6hUMxvXObE8V6hE93pufyWf4Zm0WZSoJY15xpCyewIkTCiZ+Osu2+DL8541nua0j+7svc1nVh5bNu9KTE82NsJWjJNCGo9fVNVDZ30aHuC4D86wf1q7YWlPJiNWLtfgybNI7nxtpSGZtEkr47kWN1SPjxMBvvNdAtkmBk7cTCJWOIcKjnp+9PcKbWkvErprLSqpXor06Q4+3NulUjUSRcZuvJEnpUPdQ3tFDT0ntR11ehk73USYgH0ASaaXzWBIsMW2dX1qydwEBy+P5sFeMWjcet4DIvf3aLaiEcS9uQIRFjeW6KC6WHYvj2TA62gT68sX4UjTd28dr2dhBrYzdgEHPmD2cwRcTsSyatSkFnWzvV3QqUT8NaLhhKKZRCRCtSfQtGLp3HB0Eqjnx0kbzwyXwwvJ5Nb+7kYI1YMNfEznUw61+LwKn8Mi98f496Y0fCV83jNWkG771xjAS5FKlcAIuBPLvEH+fKRD75No7bdYIvY58N5kcd/JEXqrB2a8LTQS0RY+TmwYLX5zKj4hYfRNUT/lw4A1JP8f7mBErQApkObiGT2PKaO8nffMmH8RJ8xwXx5qpgbmzfw3cnynr9Q4UfiQQdUzsmv7SMt0yyeG/1Ac73GWT7115FoD/iLuWjeUyCsdMAItfPZXpVAh8faGLCuxG43YjilV0plKlkiOU6DAoN48tXvbm1eQsfnGrHNnwc7y4fooFsH1/Ko9HKmiErlvGDZ+XTAdkeE2S1ErFYirJHqVG9S8VyhkeM4cuXhxC9YTvJNhP4aoqUz17Zz4nsNgTvAz0ze+a/uYaV0kTWPBdNQT89lry6jGUeaTz/tzu0jlhHzDw1f1/+LYcrRAimbPqmbjz3xnymi6/y4udxpNRp90G0Ra/NgjA2xR09qATIrVJj4DKMtz9fQOCFw7yQZss3n/mR9N7X/P1GHT2Cj7LEkIgFizn1Vz9aOoTQ9n+//Klk+/ef1X/6yj8YsnVrzFbPnTvLzFkzGThgwJ/hov9py/0O73tSyObpN4Nv37WlruAhpjZmXNp7nJ8vlKEzdBxfvTGI6mMXsJo/h56rn7H+oAnjVy9gsXUtZ2OTSS7tQqbrwJx14XhXXmP9V3fpN2smb4/QJikmjos5bfRILAhfMJaVU81InPkVb1Tqs/LjuYSK8tl7MpPiZgUOQcE8M8KAxM0xbNYL5aeVNlx9dTcH2s1Z/dZ4PNtziDqVRX5jD/0GDeeFee5Uno7ik6hcSgVDkt/yXkqjZtNm4MRJfLnMgbt7jrHpbAFVWgP45Ot5DC0/zzt7Ghm/eirhhhVEn31AtiAH9vNj8Ugz0rbFsEE7iJ2v+WPyIIGNMfdJTu/E2m8yny7R5/apKxy+X4NKSxutzhpSyjp456uX6F/8E69sV+M1aw6rBipIOp/E9bwWVDIbpqwYR4gilXe/TaJ16hL2zTEh8/QldscVUdMmI2D+JBY61PHRd2e5dL+ant8YPP4O3fT/+JFPDNkUSiQ2Nqx4P5LQ+ly+/PY8GbVtIBVBlzavfbmOCN2TfHqgkVnL56BfdJK9twzw8g8g2LyD5EsJRN0optJvGrteCcWj4i5bo+9xrwR8QgJYOs8LdXYaUbG3uVfVjXHgGNaO0ubaP2PYllRClcZQ+ikojzM4CQcOqSHeI4NYs9CNmvg75HY7syBcyekTcew7W0NDp/CNZVh7TeerVTaU74xi090SijUJTiSY2bqz+LlxjDQo44et17iSVo2Fu/tTDNkeZ5R7tMFRSzCx7M/sFWOIsGngwIFE6oeH8ewgHaI2xnLsThkqwcSqXcS0FfNYE1bPvn3xHI0XkosIRztdBgYGsGLhIFSpycTU6rFwpg8l52+wPfouNZ09GhBp4zKQt9b7I3kYz+ad2U9BCO1j093ezbypkytz5oUx2rCWE/tykQ0bwdzAh0QdOs++mx30CIlUDEwIWDSFVW5apOw5wd4EPWa8NFUD2Q4czUV71mhme8Hdy3dIKO3AwMmJiOlBjLEqZv/OE2w6UUNde9+Elv0CF3vdvAUyQD97F+bOGUmEdSOxUXfodgsmckw3MXtPsu1SFyKRACEtCZsyiZWDICX6DNseVBIqQLYxYk7uOUNUdn8WrhjHPD8jGkqqKGuTYedsiWVXETt3X2Dn9ao+DBd9fD59bGzd6zFlYGDNmFlhzAw0JPtCPCe6bFk8ZSD9Tp7li6hUinUFAz4lg0eH8vLyYZRdvcBfDxZhN2oUqyd6onfhHF8fTaFMLgNhHtA2YdTMcJ4P78e9/Sf57lw5nX2o9umFL78y81ZLMDa1Z8LskUz0EnH99B3SLQeyzM+U8p2xbEoopl5HCG0VEzJlDGtmu3P3cAz/vNCG3zwBshmQt+s2eaaDeXaFNaKHudxvEMzEpci0xLQ/LOLK5VSSClpo7yN/n19WlV/VW6yWYePswewFwQw1qOPwqSwUQSGsse4g5u/RHKhr1SSL0jE0YvK8McwMNCHmx6MczdZl/KppjyDbcQoHDmTd6klYtFeRU9EBym6qivK5HJ/B3SLh8rJv4WKvd1qvN6p2P3OCx41geZgFpVeucLbEjNVrh9GYsJeXf6rvTVyj0sHJM4Tn5/lgcfs0f42+j06g768gWw8Wdq5MnR1MqF0L5w/Ec6fKjgkjLaiLu8bRsiY6+lL5o6nqv/q3FB1cBw8hcmUQTtUpfBpdguPyubynTOed9dFcEww1FUpMLCxZ+sp8xhgUsPbji1Tr2BL+7K8gm0yGgZE9k5ZO5vlJtrSm3eZgbBJX71RSJvir9/Xm5X9knhSha2jJiAmhLJ1qRdbxcxxtsmLNihHU7Y/mbwfTUOsLpmxi7O1d+fSfc1HGfcaqH8T4hj+CbD/v4btjJWgMRBEhlxriGxLEyhW+qHd/3UgAACAASURBVK6c5r2tKdTL+yr8+1dz9y8Z00ToaJsRMn4kz8xyIC/mDNsbHHhrnT+S7/fx7sVc6rWFyzsJzgPcefejhXSd28W6zYXYjo94+iHbY6XVY2tqsQRz14FELg1nom42n32XhPPcJTzvm8Kqdy5xr1BQ04qQys0ICH+GjTMq+HzBNmKN9X+BbOs+v4vhijfZaF/G2CV7qBFuV1WgI9Jl9nNzWTeynDc/OMX1LG1E8j7Ymz9KMPI407G2zIzRcyfw4iwLLn27n5Ou4RyKtOHlZT9wraRRYzMiUYgZM8Kfc/tX0yJYBj1B+ROyPcHD+g9f+odDNqFRT58+zezZs/9MfPAfNtrv9bYnh2yz2PKeAecOxNHiP5UIMvh6Xxl+i6YT2nmTL3al89yXLyC5/ilv3xzIR+/Mpu1cNJ/+fJsawZ9NpYXj3Oc4skbGoTdOov/6M/iWxfHy3y5S2qpCrRBhMiGSqM98KF++gb82D2fz/kC64hI4md9Ip1KJRN+BGQuGIDm+l7cbBvPFfCvi1h/kvE4wn79nTdKGPWy4UUWtcCjUMmHdZ+t4xjSVZz+7RmpxW6/59m/4QNU9CrTtBrD+7Vn4197ms43x1AfP4LtlJpz+LorYvKF891MouqkpnHlQQ7NCgVjPlkmzfNG7cJi3awbw+QoPij/exkfXC6joMGLw6Am8s9IRRUkBV++WUlndQEVJOfntIj747lWcCrby9lljlr+4APP0y3y2JZ6ixh7UKhmWE5dx4FVLzr0bxfVxM/h6WAcHP9jLzux6mjp70Fu4kJ3P9Gf3xuOcv1lE16MMpb/hI/nDPuo/gWxyW1tWfxCJX10OX317joyadtQCZFPIePXTFxmve4pPDzQwY8ViPOXFlGu746Wn4Nrh0/wQm0WRYKQcPpOfnx+McncUX5xMJ7tZgfPIkXzyWigV8dfYtOcWRfXdSK0nsfGTYUgPRvOP6zlkPy2Q7dFmRiwzZLC/H0une2JYn83OvffR8RnD63PVnIy5xN6zdTQ+hmzu0/jyORse7o5h051iSoTkAfbuzJwdxBjnbuJirxOVUEZtcxe2Tztk05xRBEAueBg5M3laEOMHiEm+cIMjiRW4LpnDc4O0ObzxBMfvlKOSiaFTzdRn5vHc6Eb2HYjnyLV2VGp9Bvr4snCGD9btpRw5cpX7jt68vyKAgrPXNZCtTrhpVKqwcfHkzZcCkT68yebdWTx4CkJoezdcIswc7Zk4PYRwZxHpF+I5dFpN4KJpLAsu4/CB8+xPeJSt2MAEvwVTWeMuJ23vCXYn6DH9EWTbdzie2/YeTJ84SONx1dquQKVQY2Fni4dFJSeiz/FTbPXTAdlEYoztnYiYFMQENwlZ125w8GI9ftMnsyq8naO7Y/k5TvAgUqFWWjB68kRWekPKsbP8nPEIsoWJiD14not1vqxcNJJQGygurKS6W4KJrTUOOg1cj7rE9jMFVAoZOv/4GNn/ZR7uDR01MrJhdHgg04PMaUxLYee5TBr8g3lh0gAMT57ls6hUSnSEQ7kCr9HBrF8WwMNrF/n4YMG/INvF83wdk0aZYHyqhH4e3jy7YgzDOzP4bstlblT3muP3felN2GRiakf4+CAmDTWk8PpNdidVYjplHKt9jCndGctGAbIJh1ORiKApYTw3YwD3jh7jnxdafgXZ7pFvOpj1bwzGqKGAExfvc6egA8tBHozzMaEx5QYbD94ho14IoezbymsSPyDH2t6VaVP8CXVQkXDqKgcLlAxfNpXnTFs5+lk0B2oEyKZGx8iISXPHMNPfjONboziSo/0vyPaPY8QLyq/hA7DRFSOVyTGzt2aQiy4ldxLZuD+FwlpFn9b58cFRu58pw0YFMm+0I5K8O+w4nE6PtR/vveFD9fVdrN/W9C/I5hbCc/O9sbh3lk+iUh5BtpE03djDX2NNmDQ9giVhJuTfiOfg2TqsXENYNs2chzGn2HK/hLy6Nlr7NIF77yWJTKyLm+dg5s32w1NaxaF9cZzp6cfYFxbxfmcqb74WzXVhPCuVGFuYE/nyAsYZFLP2r+f//5BNLkdXx5jBfm74eNni6WCBm1Eb5/edYGNCU99Dtl/guRg9Q0tCxgSyYKwNTWmJbI55gMQvgBeXhfJw/1E+O5iGSoCLahH2Ds78/R8LUV3+jFU//gqyCUq2Y6UIBs5aUiOGBAxnyexBGJals3nXNRJr+zL8+9ezZ29ooQDYgkcFs3iSE52pSWw8mkJTUBgfrvCDDXt5R4Bsgg+mWIyTlytvv78E5YU9rN2c/38NZOtt4t6M1qaunsyZO5oJVk2c2nOKw7ekLH1rKcu8klj19hVSioWwdRFSmRn+YUvZMK+KL+f/T8j2wud3MVv1Nl/blDBq2R4ahEGjUqMj0WH2mrmsDa3g7Q9Pca2vINsvIZwitOVmjIoYxcrpjlRfvcKXB28hX7WKmDnmrF6+hYSipl7IphQxdtQwzu5ZR0vrn9lF+36f8T+/we8K2dLS0tSalMoKBT09PXR3d2tSm58/f5758+fj5eX1p5LtKeoR/wlk++EvxsR+8yNR3aF8vMqXlh49fIwq+Onz45wuU/LFj+uRXf+U95O9+PitqVRGx/CP/enUa/wZVRj5LufEx+bcfP84Wm9HYptxnle+vEGFkDJb1Y100DxiNwZQt2YTnzSPZOtBX5T37pNcrdAAMrVCjI6xnOY7l9mtNYJNC625/PIhLuqE8dlr+lz9Zhc/PGihXkBpHRIWfPQS6wfk8fwnV7hfIEC233ivoFaiVuoTNGcOf5ktJ+pgDtbjRhLUdI13N9+mqHs8u3f6Y1iSya3yTrqEeB2lGG0jOa33LrNTGsKmSAcSXtnJ5rwq6lQipEbmBI3yZqyPFUZSOUa2/ZBl3eSzI1ms/PB5HPJ/5P2LJqx6cQ46SZf5YvttytoVqEUqtN3ncfhTN9I+PsL5sVP4wL2Rbe8e5kR9O+2Kbpgxiz3L3Dm0+QQXbhb+vwXZhHBREysmrF/Cs3rl/LThJJeLWugSzkSGXnz2xWwGFh7m81P1LHj9BSbZKcgq6UAmF1N8L4mfo+5yr7gZ9ZiZbF3hStXGGDYn5FOq6ME+KIAP1wRRcDORXUdTNZlfZVrj+ObzYejExPD19RwynxLIpjmUyA3x8Q9kxSx39Gqz2XcomYT0WtwmRPDhSlfunrrKjhN5VLYJCTe08Zk5jw/H6hO/IZo996uR9B/I3LnBjHTsIC72JtHxxdR0CGNB8fRDNs2NuAQzG1dmzAhirKeapAuJHInLp7xThPP8OXwQZkranhPsulpIvTB1yWxZunYm8x3y2b73GrFpYjy8h7FkljcWbaUci07gcno5zUNC+PDF0ZjfTWDroSTSG7tRI8fZbxTvLetP893zbI7KJ69Jiqgv7Uk1RsOCV6Mjk2eEEO4o4sGlGxy8kk9hjSETFk/n+fFKTkVdZOfFWrq6VcjNrJm4YgozLDs5v/0UMbeNmf8oXHTfocvEtqowMDbEzFCuydTWpTYkIHwEM91aiTt2kX2JtTT1Wbjoo2zNIgn9HJ2ZMCWYiS4isq8lcCAuj8J6NaPmTOKF6dYkHjnDppNldAqh1Mb2TI+cyAyzDi7sOsuRnBrGRE5l+WgRp49dpcBiAs8EWfLg+CUO3CyhTSxCZj6QRZEjCGxJY9u2OC409G2GUY2qSyWmXz8bxo4PYmqgKQ9v3eHwmVTSGlVYBoSydrYPdg+u8NWeW6QrBWWHNiGTx/DSbAfuxZ7ky1N12AnhooKS7TFk05Jo5pGQyeGsm2hFxslTfBNb3Jv8p4/3Ob3qJgmmZg5MmBzERF99cq8lse9MGvk9unhPDGdtmBVNF87w7bk8HqqliOWGTJwbzsqxRpzbEcWPyeAn+MwJ4aK7rpFm4MErbwyjNe0mr359mbLaLkwdnIiMHMUohya2bjrJmTQVIiHFZR+V3oyEWtjYuzJzWgAhjipuxl7nyNUcKnWsGTN/Ci8NVXNly1E2ZzbRLWTPNLdh7qIwJnp0s3PDMU5WmP0SLhr1j2NE13eATMiS3KsC0Xd0ZMaycEKNWtn8XSzJOQ2IZH0zmT2+KNA2NtOY4i8Y7YA09w47ou9wu6gLJ+9BrH99IoYPzrP+n2k0KlWI5foMDhvNc1M8aI45wT9OPcBCULK9PJLmxH38eN+Vdc/Pwl+vhYzcKuraxZhYWePtrk9jejaXbqQQfSKDbE1Gk75o6H8BNveB3iyc44eLuJKje69wJrOGbksHxiycy188y/jmrf1ENfcqtawd3Vj36mQGNCey7usk6g3/l3BRbZmmOhKJBJlcGw+vgbz80njkd48R+W26JkSzL0tvW4vRM7Ji1LgQFoZbUHM3iS0HU8htBuuQAFYtH4399VN88HMyVRI5SHXoPySMDe95k/vTl7x+Vvw/w0VjStEyNMMv0J9lc72QF6Xx4454kmraNeF7fX1Z8Lh/6+iYMyIsmKVTnWm6ncSW/Umkt6qxGjaKt9eFYH3hMK8ezqBcLUMs02aAnz9/fzuUzJ0/8s7RRmzDw/8vULL19muRRIqp+0DmLQxjskktxw6cZW98NWqxLlNfXMxrI7t5/82jXMxu1yQs0DG1ZuraZ3nNJJX1qw5x3/hX4aJ/v0vL5JeICevknZU/cKZBMKIGPSNnlq+fzSLTJF7++0VuVfRFuOijPYmgotQyY+yEMFbNcKA87iob9t8mt70H/XmRnHjRg5Ovfc/392pRiISEdoaMnTaLs1+F0tL+Z7hoX85J/7v//btCtnv37qlVQorZnp5fIJsA3C5evMjixYsZNOjP7KJPU4d4csg2mx8/MubM91vYdF6fEWvn885CNwqPbOe93VnUSwzZsO0VtG58zsvHbVmyfj6jW9L5butVblcImX6siVizmNecivn4w+uYL1/CSvuHbPj6NJfyGujWN8Y/ciGbVziROu9r3q6z480NEVhnXOKbY/nkVCnQtbTC01JJXmYxxUNnc/w5O66+vIcolStv/CUA+b1zbIzOI61SibmdF6+9OxXn7Gje3J1Fbl1vavbfuqi7etD3GM4Hb4zFSs8QT+MWTn99hC03SmjVGcxHX03AvSKBLceySS3rRsvMAncrKMouoshnJsfWOZHw+g42Z1dRJ9LC3MoCe2MFjU0dtHfoEbR6Hh8H9LD24xPMenExTgU/8eoBGSOWzWe23kO2b4vjWn4DCiMzRixdwFtDGvn2b5conziHz90b2Pr+EWJr22jv6YZZc9i7zI2DGwXIVvD/FGTTqJfE+gyaNJkPZ1hQcPY8O+MKKOjUxWPiND5ZaMGdLYc5lNXJ+r+vxqc9jX9sSqPFdTjLp9lQkXyDnTGp5A+ayJblblRsiWbzjQLKerpxCArkL88HU3AzgR1H7vOwqQeZTjjffjYUregYvrqeQ9ZTANkEDy6xVj8GBwbx/Dwv9GsesPNgMsn5TXT1dKHlNpiXnwvHtT6fA4cTSChuRtuxPyuem0hAdzbfbrlJjsqWuYtGMca5i4ux8cRcL6ams9ffq6erGxs3dz547ZEn284s0p8C1dbjMd+7aRXCXF2ZNXsEEwaKSLqQwOG4PB629GgM8g0GBPD6Cj9sS++wK+o2NyvVmA8J4ZUVQ9BNucHWo1n02A9m+cJh2LSWcPhwPFdya2lVKenRc2TBsxOZa93A2WPXiEmppcPAjvELIpjj0sHl3Wc4klxFPX3lTfb4SYgw7e/ItDmjmewsJv38VfZdKaS4BdTdCuwCQ3k5ciiK/FR2H7lHQa0Sx6G+rJ43BO3SVH7YG8/dQieeeWEyUyV57D18mVMdKsGmCnV3NwohVM1nKEuXBOBYkc3ePde5Xt5Gt6RvQqY17S6SYuzozMTpI5jmISjY4tl3IZ+Spt6+a+47nOcjQ7ApS2PbvgRS6xTYDR/Ks/OGYFj6gC27Erhb0cHUyCmsGC3i1LFrGsi2NNiU1Oiz7IorokkhxthyCKtXjSVIksaWbec5VS4ou377deffWsc04Shi+hnbMn5SCDNDzClPus3eU6lkNXWgVEvQN3Nh7oJQxjnVcGL/VU6kd6Bl6cnihaMYYVrKvq2niC4UYx82ijWacNHzfCUo2WSCJ5IXy1eEE6TKY8vWi1wp7e67uj56II/HuKm5E1OnhzB1mCFZcTfZczaDQsH7RinD2tWH5YuH4EY2uw/e5maxClMXX55ZEMhAVRo/bjpHXLMpfrMjWOFrROHuWE53mbF47TgcW7L46oerPKjqxtTekYULQwk0reXHzWe5mKnsQ8jWC9isHdyZOyuYMBc116KvcOh6ATUqFUqVDh5Dg1j3jAeyrGt8G5VHQYsWA4YEsGz6APTKbvDdT/Gkyfsz4ZkprLRqIXrzZRINDHHUaiM/v4qqFjX93NyYGRnGcK1qtmw4y5385r6BbJrLEhECYPMbG0pkuDPyvGR+OnyHO+XdGrWytqUtU5dOZ6FdE9s3nuFifjM6Dg5Mnz+KiTad7NtyiqN36hjoP5g31o+kOWEvX140JiTEGxu5QoiaBrSwsnFllJ8hdQl3OJb0gLibRZQKpuN/+LB+BNikenh4+bBkgT8DpNUc2HlJA9g6Be80iSGD/EfyzvMOFMdE882ZaurFxowIG8Pq6ZZkRx/mi9PldAqJD1bN43VZJp//4zrVA6zRqn1IVnEjHWo5nkOHsG7taOS3Y1ixIVvzrPuq/ALYjK0YEz6CyAk2VN9NYNOB+xQ0dfdmprTuz8zFEcy1eMi+bec4ntcFls5MXTqNNe6VfP3qPk43SPAdG8RbzwZz4+e9bDndQsDYUFYt8kaWl8Km7fHcru9ALRFpBCKCzV/fTd29UFFHz5zR40awapYLDQk32bAvmaz23r2Knr4TC9ZOYrZdPpu2XudCdjfaFk7MnD2JRT5VbPpgN0dLtbENG8d7K4bQ8+N+PnrsybbyGX70rODDZ56CxAcaf2DBnkyGuacX8xdHMMOqiqM7TrMrqV5juSAUh9HhfLp6GCXRJ/j+eBY1YhmuQQG8+fwIVGcOseb7DEQG2kS+voxlnmk892EyFWaT+eGjYbQc2M9fThfyUKGHZ+goXl3pQ3fsUT7ak0YF8j7wEO2NJJBrWzB20hheWuhCyemLfL3vNkVCJJao1yv6b59PwzftDG/uukVGgxij/oNY9cpCPhqhxxNasmlUgkIxMDBALO5rn8W+mk1+3//7u0K2zMxMTQsKYO2xmk2YqM6cOcOcOXP+DBf9fdv2iT/9SSGb29BpbHjXmPM/bGfrpQ56vHyJDDTlXlwKqaVNyAyM+HrjWrRufccbP4LNqHG8usAVRVYOt/LrETsNZJKvPhlnYvk85iH6A0J543lfLCsLiE+poMPKgRHubgQF6ZKw+FveKGvFa950Xh5jSlFKJrfzuzQZM4foFrH9YDJ3nCdxcKUtN9/Zw86qHoYvmMKK4H4Up+WRUtCDyzAvhpo1EbvxLEeza2kSjGJ/jxVTpUCtNmXSqmm8udwPo1tneOn7qyQWtaGU6hAwcxIvRNhQn5VDcm47ek7O+BhVsvfQTW7ZT+TAGgeS39vLT7mV1MvM8Bs3mgXDRZQVVlNVB06j/BmjVcjbm+OZ83IkjqW7eWdTEzKvkbwYOQjDimJuZ1bRY+3CuKGmPIy/wBcnH2IydyFfuDSy45NjnKl7BNmmzeCnRS5EbT1NXGIR3UpVnx+Knrjj/uowpa+rxaZPItnw0zluZ5ZopPL/59Jrcm9g5czCpeGMs+/mQXoh+V0mhIb2R6/kPp/vSKC8R5f3P5iJbsFJvtpWTJHYgenPTGKZl4q4oxc5IvHlg9nOVG2L5afEQsp7erAPGM7bqwIoSkxib0w6FYKSTXsMn3/sg/bxWL5LyCPnaYBsSgVOQ0J4de1Exti1celiGveKmlGIJKg7a8jIq0HPI4Al45wQlZeSWtiEvocnQbbdJJ44RXSKioCZs1k3zZ7azEwuJZdS065EJFbTXJlNYko1UksX3nopGGVxEj/tyyGzStoHprL/+14gJL/QMTJj0pypvDDbnZ6SHE3YdEVLj8bAu6W6d+5wCwlj8UgLWosLuPsQ+nu74SGr4cDh69xrtWLVsxOZ6iHmXtx9buTW0i6RIO5pJe1BOZ39XImc5YuDupp72TV0GNkTPMiIklvJ7IhJJa+2s2+NpIWNlqkVkxdM5NUpbkjz0zibWExRq2A0rKKuoIzUh2o8wkNYGGRGS24xWdVKnHz74ySq4VL0FWJul1Hb5sniVRFMkuRzMOY6CZb2BPvYYClS0C3WZ8Cg/jjqNnDu9A2OXy+joVPdRybpvZnaZDo2jJkdwcsLXDF4mM2ZmwUUNgq+hCqaCx6SXtiF/dgQFodZ0ZOfz/0KFQ6D+uOiVUvcyStEJVRT3ylm4rwIlo4UcSbqChdah7F8pi+DJLUkp5dT0SwYjPfH302LnPPX+flUJkWa7KJ9c0BVq5TIdfoRHDGGlyKHY936kEtXMslp7NIYabc315FZUIPUfgBLpvtg3VVN0oMG9Gwd8XOQcP98PDtPZVKOFnajQlkR7o7u5UtsOJFOuVwf37BQ1s51pvTaFb6Kytds+vuoqr8MeKHO2gbmjJ0awUsLvdGrLORMXBbFnQLsVFFfXUlWWRu2vsNYNM4Zqsq4U9iFraszg0w6uRx9hQOX86nXN2Xo1LFEehtScugM23O68JoexpJgcxSF+SSXdmPiYId3f32qkq7yc/QDCvowoYkma7CFHdPnTWHdVCea09M5eb2QWkH9oOrmYVk5WTVqho8bwbwAEyoyC8iokzFgoCP2ohpi9l/mxO2HdFg5Mm7RBJZZtHJi730aA/2J9JNSmFZEbj3YuDnh46RNwY3r/BCTQXmzEN71x/dvTVis2BB3v2BeeWUkIVqVXLiYQlKZAqlURHdDAzkplbT3H8SyyGG4tBYTn1KH3NGeIf31KE+I48djWRQ2ivD09WT9ulCaEw/wzp5OeLRWC5b4KoUhA73CeHmuBQ/3x/B1djXN4j++vkIH1ygVxWKsnNxZunImSwP1SLt4i4vp1bRLJdDTSVlpCRn1OkxbOJ4ZbmruJudRqjQheKg98vIHbPrpGreqO5E4ODFm6Uxe0srjx/2FOEaOZjjlJN+vpFlsgLu3B97GDRzbfoQdt7v6dGCrVSrkWjoMCxvD66tH46Iu5mhsBoWNwrqtpqO5hty8MrAJYOV8XyzbiriaWofayoXwIQaknz7P3w5no5ZKGTzKn1ee8SdxbxRny+x4+61phJk3c/JQMncbOjWJJHo6W8nJLuBebjMiwXeyD4rQ1lKZFoNCx/HBy2EMVJdz+MAdcrp7w/E7WxpIzSpH7DCYdZH+mDYUcTmtAV0rJ8Z4G5B28jzfHsqgVksb65DRvBnpQ8/2I3x6JZ8mKyu8IxfzvUcVf1+zn/N96TGoebaPQmJ1+jPv9Tm8NcGE8qtX2XOrCaXGLbOHmgfFpJWKCX12KksE+4ar2RT0yPAM8GWw8gEbN8VyOkeErpaMBS8tZLF7Ji//NYG8BlsmL5/J6kAxt66mkdllhM8wD9xUhfxj43lu5rX0ySWBZv6SSBg0ahpfvzcGx8Zcdu65TaGQxkUsRtlaw9XbFdgHRfDeQgfKb9/jZpkKM/eBLBtvg4upGapH0Ozf7Z5/QrZ/90n956/7XSFbVlbW/4BsQrjon55s/3lj/d7vfCLIppBqlGGzxmiTnXCbhEIlgs2aRkP+aL8h19Zm2oxgZGXxnLjZQZvcjCHBPkz0NsNAKmwQVFRnpXMkroCK9h5UMl0ch/gyO8AGC20RarGC8rt1SPprUxmdQKzgGaJvyqjxfoQ46iMXsuyIFRSnpnIqqYRySy+W+RtSeOYuSTVtYGLJ6HFDGO5ogJYwaSvaSL1+mwsZtTR09956/l5bI3V3D9aDBjBtnAfcSuHk/XIqutRC+D8yXWOCxw5jhKsRuuLeOpQ9yOTkzXxKzQayNKgfJWfuklDbQrtMF/tBg5nib4edgUSTIQ11J9k3EjnzoInh4cGYNN3hZHwzDRjh6efN5KGWmGmLNWOtviCLY3G5FLaLMB8+jKmmnSRdTNPcfHUrFTBwEPOHmpKamEVuiXBD1HcHwP+2fz+pJ1vv/1Oj7pFgbu9MxBgPPKx0EaKeOmrLOHMug/vlzYj09IgYNxhpfQZXbjVT16LCwKU/40NckBfnEt9qRKC7Ec3JmSSU1NOkVNLPwZ5x/g7UlZRyJ72C5k4lEpkrUyJskGZkcq24lpqnICOZWqFgSMgwxgxzwUQYc48WaSGjk6qtnITEO8QXaePmM5iwQWaYCL5LinZy76dyJrGUbn0Twsf542VjiFgtOPoIw1/4UVFdkMixq+XUi0wZG+KEqrGYxLs1VLX2rdn9r/uZANn6mZkSFjYMX2dTZGqFZoz21kFNXckdTl4robTNguARAwgYYIaBTISyrY6kmw+4nlaJsY834/1dsNPtHXNCEYnEiLoaiU/OIP5eM7aeboQFOWJrKEOi7uFhfj4XrueSU9OBso/UXP+iEGpE1s5EhA4k1EEHsUotJNzUPAGJSEFZah5xN3P+P/buOzquM73z/PdWRlUh55yIVMgkQDBTotRBnWyJSt2Su+1Zp7bnn53xnrNn7LOzO7t7jsfjmbW9dnt2bLetjuq21K1WYBIpMUiMIEEQRCAJgETOOVS89+65BYCiQrcIEgCL6qdsHVtC3fR53nur7q/e+77cciSwbUcFOwvicNkUAvNTXG40DIbCjwajJbGloYQyZYKmqzeZyN/E57aXUBZvQzGGjZif4EJTB6euDDPl1R5QwLbyBd6Ew5HD3r1l7Kp1YQ4uT/xgfIE3q4xevsG7p67R5kykrqGcfaXxRBs36nOTXG5q50TzMOPepcfDyqqKqSsw0X75Gs2DLooqi9i9OZdsY1Zh44k61c9Q53WOn++kbVxd18+dT7uGGu3dmZBA3Y4qdpakE2MKC4xSDwAAIABJREFUsdQBZ+mcnZ0Y5sTpVi72aHi2lLF3Sw7pRrsOLNLdeo2j57q5Nauimy3EFeTTUJSMtauTU62DzNjiKa4oZVtBkO7mVs7cCoZviNbrM/bTjnXl78Yxx6SmsG13DdvyE3CgLp3jxvcHLcTwQC/H3rvGzRkHm3eWs8OTSrwxbJV3ltbL7bzT2MewUWubk6zyTdSlOZi6co3zvVOQmk71Fg/7ShNxWxV01UffzZu8Y/yIMuR7YDfkKwFMYk4mjzy6hS3JdjRtaaKn8LUp5KWrs5MDp27isyay49Eq6vNicKDhnZmg6cJVTrSMMBNSjGepKK4tpd7t5+p7N5lIzuKRvUWUJdkJPxSq+env7ubYeze4Nupdeqzubouzhu8L93wxxVNWVsX+ryQTpaqo2lL7M2a2XRwe4cKBJk4sKKRVV/LU1gxSnSZUn4++zuscPt1J96TRVUknNT2FPTvy8fU28ebFYHgMrKWXBqqD9PQidle7mLl0leNj8/gf0DV85cY8ozifL+zbQolTJWCM+bhcAdW/QEfbVX5ycpikzGwee7yaymQrihpidnSQE8dbON87TxAT5th4iuoq2KWM8c6pIZx15XyhLp1k69LnmhqY5/qVNl5/r5fpB9ijK9y2NQ2XM4q6XZt5pCYPh+b/4Dqmq8xN9nH69HnOdsVTXu9h37Yskmygh/z0Xe/gZ4c7GQ5q4VAjoyCbPXXZ9F5pZTi2gP3bNxFvCi5NULP8PcA3P8W5880cbhx7IAHM0jHr2KMcVO/bzhOeFOwf+a6yMDXC2yebudwVomxXDZ+vyybBYowjGmDgegdvHLtGr1cxnv8lJq+QfVvSUc9f4WjXBL7oaNK31PJU8hxvv3qZaw+oPX9wOVjqce22e/j6N4spTFCM+VXCn7fhH6iMa86ZVt48eYOx3GK+tM9DXaYjPCZoYG6MMyfOc6jdmBXYmHDURO2uWjYnjfLzo7cYnrbiisnky0/WUJMehaKpBGbHOfFOMyfbJwk9oMktjHPMeDR7629+ga8VuFFDS79Qhf9HUQhO9/Pjg0109kWx9zfq2FsWj8W4pgcWSXSpfPN3ngsPybWal4Rsq9G6t/dufMimaRw4dIj9Tz0lPdnurWbrttTdh2wr3zeMMZeMp61MSxeDj36zMrrvG/2rTebwAI2K8XieqoUHmlx6GdMnG93Zw1fO8I2YMf1s+D23/64szRRlNi9fcH75OhRjWWPdxi94xvpW1nU73Tc+YIzpy5cuWuv9Mr7chz/5P7rNX+GwZHTHMXzMZMVtydQYkDo8mJPhawRGxjY/0deY6twY3J2lGeBWAh7NqOGSb9hk/VnWjf3eQraVtrzcrlbaivGtfKVdh12NNrnUVg0m40ueMYB9+Nt7eIai5TZqtK3wd/HlOhr/bvzKHW5vxmQe4TuBpTa4bhKrW3H4HDWO52OvpS9kxiEunbd3npfLFkbma7S5T/oFLXzeGzdcK35L598GnHqrAzBmmPtlxxA+t4x9/oTrzvJ5HXa5fc26c9PLx2tSltqL8U/40rfcHlauC6vb2/V598eulXdsJnyNNn6915eO887rS/gYVmq63ObD1/Xl67bx/tvn1NL1/oPzYX0O5a7X+rHr8MeP+XbbXTlmo/GGj8E475fev3RuLH0OKorRS+7OWi+vM3zOLx/7Xe/gOr3R+Fz+0OfEHdsxji/8WXDHNe5Dn9UrtV665oU/b41ah3v6LJ/n4aeaIuRYlw/tdk1ut907j3nlWv8p7Xvls/iO4zN+KPzYObHi8YB6N93Zam5/Tn3s+rx0jipm09K8lEaicOd5unJehxv4cpsOP1lvfBgYx/zBDJ53Xs/C5/aDfIX3dfl710f3w/ggWw4AP/yele+hH3w2LbktfVZ/vFeeEQAYf1855yPgmI3aGZ/jn/QZvnwM4RvqD12Pl9r97ZqFrwvLoxQb3y0/9rm2/P35gQcwy9fdleP5pO8u4e9vxneX5WO68/PZuBZblmcJDT8+b7gsf09fOZ8/8buQ0RYeTC+2ld25XcNf9n3NuPcxdtE4n+98T/gzfHlIitvHrC3X3zinl88b49e1B96L7fbRLp1n4WvTJzRt43iM69dKO73zPs+o7/K16Pb1zQirwt/pl2t+5zXP+DAPr+/BnstL9b3zHu7Dn1Ph4w3Xd/k9RrPVNPbtq+XwD/8kPPHBau5tje0Z/8jjouv3ofUAQjadN1//GU8/+xzlFVUy8cH61XbVa151yLbqLcgCIrB+AvcVsq3fbsmaRUAEREAEREAEREAEREAERGBNBMK931SNxx6p4uD3/j3T0/Phobnu9mW1WsMZjNvtljHZ7hZtle/b4JDNGJxR5Sf/8vd841u/T82WrZjNxkw38ooEAQnZIqEKsg/3KiAh273KyXIiIAIiIAIiIAIiIAIiIAIPg8CHQ7Y/oa9vkPHx8bsOzNLS0sIBm8vluutlHgaXSNrHDQ/ZwMsPX/oeL37z96jdskV6skVQa5CQLYKKIbuyagEJ2VZNJguIgAiIgAiIgAiIgAiIgAg8RAJ3hmwHXvoTOju76e/v/9RcZWUstk2bNhEfH4/T6ZSQbZ3qvsEhmzHxQYjX3zjAs888S3m551Mbwzodt6z2EwQkZJNm8TALSMj2MFdP9l0EREAEREAEREAEREAERODTBD4asnV331pVyFZYWEhsbKz0ZPs06Pv4+wMI2XQO/OIV9j/7dTwyJtt9lG7tF5WQbe1NZY0bJyAh28ZZy5ZEQAREQAREQAREQAREQAQ2XkBCto03X+0W7zdk+/73v8/evXvDHdKMMfRiYmKw2+3hnodKR0dHeE4QYyA+4x9jellj8owDP/sB+597EU/VZunJttqKreP7JWRbR1xZ9boLSMi27sSyAREQAREQAREQAREQAREQgQcoICHbA8S/y03fT8jW1tbGd7/7XXbs2BHOyoxgLT09/XbPw08I2YLoaoC3Dh5m/9NPU+6Rx0Xvsk4b8jYJ2TaEWTayTgISsq0TrKxWBERABERABERABERABEQgIgQkZIuIMvzKnbjfkO2ll15i9+7d4V5so6Oj5Ofnk5SUhKIon9CTLaii+/p4+V8P8cI3/5CamgrpyRZBbURCtggqhuzKqgUkZFs1mSwgAiIgAiIgAiIgAiIgAiLwEAlIyBb5xbqfkO369eu89dZbfOUrXwk/ItrU1ERCQgLJycm/LGTTINDBP37nZX7n2/+BuoY6LBZz5Cv9muyhhGy/JoX+jB6mhGyf0cLKYYmACIiACIiACIiACIiACIQFJGSL/IZwvyHbm2++eTtku3z58qeEbIEgurLAK9//Ec+/+LtUb5Yx2SKpiUjIFknVkH1ZrYCEbKsVk/eLgAiIgAiIgAiIgAiIgAg8TAISskV+tVZCtubm5vC8BMZjnp/2MsZfq6+vx+jJtsqQLYCm6Rw+fJgnn3oST1mZPC76adob+HcJ2TYQWza15gISsq05qaxQBERABERABERABERABEQgggQkZIugYvySXTFCNmPiz66urvD/vZuQzZjgoLS0lBs3bqw+ZDMaxYEDB9i/fz8emfggolqIhGwRVQ7ZmVUKSMi2SjB5uwiIgAiIgAiIgAiIgAiIwEMlICFb5JfLCNmCwSB+v39VO+t2uz89ZGtpadE1TQund8ZGjK5yxr8fOXKE5557jvLycunJtir29X3zUsj2v9A7NAWf3qNxfXdG1i4CqxXQdVxOO9/5v77J//sPh2hs6wWTabVrkfeLgAiIgAiIgAiIgAiIgAiIQGQK6DpmVWPfo9UcfOlP6O6+RX9//6fmKkY4Z7wKCwuJjY3F5XJh9J6S19oLrIRsq/U1Hhn91J5sTU1Nt0M2I8UzQjZVVTl69CgvvPACFRUyu+jal/Te1zg372XzE/+B/uHJu+rSeO9bkiVFYO0FjA8OI2T76//4Df7uu2/T1NGHIh8caw8taxQBERABERABERABERABEXggAsY9j6JpPLa7ktf+6X+WkO2BVOFXb3QlZLubx0TvXJPFYvn0kK2joyMcl97Zk81oFAcPHpTHRSOwMfj8Af7TX7/K9MwCinRli8AKyS79KgEdHbvNwv4vbuH42WsMjExjuotBJkVVBERABERABERABERABERABB4GAeOeR9d0yooy+IMXHqO3t096skVY4TYsZDOCNqMnm4zJFmEt4I7dMWozPzeHpmuRu5MPxZ4p4Z6AinEBNGJm49Fb3bgcLr3CAWb4vxn/u/Jf+XjvwTuWuavD1kExLcWjRi0/WPNdLf2ZeZPxSHrYXwK2z0xN5UBEQAREQAREQAREQAREQAQ+EDDu+oyndoaHhyVki7CGsfEhm6Zx4NAh9j/1lEx8EGGNwQhmZmZmwuPmyeveBRQ9hNcfRMWMVdExNM0WKxazCZNJQfX7CKhgslqxWc2gGXGYTigYJKSu2Juw2KyYw2HR3e6Lhn/Bj6aYsUdZpRfX3bLJ+0RABERABERABERABERABETgIRIwOhQYjxdKyBZ5RXsAIZvOG6+/wjPPfJ3yyqpPHaAv8sg+u3skIdsa1FYxocwN0NozRMiZRrzJy9zkGEpyMblJDrzjY8wuLuALgWayE5uYQmpyLNbFfq73T+ELEA7WTBYXqVkZxDmNsGxlv5a7v33ibiqYLQH6m9sZCzjJ8eQTazfLQ79rUFJZhQiIgAiIgAiIgAiIgAiIgAhEkoCEbJFUjQ/vywaHbEGjvw4/+e53+MZv/yE1dVsxmy2Rq/NrtmcSst1/wRWLwsy1S5y/OkRCdSXxuo/Ri6/Tk/JF9ngSGLzQzJw7hmiXldnhYSaVBKp37SBz5CAHuzSio1OJs5uxWKPJzM8lwW3DYlZADeL1BlCsDuxWU/gx1A/3cFMwW2Hi8lFO3IJNm3dQmhaFsai8REAEREAEREAEREAEREAEREAEPjsCErJFbi03PGSDRX700g944Vu/R+3mzdKTLYLahoRs91sMBYt5gbYLjXT0RLHj85XEOOxMv/ffeFvbx97qIuzz0+guNy6nA3/PWY629pFY/wwVAz/lvJZPWUkN6U5L+FFPq82O1awyNzHKyPAEXtWYRUQlKi0d69wCrox0Yt0OLCYIzM4yO6MSGz/CgXcGiM+upKEiBYfFGBlOXiIgAiIgAiIgAiIgAiIgAiIgAp8VAQnZIreSGxyyGRMfhHjjjYM888wzlJd7JGSLoLYhIdt9FkMxYQ2OcvbiBdr9Hp7clkOs28Xsmf/Km94d7KyuJCvOhsmYdllRGW8/xTvto2Rt+yopV3/I6UkriakFxNrdJGdlk50Rh2luiMsnz9ATiiEnLxV18Abz6WXEdl9kKH8Xezy5JDoC9La2cLXXTsMXM2h75TKBlFxqdxQQazOHJ1iQlwiIgAiIgAiIgAiIgAiIgAiIwGdDQEK2yK3jAwjZdA68/ir7n3keT4WMyRZJTUNCtvushmLGttDH+xfP0R61g/3VqUQ7HeGQ7YB3FzurK8iItmBCZXH8Fmffb2XGXcCeR8sItRzl2PlWRhaNx0CjSc/LxrOtntjRa1x4f4iirz5KUWo0incOr8WJqe9dfnzJzeOfryPfNkPzubP0xdfzhYYkur7/LiOpGVTuLCPRbkGRkO0+CyuLi4AIiIAIiIAIiIAIiIAIiEDkCEjIFjm1+OiePICQDQ68+j32P/9NPFXyuGgkNQ0J2e6zGooZ63wvpxtP0+7aw/7qFKKdUR8O2WJM+Mb6uWwEaqYUGvZWke4yo4W0DzqcaQt0nfoRx/TtbLWP0dbm4LEXtpEV60DRVEKqjqLPcPGHB5it38Mm8zBXmqbwfGE3m9LNtPzT0aWQbZdHQrb7LKksLgIiIAIiIAIiIAIiIAIiIAKRJiAhW6RV5IP92fiQTQ3y5sHDPPP0M3g8ZfK4aAS1DQnZ7rMYigmbd4DTl87TZm3g6ZpU3EbIdvovecu7i101HmLnOnn/eAtDSjIN+6rJcEfhsKgs+ILouhmLScGkhxi7cYSDUxU8ljpHR8soubsayE90YQ4sMo+L+BgX6q03efVCFEmxQ8ynPMKXq7OJj/Ny7h/fZSoth5pdpcRLT7b7LKosLgIiIAIiIAIiIAIiIAIiIAKRJSAhW2TV48692diQLaiie/v4ySuH+Ma3/pCa6goJ2SKobUjIdr/FMGHVxrnQ2EjHfCFf3plHrMvJXON/55h/K1vLUhl5/bt8/7yPop2VpDtNqJZEikqzsflH6O0ZY9GvghrCpy+SWPVltqX46b16ko4RMyaTBTQzsZtqqClKJ8Y0xjsvvcYVSyyf/+pvUJYUg9Pcx4GXmzFllFC/NQe3jMl2v0WV5UVABERABERABERABERABEQgogQkZIuocnxoZzY4ZNNQAu38w9/9mN/+oz+jvqEOi8UcuTq/ZnsmIdv9FlzBbAlw61ITV7tCVD5eR2ack9DwFfrUVFLjFfqOH+dG0Lo0GYGmErQmsqnCQ5ZtnGsdtxif86OpOtEFdTR40nE7zASmBmi/fIXeKS9BawqemgryUmOxKzrTfRdomsuhoTgFl8MGw428dmGS9KLN1BbEYjUr93tQsrwIiIAIiIAIiIAIiIAIiIAIiEAECUjIFkHF+MiubGzIFgiiK4u88v0f8fyL/xPVm2VMtkhqGhKy3X81FLMJf387TR29OEq240l3YzNbw5MdaJqO2e7AcudMBLqGGgoR0k3hwNlkUjBiMT0UJBBSl8ZpM8Z6s1qW/qZrhELB8LhsxstktmJVVAIhDcWqMH7xNC0zZnKra8iJsWG6/0OSNYiACIiACIiACIiACIiACIiACESQwErINjQ0RH9//6c+IWjc6xuvwsJC4uLicLlcmExyt7geJd3gkC0QDhoOHz7Ck0/9Jp4yGZNtPYp6r+uUkO1e5e5cTsGkzjI0MknInERashOzaWN6k5lMQUb7xgjgICktDptZLpprUVFZhwiIgAiIgAiIgAiIgAiIgAhEksBKyDY+Ps7o6OhdBWbG/X5WVhYxMTE4nc67WiaSjvlh2ZcND9mMwh44cID9+/fj8Xg+NXF9WCA/C/spIdsaVVEBXdXRNR3FrGBcADfmpWF0cFN0E+Fcb6M2uzEHJ1sRAREQAREQAREQAREQAREQAREwbvUUJZylhIynokKhuzaxWq3h5dxut4Rsd622ujeua8jW0tKiG8GNUfRgMEggYPRk0zhy5AjPPvss5eXlErKtrl7r+m4J2daVV1YuAiIgAiIgAiIgAiIgAiIgAiIgAvctsBKyrXZFK4+NRkdHS8i2Wry7fP+6hmxNTU26qqq3AzYjZDP+/dixY7zwwgtUVMjsondZpw15m4RsG8IsGxEBERABERABERABERABERABERCBexaQkO2e6dZ9wXUN2To6OsKj6610YTRCNnlcdN1res8bkJDtnuk+tqAxfYG+NG3Bmr2MtRmPgS6PWblm65UViYAIiIAIiIAIiIAIiIAIiIAIPDwCErJFbq0kZIvc2mz4nknItjbkiq4SCKpoigWbWUFXlodHU5ZmDg2/wv+/RigYQjVmFrWaMd8O0BRMaASDIXTFhNlqQTGSNTWAV1Wwmi1YjDfLSwREQAREQAREQAREQAREQARE4NdOQEK2yC35xodsmsaBQ4fY/9RTMvFBhLULCdnWoCCKCdPCCNf7hgnFbSLHPMKs4iYmJoEoq2k5ZNMJ+eeZnJxhYdFLUDdhdcaTkhiD025BCS0yMTHD3NwiId2MOz6BhMQ4nP4+zl5bJCkjg6wkJ5YNm1BhDVxkFSIgAiIgAiIgAiIgAiIgAiIgAmsiICHbmjCuy0o2PmTTdd74xc945tnnKK+okokP1qWs97ZSCdnuze3OpRSLifnOS5y+0ktCwxfJ7P8ul32lVFbuJD3GhgkdE0Emelq5eHUYa2w8UeYFegcWyKzcTNWmFAIdZzh+PUBiiguTd5YZr5382q2Up8/y7qtn0Yqq2VKRS8zt0O7+91vWIAIiIAIiIAIiIAIiIAIiIAIi8HAISMgWuXXa+JANjZ/889/yjW/9ATV12zCbLZGr82u2ZxKy3W/BFSwWL9cuXKC928r239yF/71/x9HZenbu+Br5CQ5Mio6CysLkCEPjflwJ8bjsKh2HX6IrcTt7apK59NPT6KW1bC7PIkqbovXsVaZNmWx/og7z+R9xNLSJrdU1ZEdbw2O0yUsEREAEREAEREAEREAEREAERODXR0BCtsit9QaHbEFgkR++9ANe+ObvsXnLZunJFkFtQ0K2+yyGYsIaHOPcxQu0L5aw/9FyZk7+MW/PbWXH9q+RF78UshkvxRhrzRivTQcTfpp/8V264jbTkDLKd96P5lu/sZUC45FQq5nx5uOca+0nc+9+KoPH+dvLDvbWVlOa4sIsKdt9Fk0WFwEREAEREAEREAEREAEREIGHS0BCtsit14aHbLoe4o03D/DM089QXu6RkC2C2oaEbPdZDMWMbaGP9y+eoz1qB8/VFzJ94tufGLItJ23h8ddGblzkUNM8ZfVbqQ6d4C+6i/jWzmKyY20oZju+m8c41dqFu/Lr7Ixv568OT/NIXTWerFgJ2e6zZLK4CIiACIiACIiACIiACIiACDxsAhKyRW7FNjhkC2AEOQdef5X9zzyPR8Zki6iWISHbfZZDMWOd7+V04xnaXbt5tr6QmRPf5uh8Azu2/wb5CXYUlnqyGT3YFG2Rke4WTjWNkVhSQ31FNu7Bg/z52TiefbSa/KQozFYrE1eO8H57H+k7nqc+pp2/OjDFo3VVlGXHSch2nyWTxUVABERABERABERABERABETgYROQkC1yK7bhIZumw6GffZ+nnvstPFXyuGgkNQ0J2e6zGooJm3eA05fO02Zr4Nn6TUyf+CMOTVRRV/clcuMd4ZBNMVmxm30MXbvEu5dGidtUSUNlFm5HFI5QNz95uYnchu14chJxmH3caLzErdkotjy2k/zQBf7L21721dfgyYqRkO0+SyaLi4AIiIAIiIAIiIAIiIAIiMDDJiAhW+RWbONDNjXAgYNvs//ppyn3lMnjohHUNiRku99imLCqY1y42EjHQhFfe6ScxQv/kZ9chpjEchKdVtBNON3ZFKRNcezVw1xTstlSkUm0WUNNLGSrJ49QyxucG7FisdkxawGmdRdZpZtpKE7D0f0a32mPYe+WWopTnJgVmfngfqsmy4uACIiACIiACIiACIiACIjAwyQgIVvkVmtjQ7agiu7t4eV/Pcw3vvVtamsqJGSLoLYhIdv9FkPBbPbTfekyrd0qNV/cRtzMec42dzM+a0Yx+rHpZlzReRQV6NxsvsGMyYyiK6CFUNM97KkuJiNG5dbF07T0TrFINFnFtdSWpxFtU+g99jIXbCVsrawgzWXBdL+7LMuLgAiIgAiIgAiIgAiIgAiIgAg8VAISskVuuTY4ZNNQAtf4h7/7Ib/zR39KXUM9Fos5cnV+zfZMQrb7L7hiNuHrbaOpo48oz3bKMxJw2cwoy7OKgo6uq4RUsFgsfKgfmhYiEAyh6Up4LDaLyRReTgsFCYbAwijvHmzGnleCpygDl0UitvuvmKxBBERABERABERABERABERABB4uAQnZIrdeGxuyBYLoeHn1Ry/z/Au/Q1VtrfRki6C2ISHbWhTDhCk0xcDQBEFbKpnJzjUaN82E2TdI+5BKfEIyiTFWTPKo6FoUTNYhAiIgAiIgAiIgAiIgAiIgAg+VgIRskVuuDQ7ZAmiazqHDh3nqySfxyJhsEdUyJGRbo3IYT3+qOrqmYTIbvdHWaNw0NYhmMoNiCveAW6O1rtFBy2pEQAREQAREQAREQAREQAREQAQ2QkBCto1QvrdtrGvI1t7erhu7FQqFwv8Eg0E0TePgwYPs378fj8cjPdnurW7rspSEbOvCKisVAREQAREQAREQAREQAREQAREQgTUTkJBtzSjXfEXrGrK1tLToRnBjhGtGyBYIBFBVlSNHjvDcc89RXl4uIdual/TeVygh273byZIiIAIiIAIiIAIiIAIiIAIiIAIisBECErJthPK9bWNdQ7ampibdCNWMkM34ZyVkO3r0KC+88AIVFTK76L2VbX2WkpBtfVxlrSIgAiIgAiIgAiIgAiIgAiIgAiKwVgISsq2V5NqvZ11Dto6Ojk98XPTAgQPyuOja1/K+1ygh230TygpEQAREQAREQAREQAREQAREQAREYF0FJGRbV977WvmGhmxGTzYjyJGQ7b5qtm4LS8i2brSyYhEQAREQAREQAREQAREQAREQARFYEwEJ2daEcV1WsvEhm6Zx4NAh9j/1lEx8sC4lvfeVSsh273aypAiIgAiIgAiIgAiIgAiIgAiIgAhshICEbBuhfG/b2PiQTdd54xev8MwzX6e8skomPri3uq3LUhKyrQurrFQEREAEREAEREAEREAEREAEREAE1kxAQrY1o1zzFW14yAYaL3/3b/jGt75NTd02zBbLmh+UrPDeBCRkuzc3WUoEREAEREAEREAEREAEREAEREAENkpAQraNkl79djY4ZAsCC/zwez/mxW/+LrWba6Un2+prtm5LSMi2brSyYhEQAREQAREQAREQAREQAREQARFYEwEJ2daEcV1WsuEhm66HePOtAzz99DOUezwSsq1LWe9tpRKy3ZubLCUCIiACIiACIiACIiACIiACIiACGyUgIdtGSa9+Oxscsi3PLvqLV9j/7PN4KqolZFt9zdZtCQnZ1o1WViwCIiACIiACIiACIiACIiACIiACayIgIduaMK7LSjY8ZNN0OPSzH/DUcy/iqdosIdu6lPXeVmqEbF6vF+P/yksEREAEREAEREAEREAEREAEREAERCDyBIx7dlVVMcK21bxW7vWjo6MxmUyrWVTee5cCGxyyBdFCPt469Pby46JlErLdZaHkbSIgAiIgAiIgAiIgAiIgAiIgAiIgAr/eAisB28LCgoRsEdgUNjZ12o4jAAAgAElEQVRkC2ro3pv86CcHefF3/pjamkoJ2SKwUcguiYAIiIAIiIAIiIAIiIAIiIAIiIAIRJ6AhGyRV5M792jDQzYleIN/+Nvv8Tvf/lPqtm3FYjFHtpDsnQiIgAiIgAiIgAiIgAiIgAiIgAiIgAhEgICEbBFQhF+xCxsbsgWC6Pj42U9+yvNf/xaVNTXSky2y24fsnQiIgAiIgAiIgAiIgAiIgAiIgAiIQIQISMgWIYX4JbuxwSFbAE3TOXT4ME89+SQej4zJFtnNQ/ZOBERABERABERABERABERABERABEQgUgQkZIuUSnzyfqxryNbe3h6epjIUCoX/CQQC4ZkrDx48yP79+/F4PNKTLbLbh+ydCIiACIiACIiACIiACIiACIiACIhAhAhIyBYhhfglu7GuIVtLS4tuNICVgM0I2TRN4/Dhwzz//POUl5dLyBbZ7UP2TgREQAREQAREQAREQAREQAREQAREIEIEJGSLkEI8iJDt0qVLuhGqBYPBcC82v98fDtmOHj3Kiy++SEVFhYRskd0+ZO9EQAREQAREQAREQAREQAREQAREQAQiREBCtggpxIMI2To6OsKPi6qqers3mxGyHThwQB4Xjex2IXsnAiIgAiIgAiIgAiIgAiIgAiIgAiIQYQISskVYQT6yO+v6uOhKyPbRMdkkZIvsRiF7JwIiIAIiIAIiIAIiIAIiIAIiIAIiEHkCErJFXk3u3KOND9mMnmyHDrH/qadk4oPIbhuydyIgAiIgAiIgAiIgAiIgAiIgAiIgAhEkICFbBBXjE3blAYRsOm++8TOefuZ5yisqZUy2yG4fsnciIAIiIAIiIAIiIAIiIAIiIAIiIAIRIiAhW4QU4pfsxoaHbKDx43/6a1747W9TU7cds8US2UKydyIgAg9AIIjXq2E2W7BaTSiK8gD2QTYpAiIgAiIgAiIgAiIgAiIgApElICFbZNXjo3uzwSFbCJjjBy+9zIvf/F02b6mVnmyR3T5+xd7pqEE/iws+1OV3ma127A47VpPyaxuK6LpGKBjA7/MR0s3YHFE4bOawx1JMpKNrKkG/D28gBCYbjigHNvMHZroWxLvgJahqhGcOWX7pZhtOhwXN7ycQUpf+pihYbA7sNisWkxL+95XtaJpKwOvFH1LBZMURZcdmNqP7pplc8GNxJeK2G8tFViPUdZWQf5CrrbM4Y1LIzIoLH/cHhmu3v7oawu9dxB+6w1rXMTucRNltmI22vFxTn8+Pppix2h3YrWZMdwZ/uo6qBgiEFKxWCxazCaMtGHX2B4Johr/D8P9IYKjraKEAPr+foG7Gbrdj++i61+5wP2FNOiGfF18gSEj7oLUpJjO2qCjsFgtGs/qgEWoEA/7w8VjDfzP2PxieOdpozha7HYfNislwAzQ1SMDnC/sqJuvS9cFi2BlrVAks+vAFQ+gmG1FRxt9My+13XQ/6QyvX1WD4fPUHl8+p5fPUbIsK18w4r5aOJUTA5yWggsVmD59zZpO+dI4FQqj6kl/YzmG0EQt6aGlW7aBqwuowlrFgDrcbHdVw8/oIqApWhwOH8bcPYW+cwe1rjHFtCvjx+402a8YWbusftAFdDeD1+QkEl676JvNyTRWNgNHWg0vn0VKtjWVNS+0jfD1UsNijwusz377m6BjnoM/nC68zvKzZEl7W9tG2t04c4etxcPmYlTuP+YN9M9qvcZ112G1L19mVa7LRvlUNTBYsLB1HUFWW6m+zYVaMz8mlz4OVNuBw2HjQl1yjzS/VSyV82pus2MLnrgWT0TbVAMb1LmCctysHu3zti7Ib7UEJf46poRDGO8xWG2b08PkevhYY54jVjsNhXW7vHy+eroUIBkNoiiW83fV+GdfZD7VRo+0a7dv4fP7oxsPX/CCqZrRZK4Q9fARDy9dIxYTZ5sCwUIxj9noJaOGzH5PVhsNutF8F4wYI3fi89+MzLpBmy9I5ZTG+E6z3Ecv6RUAEREAEPssCErJFdnU3OGQLoush3nrrAE8//TQeT7mEbJHdPn7F3oWY7G3l7IUBnMnR4S/SFosJS2wmm/LSiY2yLn0R1zWM75nhnki3A6Dbtyhoxjf88H83QqYPNveh5T7yN2OFxoVFX17fx3o5GX9but3d4C+yKt6ZEW7eGmR23ktQN6E4EsjLzyY1zhkOXtD8TA900jM+y9yCCroJd1IWuTnpxDkNM9B9E9xo7WbCu8jc4ixzfjtJMTZwZ1Ca6+DW5U7mdLA5jDDDFL6hczhiScvOJNHtCN+oBxdG6R0YYmpyHn9ID4cY7mg3abkFxMy10dg1QkzhDopSYnFZI6gRql7GR0YYHu7g0uVZHHGp5G7Koagwgzin7cPB1hrsdmBmmBuXrjCKFbPVuCGEhdEh7Pm1VJbkEu8wE5gdobtnnAWvD8WsgyuRtLR0UmKisBoLGAFMcI6RW7eYIIHszFRiozSmx4cZHBzHGwiiWizYXCnkZqQQ67Ivh0wavpkJRgYGGJ1dwK/q2GPTycvJJCHa/ktvTtfgsO9YRYjhpot0Tc0RtNqxKAqqfwFfUCGropb89GSc5g/O1+DcKF2940QlZZGWFIvJP8NYfx8jc8ZNphmz2UFyVgapCTHY8DHWc5OhyVn8uhlCEBWfQkZ2OvEu4/h8jHR2c2twmOlgIqVlBWRnRG94AOGbHOJmWzsjfh3Fbg+HBb7JMayZZZSVFpPsMqH65hgf6Gd4YpqFoIrJGU9mZjZpCTamenroH57Ai0ZgYQ5f0EFuZQXZsWamhwYYXzBCNgsWm5PUrAySE9zYTXq49v03O+keChKXmU/ppjRinA/uZNRVL9NDgwyMTDAXVFGsbpIyMslMiiPKuhQLBcc7uNI9xPiiBadJweZKIDsvm+jAJL3dXYwHQbHYMDuSyMnNJCnKz3D/CJMzXjBp4IonOTWd1DgXduPc0TUCM/20dPQxMa8SZQOrO46M3DzS4mOwrXMapYV8zIwPMDA6waxXQ7FEkZKeTWZKHA6LguqdoPfWTW4OT2NJzKMgv5Cs6OWd0vzMDA4wtAAx6enEa1Pc6u5kaMpPXE4RBbl5xNl0vJND9Pfeorc/SFxOPiWVObgfaMCi4x0dpKf7BiNeo852TPZ4UjOzyUuPwar7mR7tobVzgGmfmbgoE7rh5DcTk1FKXVkaUYrG4uw4w6PTKK5EMtISUbwzjA32Mzq3SECzYLE4SUxPJTUlnqiP1lEPsjAxSP/oIvbEHPJSXWt7WfvY2nQWBnu42dXJmGbBbLZiiUogIzuH7BQXty9x4eV0gouTDPSP4LMmkJubjD47TG9vH6MzIUzqIjNeHWdGKTUlKeijPXS29uB1O1GMwDAujZycbNJiLGiBBabHBugbmmTeGwSzGWdCGpkZ2aTEPLhzfZ2xZfUiIAIiIAIbICAh2wYg38cmNjhkC4TDkQOvv8L+Z57HU1EtIdt9FO/BLrpA+6mf89IbQb76/Bbi3Sbm2i5w4toMVU88ze7SVMxBP8FgAG9QC/eKiYqKwmYygWr0BtEJqSr+BS+61YHd7sTpWOrhEgr48S0u4FUV7FYbVouOYnVitxi9g1QCC0YIEETFQpTTid1uhFM6QW8ATQuhhTRMThe22z1mNkrKz0j7Wd69MEp6SSnJtlHOnriIvfpzfG5rOUlOGwQnaT/xC5pDBRTnJKL1XOJcp0Llo19ga0kSTpsJPTjHYM8w8/4J2q9donEgi69sy8GdkEZuXA9///+cJ3NLBZ7CZGwmlYneZq62zZBWs4vtDR5SHF5unD3G240DpJbWUJSZAItDdFztJ33P16jPcaGoIRRHFHbTSq+ijTL61dsJTbTx9pH3GLK4cJhTyHRbGJo1U7O9koL0OGxr3NNn5mYb7736Hkp9BRnJ8TiY5sLrb0P54zy2dwupLpXe46/w1q0YtuzYTC69nGvuRE+vpKHWQ3p0FIoeYPzWBRrP9hFTvZPKkmxc/m7ef/cUtxZTqK4tI9rXxftNfaRX7WWrJ48Ym4Lun+Ta+WOc7fKSkO8h09xDc9cESWWPsLOykISoT+hhseZl8nLpH3/GzdhY0otziLUpzPS20dIySsnnv0RdeSHu5TtQ1TdN54X3ODOdyI76SopS7Ax1nOOdc91El9RSlW2n92wj3Y48djZUkal08car7xHKqmFrTTb+a2c53e0lq34vOz25xNmCTA8N0dffxtmTAap2bmHLtizWv0/LnYg6kx2tNJ5oIpiXTXpOKk51iqajpwjlbGXPYzvJceuMd53hxJnr+JNKKUry03uzm0BiJdtrK4gJzDI5PYs/NE9/x2Vujjip3bcN11wXl29MkeqpoThBpevcZQbjitneUEVhvI3gwiyTY128f6wTzZXPzkfLSU91bnhPvqVcQWNhuJmzpy7Qa8qitLyEZJvRozOG5MQE3I6lqkxdfpmjPQGsKbUURZux2KNJSU1g9soV2q71YNuUS3JyLBarsZwbX+d7HG+bI7FsC1UJc1xtaWMuuoD6LTVkJ7gw6yFmbxzjleYFohI3UZNq/DDhJiE5hfhoJ9b1DKO0EHMj1znX2EhPIJGyklJS7GBxuElJTcRpM6MF5hgb7KGj/TLtahae6t3sybaAHmJxrJOm09dZiMmnZmcZceocI91X6Wi7zGJyJZV1j1AQrROYm2J8rI/Ggx0Ek3LY/uw2Mh5oNyaVwYvNtDRdQ8nLIjUzEavZRVxiMqkJTsyhWXquX+Kd1ikciYVszrTiHemg8dow5O/juUc24fBPcuNqC20TFgorN1ObZeZmSyNnL9/CVVRDRYadoZYWbgbiqdizg5pkxx0nnYZvtp+OC430exPx7N5JQex6n/VBet5vpKW5i6jaElJiXVhs0SQkJZMc5/hQsK/55+jtuEBj3wJpZbvYWRBLYGGK0bExZuf9zA/doPnmBI6iXTzRkMTwxctcOrdA5ReLsZnMWN3xpCQnE+80E5rpo725iZZxJwX5STB1k+s3Jokpepwv78tFYrY1/0CTFYqACIjAr42AhGyRXeoND9mMRwsOvfo9nnrut/BUbZaQLbLbx6/Yu3na3jvIq6dT+aPf30pCnCN8czjy1p/xQ77Gczvzmb16gwWbCZ93kYDZRmphDcUpLkwjjVwc8bHod2AP+gipXny2POo35xNj8tLbeYO+kVm0KBeuYAjV3wNFX6QmM4bgVA9dbX34ohxoXi+WmHRyi/JJcHq5cbyDBdMCijOZzNIikqIdWNbzJu1Taxei7+BfctK0mR0Nu8iOdX5sfzRfFy//5ArOrCr2bcsh5s5uZfoszS3vc7I3l2d3byI11ga+i/z5X9xg21f30FCRttzDRGOq6zQHj3QQv/fL1Nua+fmJeTw797C5MOl2L5TwkytGF7/Zm/ROzmNL2kSS2wg+P/VANuwN851nOdPSgt1TQWAsjty0THJyorHb1qeQ3rERbrWOEFeZT1JiNMH+d/jp8QVKa7dSXZyMNThF4w++y9yOr7KltJh4k0bfsR9zaijApj1PUJWTQmj8Ju+/fxZyGqguyCUp2kKo5wSn2ntwbHo0/N9iTAFuvv2XvO7byuM79lCRasffc5ETTW1ohbupL84j0Q7e9p/y/bYUGurrqMp2b0BPzAC9pzrwZySTnptClD7L9Qtv0ziSGw7KCjKiljKY4DwjbWc50a5QWuchLzsZlzJD8+WzXBhL49EtZRSnOgiOvsdf/XSI8m0N1CXe5JX3VSrLi/DkutFnWnmnYxA9aTOPeApJC6d3Gt7ZTk683EtaVSnl27I2+MZTZ35ohMGeKVy5aaSkxxHsP8nrp2fJKN7C1oo0rL4xWk8d5Jqrgs01mymMMaEOnOC1i7PE59bRUJaG0xxg7Po5zly9hat0B1sKLJy50MaknsOe6iKy4y0s9Bznvx+Yprx+G4/XZy4f5zRNB64w6Y2mfGcxqWmuBxKy6doinUfepFVPIKemjlyrimKxLv2IEX6EMNwKGDrzE6547SQW7yLfacNu/HhiD9H5Xgt9fV4yq/NIzojDHuXEpi9w/cgbDMVlUbbjEbIsOkOnX+dM1yiJDZ+nvjgfF0Emrv6c42NuknIaqEg0h5d1hB9jX59zfuVipvlmuHXpJE0zDtLL6il1h8B4xDEqCscdj8gSWmCwq5ETgzYyCuvYm23CNz9I64XLjKjxFFVXkxMbhc145HG+n+62U3TrWRR4dlMYs7K1RdpfO8ug7qTsNxsecMjm42ZjG10dU6R48sjIT8Rmj8LpWH4UNuRlYnyAW7NmYpNz2RTj51bTaVp6ZsnZ/jhliToj167Q0rVAXGEVNaVJWNURzl1ppX0yic9trSA3wczsQBNvnugikFDPi08ULrd3jaB3hustF7gxrpFXsYPSFAdWh/G46Xq+5rn+fivd1xfI311CUqILm8P4Yc94pPeD7WpBH1OdLZy/NoYpp5xdZalYbcZj/kavyyALoze5dLadYdLZuquK3OhRzl68ztWeeH7j8TzMxjkTbr+WTziPdfxzQzQfaWJgIpFHf38bcet5yLJuERABERCBz7SAhGyRXd4NDtmCaKqftw69zdP7n6bcUyYhW2S3j08J2d7ipycT+f3f20pCjA3Nv8jw23/Da/Yv89yOVHrevYKalUWCdZyL7zUTyHiCZ75UjOPq3/C/n1FJS9/JI1UpqIPvceT9UR75vd+naK6Td46cR8+tpNKTjvf6dS4f+78Zf+yf+b0dyfQc/REXxlMoayjHOd1O04UZ8vc9Qb1nnje+/UOmqrPw7N5LjSePWONxyvW9T/sVPkEWpgd59413UArr2FZbQnzUh8fi0QKLTLWe5lDbAvlbdlJbmHA7EFu6p53lcvN7nOrP4dndRaTG2sF/kT//zzdo+Ooett0O2YzhrYZ4+9gZbmkeaiYuMJqaS822OtLczo/dvIRuHuJo6xDRFV+jKjOR6Aj6OT003UPzxdN0jE8yMJFMlaec0qIsUpPdOKzrPI6NOselN1+j05pH/bbNZMe7MAVnuX7kFzSbi6iuKCTZ4WPg7Pd57aadmr372ZFpputiEzdthTQUpaIMTODISyPW1Mf5s1eZdRbjKckhVpmg+b1/5dWREr755c+xrTCWkUuNtFztI213A5vyMwn39fC18Y//PEDVjio2V6VubEhs9GYa6+Ddg+dwVO9mS/km4q1Gpx0vU31NNF4cIK6yjk1xfq7NJ5KX4sDbfZ6z170UejwUpLuZu3mBn363g+wnv8C+LQ4uv3GWvkUdd7wVdXEcrzuTqrqdVOak4ArfVRsh2w2Ov9xLelXZAwjZPnIKq3NcPnSALj2Vqm1bKUh0Epjo49Iv3kOprsRTV7F0Y6z18dqr13HE57B9ex5uZYwz//LPvDOTRP0XH2d7URSdzc10j1soKishJ8HCcOtZ3vh5P4Vf/Ryfe6xs+QY7MkI2TR3i9EvnmbIoOHNsTA/PYHInkldSxqbcVNw2IzTQuPnujznR0Y8/Oo9EZwxpuYVs2hTPeHMTF893EYp14U5JJjWzkOLcBLwd57g6aSXDU0VBnMrI5Z9x4Noc6Vue5kubi4i3hhho/DFHLo+waMsjNdZFUk4hRYU5pMQ4wuN7rtcrMDtO25F36fEHseck4xuaIORKJLekjJKcNKLDxwzhkK2zkRNDRsi2he3Jc3S2XaZj2kJOaQmJMz4UnGSWJWOZH/glIdsCba+dYygiQrYFuhobOXOyDa/TSXR6Esmp+WHz9CQX1o/0sgtOdHDufCvDSil7d+TCRDttbT1Y0krJy49jas5EdGwUi7eauNK1SH5ZBYUpdsZuNPPuoetYNm3lyd/aRpIx1pt/nsHrbTT1zBNT4KHEFMIbUEmqyuN2HrkeBdenaTt9jjMnOlEy4nDHJ5CcWUjZpmyS46LCn5G66mduqJOrTTfxuvKpKDGHx8oksYrcWAXUKa6de5dDx7twl+3isT3VZJiHuNB4lsNN85TnJGB3J5CVV0JRfmr40e87W6/x6OhY32Uam4cwJe7kc3vT173Xbnjcu4Afrz+EYjLGg1saF3L9zqr1KN7dr9O44QyPcer1EUIJjwtojHMaaePO3v0R3cU7jWPWQuHxBn1BDZPZRlR47NMI+vX0Lg5jtW8xhpTRgkbbDqDqS2Mkuoxw+4H2El7tUazy/bqGGgqw6PWj6cZYmA6cxjAqq1zNw/F2Y/xqjYB3EV94TF/jBzg39vXu9PwgcYyhjkI+ZhcD4eGOzNYoXB/5HPno7knI9iAL9unb3tiQzRgsebGbH/3rEV747X9LbY2MyfbpJYrUdyw9Lvovb6r85gv1JNpDjN7ooP3WFEX7vsrWfDezk3NMTQzj1bx0n+5gfD6X3/iD3SRc/3v+oqeCpx/ZTVGCA5N/gpaf/5901vyvZN44S8dADF95cQeJMUu947p/+A3ezvpP/GaRj7f/4p8JfOVJSt1WbA64fvAM1Ozisd3RHP/375L67a9QX5mB64ORtTce0PjFe6afy2cu0raYyZ7tVRSkOm+P3xW+Rw96mepq5mJjB+RvZnNtCQlO+4c/LFcZsh07cpoebROlwx3MZOVRs6OKFHfUh36pD98z3nqbd9uGcZd/mYqMhIgK2Yz9847epKX1FKeaAiRGW9GdydTs2kZZVjyOO7sdrGlldfzDZ3n9+ChJxXXUedKIdhi3XiqLo9c529yPXzMT5bISNd/KqfFESio8xHe10DbpoqJ2E/H6HC1vXsG9sxpPXQH6UB89faMEzMakE2Z8052cGs7mqX311BbEMNzYxNW2ITJ311GQn4bdOJ5AGy/9fz0U7axhS2069g28G9LVBfovHuTYrSx27KiiOMu5FIL1XeLIiXPMJ5VQXpCHbfAEPxrIYWd5CVtSQowY41AtaOHH7Kws0HX0Filf2EVV9iKNZzsYmjIRE20Mpj7LojWDyuqtVG9Kwx3uQhlJIZuOf+gcB94fJyanmq1VmUQ7THjH+7n02jks1eWU1ZcuhQFqP2/9tBUlIZftuwqJsczQ+W4T3RNjzDutJJdsodilhsekG/GBze4E/wy3zg6T+dhO6neWRlTIpqu9vPMPb9AxYyG5JAOzf56FuQXssZlUNtSxKTsZm6Iydaud1vbrDM4G0VUV3WIhqaic7GgzE903GJicR7XYUOdCpJeWU5LvYqDzJmOzGk63nShvJ5cmrCQU7+XzFVkk2HVmBlq52nad/knjtlhlUbGRlF9FfVkBqdHr9406MDtE42uvc3HUR1xJAW7fAvOzE5gTMqnYuoey9ATCQ9HdDtkcZOSXkDN1iVNXxrBnFlGVD9eO3MCnJ1G3v5YUyzxjne9/Qk+2SArZgkyP9NJxtYP+sVlCRr3mQ8Rn5lG9ayuZUXd27fLR39RIS9cEiVu3U2geoPHMWQYdudSUZjM/0MHFMTs5m+rZmbTAaF83g/N6eMIffIuMtI/hzClmx1MNJGk+Rm+0cPr0dbyxuVRXpDJ2+iqDk0GKnn+UTbFxxLo+HEyt2SVe9zE+eJP2K9cZmvGimszoAVM4JK7aVkOSVcM71sXlM+/TPe+ioKqKhMmzXO0fRyt6jn1F8cQ4NSZ6O2jp7GV43ERMQhY1m7Mxz/TS1NrDojFxh2bYxZJb4qF2c87SDyfGVS6wyGRfG83t7czEFFNX30DOUifhdX3pgTlGB3u4MTCD2RZLRlYO2ekxn9GbcuOp9xALUyPcutHFtG4jLjWLnOwsPtPD3xkTLHmnGey9yc1RH87oVAoKs0mKCX+j+My+9JCfhfE+unqHmFEdxKYVUp4Tj2XdviNGAKUWZHGqn9bOIfwhC9GJOXhK0za49/9GOeioAS9D11rpnfZhinKTWVpLtnujtv8AtmNM+jbZzfmOEVSsxCYXUFGc/Cuv1xKyPYA6rWKTGxyyaSjB6/yPv/kX/s0f/W/Ubd+KxbK+DwmswkLeuiqBRTpOvsI/vDLN4/s3k2hf4MKhC4QqP89zX6whef4C/+NNL5vrjEHOdXpOXqF3Kp7P/e4jJHf8Pf86v41H6uvIjLZhNsamOvrfuFr4x+T3N3H1hpN9z2wlPSkKJTBHx6v/jpNZf8qTRYsc+8vX0b72KKUxxqOgCr6ZWZy5xWzKmOGN/3yDiue3UVSYsOZjd901jTFWz0wfly600DUTx9aGagozYsKPm6zM3Wj8UjHVdYUrTW34szZTU1tCstMYCP4jW/mlIVsn2762m4by5cdFtRDzgxc5fLYNNn2JbYsnOT5gorBuD1XZiUQZMzYaX8QCiwSIwjb4Dsc7hnF7Ii9kC8/opmpYrZM0X5hCURfpvvQLFmuf4XOby0n9YBT+uy7JXb1RXeDasWNcWYilctdmCpKisa0sqBizYE4yPDhNKCoGy+h5Lo1ZSE2y0nrsPP0+hZhYF9rcNLeaerBVVLHtsSd4tDobhzrDxMQcmjMOU+8x3p7OZ2dtNZ5UB7OdF2lsbsXh2UHFpoLwjcBi9zt89zRs27aF2sL4j7eJuzqYe3mTTnCmixOvniNYtZ366gISwz0cgwwc/xk/Pd7GvC2aWJeFwFgrZ8bjqPJU8MSXPocnPRbf5AjTfitxznFOHB4ivbqM5JnXODZRw54dO/Bk2FGCPZx8+wrTahb128pID4/TFEEhmzrHtXdO0rboprihluLUmPCYYMbEF1ffPcBYchmVtXVkRFkIjF7i1feGic8sob48OzzRi9mYIXhxkHPnT3LVV8DO2hoKXF4mJsaZDzlwmwc5fXKCjIpKNtdmLoWqSmT0ZNO1SS7+4Hs0a/nUf/WrVCWamGg9xcUrrdg9O6mpqCRWMWbSNGYONWbPVVC8o1xpPsOliURqKqupzHJiMhnjCAboPPJjWoJplOx4nCLHLOOjkywqDiwz7bQPzuLMa6C2IBO3xZhhUkcxZq40Ei1thPPvX6RzOJa6hmqKc9bvG7W6OErL8R/ROJVE5SPfoCHTxGLH25xo60UrfJy95bm4jYxvOSvxy5gAACAASURBVGQ7OeIkIz0J27WDHL0wCO4kYp1ebjYP4CcWz9eeYHd5Bu7x83RpmR95XDRyQjYjHFU1Y8ZpMyazGRMhek79nCtDflL2fp2tqUvfyYyPo+BUFxcvXqE3mMfO7ZsItR3jjbdOM+jKINvpZ2xsgK5pE9ll23nyid0Up0XjmxxnJmDCyixdrQP4HZt45PPGOG5jtJ59h4PvXmXRHku828xoew+TCzp5n/8ij9Q3sKU4YV0eGzVmsFXV8JSnmE0mjPDp5rkjtI6r5O17lqrYAMPt53n74DGuzVpJSIhBH2und2Iec/ZjfGH3ZurqS0iwGyFgkJtnT3O5vZ/UPY9SnW0MybDUa35hbICW988wZk5k61f3kRoO2BaY7L3KlWs3mIr2UFddQ27sxvQ90UMLTI4N0zsyj9nqJjkljbTkB/NI+r18Kq12GWPMXu/MBEO9/cxhJToxhbS01OVe06td20PyfmMm3MA8Y8MDDI77l3pTZqUR57r9DeYhOZDV7aYx07VveoS+oXHmNTvupGwK06LvmLl6det7KN6thfDNG5NPjRFQzbhi0ynIS1z3HrEPxsaYmdvP+K0uhucDmOxRpBaUknLn8J4PZsfWb6tGT8X5Aa52TaBhxh2fRWFuvIRs6ye+7mve2JAtEETHz2s/+SnPfuNbVFbLxAfrXuF128ACbafe4OV3o/k3f7iDZLeFkSvHODVop277Dgq9R/izg25e2OchJTrItbcb6RyI44v/di9J177Dq7Pb2bu1jsyYpZCt48h/4cqmP+FzUT2cPNuOKddDXpKb6OA47/7gL5h45L/yuw2x3Hrnx1yM3UZtqguHoqJEJZORlkS04yY//T9aqXxhJ0WbEh9QyKbhn77JqTcPcGoonroGD3kJdswxyeTEweCMhfRkF/6+9znwr8eYy2mgtiKPGKuDuOS08KyDNiMQW6mZPhN+XPRkXy7PGY+LxhmPi17iz//TBfLrPZQaYaLxfi3AUGcLN7wZPPKFBgrcY5x4+RBD0YUUF6TjNh6z1EME1UVMSRUUek/z3rUh3J6vRFxPtoXJMYYHhwiaZ7hxQyc6JhFT51vMVn+JbZVlJIV7l631S8c/doXDJ29gztrCjsps4p0ak11jkBiP0xZgYmQCv6ajhmbpbO1FjcmlpiINPTDP9PQCIVXDOzFK69F2nNtqqd5aQYY5yOKiMclHiJA+R8f713BVNlBVnIoyOYfFucC1q63cnHSTm51CrFth4nIj45k1bN1cTuYGPser6wFGL73B610p7NheiyfTytT0HIuaBYd/kbnpSeYCxmMZGos97/HaYDrbKz1sK0vFFPTi9QUJhTQWui7QpuWweXMVsYOvc7AvidysYgpSrOihES43DWGOLqCm0IEzJhpnbCKKrys8Jlt6ZRnl2zd6TLbbJxv+kWaOnO3BlFrOtso8EpwqM/2TaHYTMyNXONfqJyktk4wUB/OdbQyaEyiuysehaSwuBsKzkur+CTr7upmOqWJ7cRax2jzz/hBqSGf6xnluWQuoKC8lVfWjxETjjg1y9WDz8phsJQ9sTDZjIP/xq/8/e3cCHtd53/f+e2bHvm8EAZDgio0EuK/ioo2S5dgiaWux5LSKb3rrJO1tn6ftffrcts9tc5M0cdMkjZPKThrXdhxbjiRTC0hxkShS3HcSJMB9B0ns62DWc+5zBqREyZREUMLgUPqNH8gScWbOez7/d4DD37zLZt67HCFQVMWUbDd9589yrWuIcTMmkVVQSKoRIzQYpL8/itswsSI9XG27TLdRypTifDL9UUIx+2dNnI7DhxgsnMS02XWkDw7vrBi3Brlw6jJD7gJmzJyA1w54vDHifUEGeiPgs6c9dXPuShshz0TmzZhO+YcWzP+c3/exIDfO7WH36T68OdOYXuwjeOEYF/ti5NfMojgzA68vjaJ0k+tn97Ptmp9xE6upT23nensf9owOi06a3jlHyMqj/usLmZgRo++8PZKtlMqps8gwBokYaRRkGJx9bQ+tpFD99bHd+MAMDdDbeY0Oe0dgy4NhWXQfP0avO43xixeT747hDuRSlBKntekIh5tbSa+fw+zpRdDZSVtrO332KMZIP9eunuJwu5eKafNYWZWNEQ8zGLSXBYnTc+UUrUMeimsWUJU+QNgc/qCpu6ubwSF7p/kIl3c3c63HZPKTK6ktLqYoJ2VUpjLGg710d9i74sYwLXtzoQhdZ04T9GcwfsFcsoljmAaxnk56BobsjZAJX95Nc2sXTPgqc4rtfM6esuRLbL7UdvICHf0wfk4Vhb4QkZi9KRMM9fdx7WIHvuw8qhrGk2L4GbrWzPYd27maVsXcmqrEB0WpWbnk5xeQOnoDNT/nN4teTgISkIAEnCagkWxOq8iH25PkkM3e/dFiw1tvsfrJJ6nWmmzO7h2f2Lohzh3ZyTtHcln7ZA2ZGT4MBjj62jp6K5dSPyHOvl+9wdl4KXmpdkjhojC/nAVfbSD7wsu8PVhLQ3UVhWleXJE+Luz9KWdKvsWiCSmEr59l3+7tHLoWZELVEkrO/4iWqn/L03NL8Q00s23jRvac7iMacVM6awWPPziXkox23vnbc0x6dAZl47NGdS2fj2ex/6K6hb978RXOenIozLF3aosSnbKcb8+yWHckna+umMTgvj/nr97sIDOvmJwARMNp1K18jJULp5J7+/oK1gCnzxzl0I1iHqovIzfdC7Ez/P2f/IKT3fYGD7a5gdufw6TZS1jYUEVZbiAxyiTcdZHjB7ez/fBFegaj4PJSWLeYh1bMY0KwiUMXOkiduJjK/CxH3ejHQ100793KjqOHaWkZwu3KYfrSB3hoRQPj8+yNI0Zj/qRJ+9F9HLs8SOm8WUzIz8ZvdLL7r97GWDiPCXkdvPfWLtqGTIJDBrlTZ7Nk0UwmFKQNTye7+Qh1ttOy9RSpDZMpr8yi88B77Dh4ho7BAQbMbKbMXszSWZPw959j50v7yFy5mGnjXTRt28a+ExfpCxmU1i3mwWVzqShIT+p6bJbZS9O6zXRNrKemZhL5dLD34AkuhAtZWDuRstybU08se/roLl5vK6GhspwK4zL7dmyl6XJvInxJK61i0dIFTCvNwxNu4+h7m9h9Kog3O0B0oB9ffhULl8wm9fjPOR4qYsq8hylP7eTwxuvkTZ5AZV3hGH0qa9J2eD8tbSEK6mqoLMnDF+/g0M93E54whakzC7hxeAfb9jTR2h0mp6KWJcuWUluZxo2m93j7vaNc7ggSN/zkVs5i+Yp5VLovsWfXAc5e72Ng0CRn4gwWL51LsdXGwVf34Z3VQN288bTtOkNvOJXKGeXk5o1OyHA3v2hMe8fIwzvZefQygxHwuHOY1LCAOeX97D7fjpFVzsToRfbtPsjZawOYLh8FVXNZvmgGOb2n2LVjDyevDRCKeSiePJsVKxdSFrjBnq07OXW5h7DlI6OshgWLZzM18zL/uOki3rwyGnLaOLDjIKdu9BNz+SmYMovFSxdQXZoz6tOlY6FuTh/dw4Fj5+mzR9R5M5lQO5cFk93sPdbKUFoljzbkJaZFHurwkl86nVnFtycjXZx49yJhcqh+oALfUDtXzx2m1SigNM/PoVMnue6ZzhMzKxja10wHfiYsq6FgVH6O3U2V7anOQdrPHmbne7s5frmXoZiH/Io6Fi6ZT3laK3vO95AybgGPlAVpPnmSM92p1FZXM/GjgWd0gNZr5zjR5aOwdBpTOM2BPTs4cqGPWNTEnz+ZBcsWMSW9l3P7tnDNPY7pi79y2zTJCFf2nOJGb4yKR+rJv8vm39Nh9o7dJ/ezffteTt0IEsVHcWU9yx6YRWrsAgevW5RVzmbeuA+m2IWv7uHU9R7MspVUxE6xd/u7HDh5nVDMIDV3Ag1LVjK70su1E7t4d+dx2oMWRiCXyhmLWDDZx8CZHXT4y7D6r7Fx8z5iaYXkproxvAEmzpzPsuUrKEu7p6vRkyQgAQlIQAIoZHN2JxjVkK25uTkxQy4WiyW+IpFIokOsX7+eNWvWUF1drY0PnN0/PqF19qieKJGYMbz73M0Fqu3ND2IuX2IasBkaJBQ3hhciNVyJkQsee9HdeJio5UnU3mXYMZG9mGc48RdUjzlI2zV76pkLn9+D1xjiyJsv41r+T1k+pQh7tmA0NMhgOIZlGXj9gcQiry6XSTRk4rZ3hXPZ5xwLWHsNgRDBYBh7aZbETp72QpbeFNJ9MBSFlIAXKzKYGAVhX/fwjp8uvAF7l76bbX+/6VbifWMv6movYmtb2WuE2aNJItE45q3jDDf+gL0LoO35wXXHw0GC4Shx026IHcalkOr34sYe1WYlpn3ZU2fGxurj6mNPfYgQibbS3DJEWmoepRV5pKV4bl7/6NQ1bk9TNa2b/cceTRgn3B+CxKLJccJDYeJ2rezFlH2BRJ93f2RRdsuME7fXnfTYfRvi4TDhiD1ywkwM/Q6kBPB53Ax1t9G89wQZNdMpLyvEFQ4TCkWImwa+1BQCPi/upBfFfv9EMey2e4ZHI4UjUWKWC7/X+6F1Tqx4lIjpwu124bZihMNhonEz8QGKvfhwwO9L2NhTlO33w1DETMw9s3/2uzy+xPe7Dr/HRVcGJVOqKEn1EI/YCza7cd0+knN0Sv0xr2pPTYglrsGV+BliT7GOEw5GsNwevPZqu7EwQ6EwsZiF2z98nXagbSYWFg8nRjOCC48vJbE7pptooq72n9tvQY/f7jdeon3tnNzfQmDiBComleGz38v2Isb2e3wUF/r/dE4rsZB0KBwjZju43Hj9fnyuOCG7X7u8eI0Y4dBwvTHsn+e2gxcjHiEcCiX+3LINbJ+AD5cZTRxvG9h/7rZ377Rt4hfYcaALf3oZM6ZkEotGiMTsuaj2tFH7GF9i+u3oP0zi0UjifRq3fyYmfkfZu0mahCNxLMNDwOcG0zYxEt//8GYM9s+r+PA1++z3jUk8HsM0XLiGrnLiwg36POXUTigi3TX8M9v9/m6to391dz6DvTi8XRd7BNbNttsL4vv9w/WKxTHcflI89u+fODHs3932z7uPvFpiwfU4MQtc9u8SKzr8syBm15rEe90fCMBAF1fPtNDjz6Bseh157w9Gtt9zdt9Phol9ruE+Grn1PvUP9zPiESJxe5FpH/7b+pz9cy7xu9PlTUyptReWH/55bh9rr7Npb8xB4nWHhsIJB3tx7oA/AP0dXDl3hsGccZSNL8UTCSd+/tn/s3/herz2+yPwxV6Qf6y6t84rAQlI4EsioJDN2YUe1ZDt2LFjlt0B7KAgGo0mQjZ7XYyNGzfy1FNPUVOjjQ+c3T2S3zqz+zRbt+7iUrSIipJ06G3mSLiGbz5kT9/xjWrQkvyr1Rk/XiBCMGjh8XgSazV9cXaMsqcWdnL5coSiojyys7/IC0x8XHUt2s5dIer3kVuUR8Dzxd3t7tcFTIaGurhyJUJubg55eUlY/dyJP2YGLnK+x4U3vYRxWXaA7sRGfsY29bXT3jdAOKOAgox0/MlZhuszNvrzf3okGKSrrSvxgUV+ScEYjVT9/K/rk15xqK+f7o5uvFmZ5OZlj8o6c8m9Ip1NAhKQgAScJqCQzWkV+XB7RjVkO3TokGWHanbAditkswO3LVu28Nxzzylkc3bfGMPWmQx0tdHW3oe3oISibHta3m1rlY1hy3RqCUhAAhKQgAQkIAEJSEACEpDAWAkoZBsr+bs776iGbC0tLYnponbQdmu6qGmaiemiq1ev1nTRu6uRjpKABCQgAQlIQAISkIAEJCABCUhAAlqTzeF9ICkh20fXZGtsbNSabA7vGGqeBCQgAQlIQAISkIAEJCABCUhAAs4S0Eg2Z9Xjo61JfshmmjRu2MAajWRzds9Q60ZZILEE8s2HvfmDHhKQgAQkIAEJSEACEpCABCQggU8WUMjm7B4yBiGbxeuvvcI3vvkUNbUztLuos/uHWjdKAvHQEMHBAdxZ2QQ89u5lekhAAhKQgAQkIAEJSEACEpCABBSy3c99IOkhG1j8ww//lG+98F3q5yzC7fHcz35quwTuLGCZRMIhwuEocZeXlBQ/PrcLDHvUmkn3hVOcOHKJ0iWzyPX7sOI3x7W5vAQCfrwee6MHwz784x+WSbj3Kv2eQrJS/Xg/ktTF+q7QbeWQlZ6K1/Upr6U6SkACEpCABCQgAQlIQAISkIDjBTSSzdklSnLIFgP6+emPX+K5b/8Ws2bVaySbs/uHWncPAvFwHzeuX+dGWz+hcIi4N4WAL4WSigoKs1PwWoOcadrFoSvFLJhsca21lQF3Gj57B1VfKql+D2n54xhfmE2K131zKqmF9cH80uGwLhbiyrY/Y2/ucyyfXkqO/1ZjhwO1/j1/xvrYIzwwcypFaR4M48OvYXxigncPF66nSEACEpCABCQgAQlIQAISkMCoCihkG1Xez/ziSQ7ZolhWnMTGB6vXUl1TrZDtM5dQL+AogegQ18+8x7qtp7GypjBzejGZRhd7t56mePljLKkpIWWolcPbNtFd8wTlzZvY1nKdgvlLmJCViifUy4kju7niKWP+AyuZVZ5LissiFg0RHAoTw43Xl0Kq34vLCnNp8+/zXs4LrJhSSJoRxXL7h0fNeVz07/gDfhV7godmV1Oc5iYeHiIUiRC33PgDAXz2ayRG1ukhAQlIQAISkIAEJCABCUhAAveDgEI2Z1cpySFbJLHdbOO6X7Lmm89QXTtTIZuz+4daNyIBi8iNFra8tZXuqat4bGY5OSnu4VeIx4m5XLgx6bnaxLYt7TQ8Po/InjfZf8Ng5tdXMSkvG599rBnm5Ns/4M1LM1j9tXkUu7u5dPEibf1xDMMkauUwYdpESrM8XN3yn3k99Bh1+emkegYJhj1klZQzaWIh1t4/Zl3sCR6eXUWO2c7FlosMGAbRSBxfei7jJk4kL8OeZqqYbURl1sESkIAEJCABCUhAAhKQgATGSEAh2xjB3+Vpkx6ymRhsePnHrH76earrZilku8tC6bD7QSDO9ab97NjQSv23VlBRks1HVxy0YoNcPtLItsHZrJpVTu/WX7L3hkH97SEbMNR5mg1/+jZl/3QVKe372dYcomzqTCrTr3Ps4Bl6y5fwG3Mr6H/3P/PfW6qYN7mGOVVe2lqOcLS/mAceXMzE83/JG/Gv8uDMiQzsf5kdJw3K5swgJ3KJ4wfbKJy9nDn1FeSlezWa7X7oXmqjBCQgAQlIQAISkIAEJPClF1DI5uwukOSQLYoZD/Pmhk2sXbOWmuoqhWzO7h9q3YgEolw9bodsgyx6dj4lJRncHMd281UsogPX2ffaFlxLVzGjNJ9rjf9wh5DNYqjzHG99fz0Fj82g8+IRhiZ9g0eqi8jxG9CzmT/8BXz90RnQ9Of8fexp/tmKKsqyPGCe56WfNZFdOYeZkb9jo+urLJ+exr4//wE9ix6lqiiLFL/FhW0HGCyYxIKVc6nIz/y1MHBEl62DJSABCUhAAhKQgAQkIAEJSCApAgrZksJ8zydJbsgWi8PgWX76i7d4/oXfo6G+ViHbPZdOT3SiQO+Fw2xt3E3GskeZPbWczJsbF5ihAUL4CLfv4lfv+nlk1QxK8lM5/8Y/sK/NoP5rw9NFvYAVH+TS8Z28+Xac5atyuHpqN+FJq3lgSimZPhfR3l18/8eDrPpKHe7mv+AN/9N8Y0EVpekejOgVGn90kMCUBqr4CZsTIVuAvf/9FfqWzGFKYSYBw0Worw9/URmVE8vITvV/JAx0oqzaJAEJSEACEpCABCQgAQlIQAIK2ZzdB5IbskVNjNhpfvDnf8cL3/0PzFk4D4/noxPqnA2m1kngEwXC7Rx6dz37WrOomVlJbqoPwwKjr4No0SQ4/jLHC36Dh2rHk5dicP6Nn/LOmQ7GLVpCWVZGYkSZYXZx7O1DmDO/ysMNXs7s30nTjQLqpuSSluJh6MJG9kTm88Si6Qxs/y/82cl6nn5oBiUZXhg8yXunYXrDcqZd/yvWm1/hwRkVdL/3C/am1lFbnEOG28TwZ1NYUEBmmhe3SzWVgAQkIAEJSEACEpCABCQggftBQCGbs6uU3JAtEsUiwrpf/iPfeOY56mZo4wNndw+17l4EwoNtnNy3g71HTnK9P4ppusgun8nyB8o5u+ksU39jOVOKc/AZcGP3q/xy/dtcMfJI9XhwYZFSMJVZ9fXUz5hIVoqPUNdFdr/zDgdPXiEYdZE+oZoHH1xGVVEaHXt+wIbrFfhunKG1q5dwegm1Sx/kgdoKAi0/YWt8KfOrJpIRPs2ure+w92QXQ0OQP20+Dz20iIl5afg+PKf1Xi5Zz5GABCQgAQlIQAISkIAEJCCBJAgoZEsC8mc4RZJDtgiWadG4YQNrVj9JdXW1pot+huLpqc4ViIWDDPQPEIqbYBl4UzJICx/j9RP5rJhVRn5mYh9R4uFB+gcGCMcsLGv4ety+NLIy0/B6XDc3JIgTCg7Q3x/CfjlPWhZZ6X48Lnsj0gGieIkM9BOKxrC8qaRnpJPidUN0gLDlx+f14DIsYoM9dA9GiJsG3kAqGRl2wObC0Oaizu1IapkEJCABCUhAAhKQgAQkIIHbBBSyObs7jGrI1tzcnIgNYrFY4isSiWCaJhvskG3NGoVszu4bat3nLGBFBwkZfvxuNy4lW5+zrl5OAhKQgAQkIAEJSEACEpDAF19AIZuzazyqIdvRo0ffD9nsgC0ajSbCto0bN/L0009TU1OjkWzO7h9qnQQkIAEJSEACEpCABCQgAQlIQAIOEVDI5pBCfEwzRjVkO3TokGWPXLPDNfvLDtrskG3z5s0899xzCtmc3TfUOglIQAISkIAEJCABCUhAAhKQgAQcJKCQzUHFuENTRjVka2lpSYxki8fjH5ouun79elavXq3pos7uG2qdBCQgAQlIQAISkIAEJCABCUhAAg4SUMjmoGKMVch2+5psdodobGzUmmzO7hdqnQQkIAEJSEACEpCABCQgAQlIQAIOE1DI5rCCfKQ5SRnJ9qGQzTRv7i6qkWzO7hpqnQQkIAEJSEACEpCABCQgAQlIQAJOElDI5qRq/HpbxiBks3h93T/yjaeeoaZ2hjY+cHb/UOs+o0AsHMZ0ufF43BiGgfFpr2dFGQpb+Hxe3K4PjrbiEcIxC7fbi8ftIrE5qWURi4SIu3y4MYmbBl6vG8N1F+f5tHbo+xKQgAQkIAEJSEACEpCABCTgOAGFbI4ryYcalPSQDUx+9sM/5Vsv/A4Ncxbh9nicLaTWSeAeBeLBTs6db8NXWEJRbiZ+Oxz7xNeK0HP5NBeHcplSXkBq4IP3hhXq4NyZa5gZ4ygdl02K140Z7OTsyeukjS/HE2rnek+AyZMLSE3xfnqYd4/XpKdJQAISkIAEJCABCUhAAhKQwNgJKGQbO/u7OXOSQ7YoMMDf//Qfee65f0rDrHqNZLubKumY+08gMsDFY2/zTmsKs2fNZ1pxBl4jRjRq4LFHmxkWZjyOhRu320iMTBvsOM6O13fjnrWK+VXjSPe5brvuQZob13O0O4u6FXOZVODmxv7tbDqVw6onJtHetJOtx/N5au0sigtTFbLdfz1GLZaABCQgAQlIQAISkIAEJPCpAgrZPpVoTA9IcsgWwbJMGt9sZM3atdpddExLr5OPmkA8TO/pA2w41k1JbT0zJxSSYY9Ki7RzprmfrIml5PiGaG/rwEwrpSgnAMFO9m5ZR1vBQhZXTSQvO4Db9ZGRb+HLbH51O235U2gY18nhd8JUfW05VaUGJ7ZuZsuxfJ59eg4lCtlGrbR6YQlIQAISkIAEJCABCUhAAmMpoJBtLPU//dxjELJZNP7qJdY89SzVtTM1ku3Ta6Qj7icBM0aw4zR7tzZjFtdQPzlENwXk5xWSznW2/8O7dE2vZ7K/jVNX+hg/Yzm1uRZXD7/Hez1FrJg/Fc+56/hryslLD+BJLL72wSN6dTs/eWsbra0hah7/Dg/WlJHpH+DwO5vZrJDtfuopaqsEJCABCUhAAhKQgAQkIIERCyhkGzFZUp+Q9JDNxGDDyz9m9VPPUz1jlkK2pJZbJxtdAYvYQCsHNm/gXLSEmfNnknf2pzT2Tae2dj7TS/Nw9xzgZ+v2ci2SStWCx3ikJof+pm2sPzhE1dwZTBrvZdcfvkn6b66kdnIFBak+3O+v5WYR6e9gy4/+A788V8nzLzzHwqpi/J4BjihkG93S6tUlIAEJSEACEpCABCQgAQk4QEAhmwOK8AlNSHLIFsWMR2jcsJE1a9ZSU12lkM3Z/UOtG5GASWfzO/zsx6/RkV9FWV465rlNHAwWUV42h0d+4yGmpfWz4yd/yRu9E3nu+dU0jOvnzf/1Cw62eyguKyDFHebEr/bjX9JA1ayHeGzBJPLSfYk11sxwHyff3sL+Xj85wStcdley/JEFTC6K0/TuFt5uKuCZp2ZruuiIaqaDJSABCUhAAhKQgAQkIAEJ3D8CCtmcXavkhmwxEwZO8fe/3MJzL/wuDTNrFLI5u3+odSMSiBPsuMKJpnN0BYeIuTzETr/GroHxTKqcy+IFUwidepsz/SXk+YN0DRZSv6CUeF8rl6/1EYmaQJDDP9lJ4NH51NQtYEF1KZkpHozYEDdObGbzgTBVSx6gZqKLva+8xPGsRTw2r4zOQ1t4a3eAx75STX5eACwLT3oOuRmpeO2RcJ+8remIrlIHS0ACEpCABCQgAQlIQAISkMDYCChkGxv3uz1rckO2qIkRO82Lf/pDXvjd/8TcRQvweDx321YdJ4H7TiB24qds6Z9CVdVM8nr3su5YnDnz5zLB28++d/bTkTGFB+ZVkn1ztJodsu3+082kPbWYKeNyCdxKxzpP8Oq2w3gr5rG0egKZAQ/xrhO83bgd/5xHybm2g5/9eA/ucdn4/G6sWJT8eV/lyQfqKcnw41LIdt/1HTVYAhKQgAQkIAEJSEACEpDARwUUsjm7TyQ3ZItEsawI615+hW8+/S1q3AkS6QAAIABJREFUZ8zQSDZn9w+17jMKmKEeBk0/Ab8fV7SPnnh6YmSa12USDA4SirjJsDc48NzaSdQk2DmIkZmK3+vGdev8kQE6g3F8gXTS/O7h0MwyifS0MeTPwW8G6WrvIWSaWInnWPgyCyjIycCvkWyfsYp6ugQkIAEJSEACEpCABCQgAWcIKGRzRh0+rhVJDtkiWKZF44YNrFmzmuoqrcnm7O6h1klAAhKQgAQkIAEJSEACEpCABCTgFAGFbE6pxJ3bMaohW3Nzc2JQTSwWIx6PE4lEME2T9evXs2bNGqqrqzWSzdn9Q62TgAQkIAEJSEACEpCABCQgAQlIwCECCtkcUoiPacaohmzHjh2z7FDNDtnsr3A4nAjbNm3axFNPPUVNjTY+cHb3UOskIAEJSEACEpCABCQgAQlIQAIScIqAQjanVOLO7RjVkO3QoUOWHarZAZs9is3+sv978+bNPPfccwrZnN031DoJSEACEpCABCQgAQlIQAISkIAEHCSgkM1BxbhDU0Y1ZGtpaUlMF709aLM7RGNjY2K6aJXWZHN271DrJCABCUhAAhKQgAQkIAEJSEACEnCMgEI2x5Tijg1JSsh2a7qoPZLt9pBNa7I5u3OodRKQgAQkIAEJSEACEpCABCQgAQk4R0Ahm3NqcaeWjEHIZtLYeHN3UW184Ozeodbds4BlxohGosRMC5fHh8/rxsAkFjdwuw1chvHh17biROPgcoGZeJ5JYhjozYdluPB6vXjdLoyPPveeW6knSkACEpCABCQgAQlIQAISkMD9JKCQzdnVGoOQzeKNda+w9ptPU1Nbp91Fnd0/1LoRC1jEQgP03LhOW28/wbCJL7+MiePySDU7OXEyzLjJxeSk+XDdlrPF+i9w8JrBhJIsIpcv0zY4RCQWITRk4k/xgi+LkrIySvPSEkGbHhKQgAQkIAEJSEACEpCABCTw5RNQyObsmic9ZAOLn/3gT/jWC79Lw9zFuD0eZwupdRIYgYAVG6L1yBY27blIoHo+tfleglYakyaUkRHcwX/5v3dS951nWTW3ggyfPbrNXrQwxIW3vsd3jxXyr9Y+ztRQL92hftqvneLAtkFmPlJDdl4BJaV2yJaqkG0E9dChEpCABCQgAQlIQAISkIAEvkgCCtmcXc0kh2xRoJ+f/uRlnv/2CzQ0zNRINmf3D7VuRAIW4dYTbN+6jXD915hfnke6B1weDx63i3j7Jv7N994lM3sG33p+FZNKM/G4TILXj7HlRz/k33bU8b3fXstDk/Lwu6O0nT/Alp8HWfqb8ygpThueYmoYw8GcHhKQgAQkIAEJSEACEpCABCTwpRNQyObskic5ZLM3PjBpfLORNWvXoo0PnN051LqRCsS4cfwQO1+/wLjHJ+MKhQiFTLJKJzKhtBB//zb+y2smK9Ka6M5bxZIFkynwdrH77f24+0/xnzrL+VerlrO8PIeAJ0b7xQO8/fMgS56fS8m4DDRJdKT10PESkIAEJCABCUhAAhKQgAS+WAIK2ZxdzzEI2aBx3S9Y841nqK6r10g2Z/cPtW5EAlFaj7/Lmz8+iqcqi/7ObgaGwvjTy1n8lUeoTm/ie1tSeG5uKmd3niR9yXwmDJ7jQGcatbnt/LuDJr+9fDHLKnIVso3IXQdLQAISkIAEJCABCUhAAhL4cggoZHN2nZMespkYbHjlp6z+5nNUz2hQyObs/qHWjUjApOP4Rn75o20UPfM7PFRXSqYXDvzP/4eWyU+wbHIfL27P5P9YNQnr6h62HeyAlEzGT1/CvJxD/JO3Q/zWsiUsV8g2InUdLAEJSEACEpCABCQgAQlI4MsioJDN2ZVOcsgWxYxHeHPDRtauWUtNdZVCNmf3D7VuhAKRGy3sfPcdOiYuZ9b4fNJdJqde/REdtY8yv/wGf/lOBv/s8XpK3d289/rrnM6YzkMPzaOsdztPvTXEd5YvZfmEmyPZLthrsg2y9NvzNF10hHXQ4RKQgAQkIAEJSEACEpCABL6IAgrZnF3V5IZsMRP6T/KTlzbz7d/6FzTU1yhkc3b/UOtGKmCFaD+3j03bm+k3vRjBIFbqNB5YNZ8K32H+cmsK31pRQ2mem66ePgbDaRTlBvC1v8vvbQ3zzUVzmVeWg98dp/PyUd57Lcj8NfUUFqdrTbaR1kLHS0ACEpCABCQgAQlIQAIS+IIJKGRzdkGTG7JFTYz4WV78by/ywu/+J+YuWoDH43G2kFongZEKRIN0tLXRE4pjRkxSCosozE7Haw1yo89FXmYKPs9HtjGI9HG+3yIvPY10nxuXAbFIkP5uk/TcVDxet3YVHWkddLwEJCABCUhAAhKQgAQkIIEvmIBCNmcXNLkhWySKZUV5/Ve/Yu03n6G2rk4j2ZzdP9Q6CUhAAhKQgAQkIAEJSEACEpCABBwioJDNIYX4mGYkOWSLYHeIxsb1rFmzhmqtyebs3qHWSUACEpCABCQgAQlIQAISkIAEJOAYAYVsjinFHRsyqiFbc3OzZZ81FoslviKRWyFbI2vXrqW6uloj2ZzdP9Q6CUhAAhKQgAQkIAEJSEACEpCABBwioJDNIYX4mGaMash29OhRyzTNRMAWjUYTIZv93xs3buTpp5+mpkYbHzi7e6h1EpCABCQgAQlIQAISkIAEJCABCThFQCGbUypx53aMash2+PBhKx6Pvz+KzQ7Z7P/etGkTzz33nEI2Z/cNtU4CEpCABCQgAQlIQAISkIAEJCABBwkoZHNQMe7QlFEN2VpaWhLTRW8FbfZoNnskW2NjY2JNtqqqKk0XdXb/UOskIAEJSEACEpCABCQgAQlIQAIScIiAQjaHFOJjmpGUkO1Oa7INb3ygNdmc3T3UunsSMKMEwxFMPHhdFqZp4fL68LpdGHboHA0TjVu43F68XjcuwwArTiQaJR5P5NKAC6/Pi9vlwv723T1MQgMhTNz4U324XEbifHpIQAISkIAEJCABCUhAAhKQwBdDQCGbs+uokM3Z9VHr7kOBeN9F9jdfIpI2nhJfkN7ODrzjqplUlE6kq5ue7ht0hyxc/gwKCwvJz83AG26l+UI7A0Nx7CjO7cmgdFIFeel+3HedlA1xduch2qLZTJs1iex0P667fu59CK0mS0ACEpCABCQgAQlIQAIS+JIJKGRzdsEVsjm7PmrdfSdg0nV8H3uPX6V4wRzSI4Nc2/YjWkq+waqZ2Rxf9w79pRMYXxjgxumztFolrHxsMRXXX+EfWjzk5VVQmOrB48mkfFol+XZQhoUVjxKJxsHlSYx+w7JwuVwJHcMwsCzT/iP6mxvZdMakcvYDVJdkEbj7hO6+k1aDJSABCUhAAhKQgAQkIAEJfNkEFLI5u+IK2ZxdH7XufhOwBjixZw/N5zJ5YFUt+bkp9L33R6wLP8SK2XUUeE3wePD4PJiXdvCr/c2kzHySOa2vstc1jbrqBkrS/Ilpoh63G4M4gz2ddLa10z0QBrePnNIS3H0DpBQVkZUWwOOCSH8vfYMmmWntvPzWBfIr6lhYV0RawH4NPSQgAQlIQAISkIAEJCABCUjgiyCgkM3ZVUx+yGZaNG5oZM1qrcnm7K6h1t2TQOQGO/ftpik6kyfnjKcg3cPArj/hV6GVLJ9Vx7hMX2IKpxWP0Nb8LltPtlO+cBWFR37Ojr50isdPJSeQRm7ROEqKsvEEW9n9xls09adRXV9J5NQ+OsfPJf/0LjrqHueRhkpyfVEuHNrHwVNeFj86iTPr9jM0fiJzF08iK82nkO2eCqknSUACEpCABCQgAQlIQAIScJ6AQjbn1eT2Fo1ByAaNjetYs/YbVFfXandRZ/cPtW6kAoOX2blnB01py3myrpCCVNevhWyYEfpaT7Nt6wnC+TU8vGQykVNvs377AS722BsmZDK+soy6FcvIvXacPe91Mf/Zh5hYnI3HihHFDVc38/0NsOqJBUwM9HJoxw5ax69g5fQcLv39Bq6PH0/D4iry0gIMTyrVQwISkIAEJCABCUhAAhKQgATudwGFbM6uYJJDtihYJi//7EWeeu47zGiYi9vtcbaQWieBkQgMXGLnnu00pa3kyRlFvxaylaQb9F47x953jzOQVcHSZTUUpHsxTePmbqAGhhnm/NYX+fngfJZldHHiWBqPPTWbksI0XMSJmgZuV5jj//unXKh/kKneVg4fGmLBqgWMzw/Q9LcbuGGHbEsUso2kdDpWAhKQgAQkIAEJSEACEpCA0wUUsjm7QkkN2aJxk/j1o/z3v/5bvvvv/oBFCxbg8Shkc3YXUetGJDB0lZ37d3Lcs4ivzyymINXNwK7/yqtDD7J8dhWpnSd4641jhAsrWTK3kvT0NNJSIRiOEYtaiZ1EDStGz9lG3uhbyBOlfZw4eJaCBfOZkJOF1xxiwJVDSW4G7mvr+dHrMXLzLhObtppVVSXkpgTZ8zeb6S6rZM7iaeQmNk7QQwISkIAEJCABCUhAAhKQgAS+CAIK2ZxdxSSGbHHiRpTLm37IH/2v9fz+//w5yxbOw+NxO1tIrZPASATMLg7s2cuJrgk8tqSSvCwfg/v+kvXhpSyuyeXkX/8BPzxs7/45lTyvScQ3nrlLZ1FsXuTAwVO090awYjFcBSXMWfEEs4stWo9s4r0DV+gaMokbOUx94EEeqCsjy9XLu3/3Q96KVPDtpx9nan4WntglXvtFEyllVSycU0Z6qkLskZRPx0pAAhKQgAQkIAEJSEACEnCygEI2J1cHkhiyxYjGw/S2XuSVX73Bb333XzJz5kytyebs/qHWjVggxuVDBzl2apCalXMozc/A6L9Cp5lNVppFe1MT100vlmlhmSZxdzolFeXke/u5euUGfcFo4nuBkqlMGZdFitdFbKCb1kvnuTEQIebJonxiOUVZqXgMi2D3Oc4FC6gszCDV5yLaupNXD/Qzfvp8GibYz9feoiMuoZ4gAQlIQAISkIAEJCABCUjAoQIK2RxamJvNSmrIFolEsQyDtzas58mvf52qqiqFbM7uH2rdPQjErx9n9/FzuCYtYeb4bFI9yQq6TK7t2s7JoI/KeTMZl5GKxrHdQwH1FAlIQAISkIAEJCABCUhAAg4VUMjm0MKMTcgWwe4QjY2NrFmzhurqaoVszu4fat09CYTp6ujDtFLJzknB40nWqmgROjr6sEghJzuZ570nJD1JAhKQgAQkIAEJSEACEpCABEYooJBthGBJPjzJI9kUsiW5vjrdWAlY1vCZjWSNYhs+3c2zktyzjhWyzisBCUhAAhKQgAQkIAEJSODLJaCQzdn1HtWQrbm5OfF3/lgslviKRD4I2dauXauRbM7uG2qdBCQgAQlIQAISkIAEJCABCUhAAg4SUMjmoGLcoSmjGrIdPXrUMk0zEbBFo9FEyGb/+6ZNm3jmmWeoqanRdFFn9w+1TgISkIAEJCABCUhAAhKQgAQkIAGHCChkc0ghPqYZoxqyHTp06P2QzQ7YboVsW7Zs4dlnn6W2tlYhm7P7h1onAQlIQAISkIAEJCABCUhAAhKQgEMEFLI5pBBjEbK1tLQkpovG4/H3R7PZI9tubXyg3UWd3TnUunsUsOJEojFMw4vPbWFh4EqszWZ8aIk2yzSJx2OYuBJhs8uwl3AbXk3NskzisXjiuW6PO/HnhhkhGAWvx4PHZb+WVl67xwrpaRKQgAQkIAEJSEACEpCABO5LAYVszi7bqI5kuxWy3WlNNu0u6uyOodbdu4AZvMKhlstEsqqozeii38gkKyuHFO9wkAYmsXCInq5uuro6CVoBsrILKMzPIMXvxogN0dPfT0drB1FXgPyifLKyM/ANnmL9sSHKJ05hSmEaPo+hDQ7uvUx6pgQkIAEJSEACEpCABCQggftOQCGbs0umkM3Z9VHr7jsBk96W/ew8dp7i5Q9T0PLf2BGcy7y5D1GWk44nEbKFuHp0K+u3XSZ/0hTyvO3sb+pn+gMrWVJTQrxlA3/3dj+Tq4tx9V6jtdNHw+MrqR1vsfN/vUOkpp75DZVkB7zJ3rz0vquGGiwBCUhAAhKQgAQkIAEJSOCLJKCQzdnVVMjm7PqodfebgBWkZc8eTpxJYdljMxg68K/ZMLiEZUu/xsTcDDwu+4JMoqEgg0MmvoAfn8/DucY/ZqdvAcvnFrPr+++S/5VHmDu9lHR3Dwe27OFsVx4PPt6A/+RPeD1Uy+KGWZRnBfBoyuj91kPUXglIQAISkIAEJCABCUhAAvcsoJDtnumS8kSFbElh1km+NALRG+zct4fjoTq+Pq+M8M7f5a3gEpYt+RoT3g/ZbtewMKMhjr36ImcLFrAw/wp/tH8c//Ir9UwsSE2MVOs9tpXdx89TtPI3mB47wJ/t9bNq7ixqitPxurUu25emb+lCJSABCUhAAhKQgAQkIIEvvYBCNmd3geSHbKZF4/pGtCabszuGWnePAoOX2blnJ01py3iyrpDwe9/9hJDNIh4dov3ENn6+P8b8JUtoiG/k/ztbxXeWTqM8y5cI2cIX3ubtpjNk1K1mVsEF/mJdL6vmN1BTkY3XnRgap4cEJCABCUhAAhKQgAQkIAEJfAkEFLI5u8hjFLK9zpo1a6murk3sqqiHBL4wAgOX2Ll7O03pK3lyRlEiZNs4tIQHFn90JJsdsA3Qemofb+3qpnL2fOZXl5B2rZH/sCOX33y4gcqCFFyGRdeRzWw7cYHS5aupzbrAn9sh24IGasoVsn1h+o0uRAISkIAEJCABCUhAAhKQwF0IKGS7C6QxPCT5IRsGr/7sr3nqW79FXcM83G7PGF6+Ti2Bz1lg6Co79u3khH8xX68rToRsGwbmMHfOY5RlpePGwOX24feEuHx8NxsPDlBZXU/91DwCqSmkGlf4+Q82UbzsEWZMyCfgCnJyzz7O9eWy9KFZlFgH+cP1Qzy+cA61iZBN00U/5wrq5SQgAQlIQAISkIAEJCABCThWQCGbY0uTaFhyQ7a4idF2jO/99d/x3X/z+yxaMB+PRyGbs7uIWjcigXgH++yND/qm8JVFE4ke/I/81bs9uFOmkJPiBdNNVm4ds6Z1s+6HL3HCO5FZ1UWkxGPEJszla0tnkXnuTd46fJ3OIQszbmHlTWb24iXMLs/Af/5l/kdzIQ/Nm8O0wlS8mi06ovLoYAlIQAISkIAEJCABCUhAAvezgEI2Z1cviSFbnLgrwoXGv+IP/2Y9f/Q3/8iyxQvweDRd1NldRK0bmUCUCwcO0nQqzKyHZ5FjXOD46at09QOWPerMTSB1HOXj4drpywy6XFimBWaceP4kZk8rJy/V4EbLIU629hI2UimuqGJaeQ4Bn8ml9T9hf9YM5s+spTjVjwayjaw6OloCEpCABCQgAQlIQAISkMD9LKCQzdnVS2LIFiMWC9N74yqvrnuDF/7P32XGjBlak83Z/UOtuweB2JUj7Gw6i2f6cmaOzyHN8zlN6TSvsO7lExRNr2bmtBJSfAqo76E8eooEJCABCUhAAhKQgAQkIIH7VkAhm7NLl9SQLRKJYhkGG9Y3svrJJ6mqqlLI5uz+odbdk0CQ9hs9xK1M8vJS8X5eczoHr3Gh10VmVh5ZKR60seg9FUdPkoAEJCABCUhAAhKQgAQkcN8KKGRzdumSHLJFsDtEY2Mja9asobq6WiGbs/uHWnevApZ185kGfE4D2bj1monX+7xe9F4vUM+TgAQkIAEJSEACEpCABCQggWQLKGRLtvjIzjcmIdv69etZvXq1QraR1UpHS0ACEpCABCQgAQlIQAISkIAEJPAlFlDI5uzij3rIdqsDRKNR7C/TNLFDtrVr12q6qLP7hlonAQlIQAISkIAEJCABCUhAAhKQgIMEFLI5qBh3aMqohmxHjhyx7FAtFosRiUQSIZv975s2beLZZ5+lpqZG00Wd3T/UOglIQAISkIAEJCABCUhAAhKQgAQcIqCQzSGF+JhmjGrIdvjw4UTIditcs4O220O22tpahWzO7h9qnQQkIAEJSEACEpCABCQgAQlIQAIOEVDI5pBCjEXI1tLSklj9PR6PJ8K1W9NFb218oN1Fnd051DoJSEACEpCABCQgAQlIQAISkIAEnCOgkM05tbhTS0Z1JNutkM0O2G5NGdXuos7uEGqdBCQgAQlIQAISkIAEJCABCUhAAs4UUMjmzLrcapVCNmfXR62TgAQkIAEJSEACEpCABCQgAQlIQAIJAYVszu4ICtmcXR+1TgISkIAEJCABCUhAAhKQgAQkIAEJKGS7D/qAQrb7oEhqogQkIAEJSEACEpCABCQgAQlIQAIS0Eg2Z/eB5IdspkXjhkbWrF5DdXW1dhd1dv9Q6yQgAQlIQAISkIAEJCABCUhAAhJwiIBCNocU4mOaMTYh2/rXWbNmLdXVtQrZHNY/7DesHhKQgAQkIAEJSEACEpCABCQgAQk4T+BWyGaHOYZhjKiBt/6+n5GRgcvlGtFzdfDdCSQ5ZItiYfHK33+fp7/129TNmofb7bm7luqoURew33ChUCixkKIeEpCABCQgAQlIQAISkIAEJCABCThP4FbQNtKWKWQbqdjIj09uyBa34Noh/uTF/83v/Ns/YPGC+Xg87pG3Ws8YFQH7DdfT04NpmqPy+npRCUhAAhKQgAQkIAEJSEACEpCABD6bgD2CzeMZ+YAlhWyfzf1unp3EkC2OaUQ5++b3+a9/+yZ/9LevsGzxAoVsd1OlJB1jv+F6e3sVsiXJW6eRgAQkIAEJSEACEpCABCQgAQmMVMAO2dzukQ9YUsg2UumRH5/EkC1GLBZhoLONda+/yfO/9dvMqKu7p44x8svUM+5GQCHb3SjpGAlIQAISkIAEJCABCUhAAhKQwNgJKGQbO/tPO3NSQ7ZIJIq93NeGDetZvfpJqqqqFLJ9WoWS+H2FbEnE1qkkIAEJSEACEpCABCQgAQlIQAL3IKCQ7R7QkvSUJIdskcSi+o2NjaxZs4bq6mqFbEkq9N2cRiHb3SjpGAlIQAISkIAEJCABCUhAAhKQwNgJKGQbO/tPO/OYhGzr19sj2VYrZPu06iT5+wrZkgyu00lAAhKQgAQkIAEJSEACEpCABEYooJBthGBJPHzUQzY7uInF7PXYYkQiwyPZ7JBt7dq1mi6axELfzakUst2Nko6RgAQkIAEJSEACEpCABCQgAQmMnYBCtrGz/7Qzj2rIdvjwYcsObqLRaOLLDtnssG3z5s08++yz1NTUaLrop1Uoid9XyJZEbJ1KAhKQgAQkIAEJSEACEpCABCRwDwIK2e4BLUlPGdWQ7ciRI++HbHbAZgdt8XicjRs3KmRLUoFHchqFbCPR0rESkIAEJCABCUhAAhKQgAQkIIHkCyhkS7753Z7xs4Rsp06d4o033uDxxx8nEAhw5MgR8vLyKCgowK650dLSYtkNsYO1W9NFTdNMTBe1Nz7Q7qJ3W6bkHKeQLTnOOosEJCABCUhAAhKQgAQkIAEJSOBeBRSy3avc6D/vs4Rszc3N/OAHP2DBggV4PB4GBgaYMmVKImj7UMj20TXZtLvo6Bf2Xs6gkO1e1PQcCUhAAhKQgAQkIAEJSEACEpBA8gQUsiXPeqRn+qwh24svvpgI2VwuV+KroqKCzMxMhWwjLYQTjlfI5oQqqA3DAhZWYhysgWHIRAISkIAEJCABCUhAAhKQgARuCShkc25f+Cwhmz1d9PXXX+exxx7D6/Vy9epVUlNTycrKUsjm3JJ/fMtGHLINpyAM/1OByAeyVgLFdrF/+N3xYVnDbva86o8e8GuuHz4g8Zq3nv9J57hZncTL3XYeu84fPJwZYhnEGArFcbm9eD0uBW334w8UtVkCEpCABCSQLIGPuXey77GsO3xgd+te6IP7tMTN0vBd7Yfu4W596PfRC7Hv36zEU96/q7r99urWq93pPu/zMrntXvD2lxy+Tbzz/d2H7gHfb9sH1/ix9603T3BL6dcv4eZrjOb13taG4Vvc28AT571T6z5av9tdhr9352u+2Q8+7no+am8fN/xin1d19ToS+FQBhWyfSjRmB3yWkO306dOJNdmeeOIJfD4fFy5cICUlRSHbmFXzM554ZCGbRTwSIjgYInbz95zbHyA1EMDjvkNw9Bnbdn883f7lbhGLhhkKhoiabgKpqaT4PO//zk3cD1hxoqEgwXAM3D5SUlPw2UHSrZsHM0KwP0jEvHnzkPg/C9PtJy3FixUJE4nGMG/+Mvf6U/H7fe+7v3+baMUIDQYJR+NYbi+paSn43B6soU7a+4bwZhSSleLF7bT7AcsiHr3E4cM9BDKLmTAhl1S/J6HzaTd/90c/USslIAEJSEACEvg8BSzLJB4JExwcInYrcDHceAMppPh9H9zr2PcYsQihoSEicQOP308gJYDXsAMX+942zNBQCNPlxZeSRsBjEQ8PMRQKE7M+uGEy3B4CqWn43WDG7Pu+ISLmzftfO2txu/GlpBLwenCN1n2WZWHGo4lrGYqa75/H5U0hLdWP5/YTWxaxSChxbTGG25a4P8Uc/vNgGNPwJLxSA/aff/hhnyccjuFJScH7oW9amGaUkH39cQuPP5VUv2/0rtm+IzbtNgdv1uTm/bPhTpw7I2X4fjFx3xyLELTrHDXtmBXDvhdOT8PntvM5k0jIrmsMTyCV1BQfrg+eSTwcIhiMgNdHSpp9zcMXbT8vFhokGIoSt4PMxM0pGB4vgUR/Ga1if57vFr3WF0VAIZtzK/l5h2z2SLZPni5qWjRuaGTN6rVUV1fhdrudq/Mla9lIQjYXUdrOHWb77lYyx2XhcbkwYhHiWeXMmDaB3HTfcLCU+KTn5qdGt2VG9rdufnv4l9Pw4Kybnyi9/1tu+KBbnyzeqsfNDxo/KM/NWOn2P7/14VYSf9cZxBnouETzqcsEoxYmJlEjh0nTJ1FWkJG4KbHiQ7SdPcbZzhCRKFiRGCn55UyeMoHc1OEbMTPUwaljZ+kMDtI70E3PUCrFuX6MjPFUVfg4s6+FAcMO8Hy43Ebiy+3JpmJ42B0oAAAgAElEQVTaFIqzAol522bfFU6cvkBXfyTxaSaGC6/Pz7jpDRQHWzh44QYZlQuYWphBwHVzVN2Y93cDIz7ItcuXudx6muZTQ6Rm5pFfOo6qqgryMwK49QnhmFdJDZCABCQgAQk4TcAyI/S1X+VsyyX6XRAPBRnoi5I3pZ76ukrSDfvDSZNwfzuXzp6iNeglxW1gxkzSiycyqTwfq/cqLWfaiGLh9ZjEU7IpKCoicOM0LWevEsvNx2+HVUP9hCMm4+c+SFWBh54LJ2k5eopgfgEBa/jcoVCYgpoF1FWWEDDM22Z9fI5y9vUMdHLpwhmudEZxY39I28NAVg3L500jPzAcGyVsblzi3Jkr9Ll8+Lx+0grKmVKaRbz7MsebrxH12jMH4oTiKZRMmMTk8Vm4bn7Ya0b6uXHxFBeCecyYMYG0m/fW9sixSLCLC2cv0NEXxhtwETN8ZORVUlWR/X5o9Tle8fD1xCP0tp7h7KUb9MfcWJFB+gYGSKt5hIenZiX+3kE8RN+1Exw83cpAPINMr4E3JZ/JtVPJ84TouHSa5ksDuI0YcSNAYeVUKsvy8Zsh+m+c5ejpbizLDtI8ZOSXMrm6kmyPRSwc5OrRzRzpcpPiy8BjmMTDAwzF45TOeYI5RS5i5ud9xXo9CdxZQCGbc3vGZwnZbu0u+tWvfvX9kWx3EbJB4/p1rFnzDaqraxWyOahv3H3IZuBhgOM7XudnGw2efH4eeSkGA+ea2HboNGUPrGFZ9XhS3FGGenvpCUN6TjYZAS/2502WHcYZLjCH6G3vw0zJJSczgNtOmBK/uE1C/V10D5pkZGWR6rFHcfmGgzz7k6nwIL09A8S8aWRlpg1PJ7RHkEXiGEacaDCEmZJOited1FHbdvDYcf4o+453UzhpEnm+Xva//Q6hyUtZOb+BolQPVrSXcwfe4YxZTmVpHsa1g7x7KEjlwgdZVFdIwG1gRYN0tvcQiXRzvHkf+66V8fVFE0jLyqMk5Szf/4uDVMyfSe2UQvyuOD3XTtB0uBVf6QwWrZxPeWoP+7e8w57zA0ysrWdScRYMtXHm1FVy65fTMD4Ttx2sud2JeiQxh/zk3u72Ert+hLff2UNPVh4prnzGpfvoDLqYWjeZ0vwMvKP2cbCD3ohqigQkIAEJSEACIxKwrDjhwT66O/sIxYK0nT9Oy7lByuc9wuJZ4/Gbccz4IBeO72PbrouUPfgoDZlhzh/cxZHOHOpmTSft8k729BYzf2EdBfFWjhxtoj1eQJnXorMjSMUj88iLDHLt3HGOHu2mfvVaZha7ubxnH0cOXaF0zXJKYmE6r57i6MErlC1+lEUNE/Bb8VEK2ex73yB9vd30BSOE2s9z8NAphiYtY/XSKnJ9LmyXYOdZju7dRstQBQ1z6xgXMAmZPnL9Yc7veY2tbdN59OE6smPXOLBjN+3eCh558gnGuSOYsRAdFw7zztHL5NY9zMrJWTfrMvzB6PVT23nnYBdFVYuYWeHi0omDNLWazFv1JNOybl9SZkTl/OSDzXji7wldfYOEw6HEh/57zw9Qt+oZVlSkYRkurFAPV49tYNd1KJmylImpMXAFyC7IJHq9me2v7aR36kIWT/Fz9cRxznbmsuCRRUxIb2PfS40cT69h2ZwSQq3nONHSS8nch1g+t5B4TydNG/4nx/MWMadiIgErSMeF4xzaf5Wa7/weD+RZRBWyfY7F1kt9koBCNuf2j88SsjU1NfHLX/6S559/PrEmmz1d9FNCNvuzIYuXf/I/ePr532bGrAW43beG9ToX6cvSsrsP2cDDIMd3b+L1fcV853cWku934/Kn0dn47/mbgRV8Y/44rrx7kKG8HFyRPnrCJsUzVjBvQi7xC5t470Iv7QPZFKRYxIKttBm1rHq4lnx3Pyf27+P01SHSinLxdHQTDJ/HPeNplk7OJd55kgPbT2IWFWL03CCSUUFNQz3jsns4+PoRusMdePInMWVmDUWZ/qRPhbTXEPN4DKy4icvn5Wrj93jXnM6c2Q9QljU8FN3l9eElTtxy4zfP8bNfHMVdNJ3lCytI97nAskenufFZfRxu2sWOq+U8u3wKmal+3IP7+JM/P8usryxhfk0RfpcLj9dF6NJ+Xt94BHf9Eyxy7eTNo1D3wEpmlmUmPmWz00t7xFssCrGOJk5d78Ff0sD4LD9e10cWERmjDu/y+Og/vYNdTSfJrp9JvDOdcXklTJyQnphiG7s1fXaM2qfTSkACEpCABCTgYAHDhZsoXZePc7Cphfi4eSyZMZU0IsTtEVCxHk4fPszhIx4e/CeLyTEHuHrpBDtb+slNyyOv6wTR+geZPbUMb3SAq4c3s2PnPgKLv8vCAg/Zk8bh7bnIsf3vcixYx+PLqsjyxei/0U1fv0l+bTmpg22cPrqdA9fzmLdgPpUFLuL2yUft4cL+q1Sk9ypHth/kglnK0gdnUpTiwjTtKZNBrh07zNHj16l4ai1V7iimZc+A8BDtvkjTzlc4Ou5ZvjUjD3Ooj6uH3+Nka4ipX3uOaYFBuq+d4cC7JxioWsiqukIM+x7VnlVguDCDnVw4+AYnrCnMmbeSspQQA9eb2bHlJzRP/Nf8i4W5xEcrcDLcuAnTdfEob++6QvrMpTxak4sZt+fquogHe7h8eAtnzEyq5j3IOK+FYYdv4S5OHdpG44nx/MvfWUwgGiMSbGPPK28xUFbFpIIe/nFTnH/y2w9RkuImHhnk7N4dHD07xLxn1jAu3kfnldOEcicwLicLa/AGLfs2sbtjLr/59BRc4dG64FHrQHrh+1hAIZtzi/dZQrbjx4/zi5de4tt3HbLFLNxth/jjF3/KP/83v8/i+fPweDRd1Cnd415Cttf2FvDCP7dDNg8ue/eLV/5fXnU/zNcXVNB/8gpGcTG5gW4Obd1Pu2sWX31qDr6Df8p/3GEyo2oFS6ryibcdZNNbB6h67v9ies9xdu44QdqsBVSX5xK9fpU9L/1rrj/wIs/Py+fi5p9zPnUOM+srSQ2dZ//mS2TPWcis2SHe/M0f07tkFnOWzWNKeQGpSR7J9qE6ujx4B07z0ss7SZkyh0UNk8m0F+647eH2QseBjWxqGqJy0XJmVmTdts6Fgcfq42jTbnZcLeOZ5ZPJTAvgDR7ge39xhvpVi5lbXZQY+QZuArSxZctOTkcrqepupq90IjPn11Pgt9fVuC1E8/iJndvA1hOtpFc/SX1pOinuUZrGMNKObd/8DN2ged8Wth1u4Wz/eBYtWsHKuRVkpdlh/McvtzvSU33s8Yl17uzvOmZ83+d2aR9/zV+uy/000OFeloS+9mkNSeL377hW8xec4At+eSPsPV9CjS/BJd95Cfgv+G83A2ID1zj06ku8uvkSE5//ZzyzZCqZAbA/p7OI0t96it1vbmLP2T6MTDfRQC5T5y/jkaoc2g/sYH9wHIsW1pIXu8zR99ax83oaNU/8Hk9X+QhFQrRfOMGed0+Rv2QFsyYV4LFMXC43hn0/Fg/Tc/08B7YdwyqvY/786aRZsdEZxfb+u9zAMIe4eqSRv/nJu5jVT/Cb31jBhCx79oi9dlkv5/Yf5cj2G2Q0DHF0zxWMzCJmLF/Fkqo8+s+9x6827ORK0ENqzCKQWcachx9jUX0R8e5LNL2zk6u+ahYuyGfo4gHaCx9ndokxvBSJPZKteSdvH+ilbM5S6ssMrjRt5pWd5/BWPc2//43JxOzQazQehpvYwEX2vvaH/HBnIY8//20enzeRtMQtnEE82EnTpp+zftdxBtImkJNeQN3SlSyd6ufckS38/+ydB3ycR5n/v+/2Ve+S5d57jR33ErfEJU6cEFIh5YAjXDhCyB1HuT9wtFBDKHcQIAESWkjiNDvFdtxb3Hu3JUtWtXrd+v4/827RarWSdqVdSTbzgiJ5d96ZZ74z7/vO/N7nmXlLXcG3FqXS7BbCWz2F+1/hiHMYQy01rKsZz9O3DCPOqGhr3lVf3M2hC1dIn/0pZqQ349KZUNwObW2/6qtn2fP2HuLu/xTL0hTsMapuLBD27Ty9yw31bSOjZl2oVY7CeUxJkS1qTRD1jLojsomNDzZs2MDKlSvDCRd14dbZObfuWZ757Xp+9NI7LJo3W4psUW/SrmcYmcjWyOk9b/Py+kaWrJ1KqsnFteN72VcWxy1r1jBtcDq6ugIOHztFeVMDhYcLsZvGs/ZLq0g//BzPl0xkzbzZDE02odgqObnhR5wf+VkyLh7gXGU/1j48izSxgYLBSMFr/8YHaZ/ntqHVvPuDl6idM4/BVgMGk4787Qcwz1zOilvT2fPtwwx8aBlTxqRhamfHpa7TieBM8Xat8TKb3tvDFfNolswdR39Rz4AsFL2bmnN72L7zHAlTljJj/EA0HSlg0BS+yKbDpJbx4Zb9FLgGMLzkHPUDhjBhzmQyxeK1gQ98vRln3kZ2nC0mYcwaJubGY9X1EZFNjIt0Cs76akrLj7F7dxmOqitcsg9i8ZpFTBuShjmq4aIKOOopOneIYxfLqDVlM37ceEb1T8HY53aDiKD/RZJUUXCUnuHw6YsUVTsx54zh5nFDyEg0xXhSEImRMUwr3sbbarl64QSnLhVRbchm7JixjBqQhll4pMaw6L6UtarWU3DiFGcvFtFsSWbI2AmMGJhFXJ9ZrzH6tNyOBorOn+bM+TyarOkMHjVRq3N8X3npEP0qezyaXY2UFZznxLl8rjVZGTxyDONG5hJv9C35HZOCezFTBZ2zjqK8sxw7f5UGVyKDR45l/KgczDf4uxS1uZKCC6c4dKECQ1wmw0aNYcywdP86W73YKDEsWnhu2agvK6MkP5/C6nyq40Yzc/pMBiV4Bafj+9m2u4T+U8aSE2enrLSIEmcG02dMZ1h8NSeOnaKguB5DQiJpyXbKqptxDlnJgxPjsdeXcOHYbvZWDeaWOZMZkKRo4p12iM0W7DVcPfsRe64YGDV1PlMHGGInMgVS1MInyykqLaa0sJgzFwzMunseYzLjcTeXcXrne7z/ThEj7r2dMQkOaqpLuXquisyp4zCU7eZo3QAmjBhAXGM1164UYksdybTZY2k4vJ6jtdncNG8+/RwXOf3RG+QNf4q1o/Wo6LR1hF3NtRSeO6U9QxsVKykZCTjqr3HBNYl/Xz0CVwyjENzOJqrLLlBYXk9xYSH57kk8vGY0ZiGouh00VJZRVlpBnVMsNVNLed4xrg1YwhSO8L5uOV+em4ZdE9lquLzvZQ46RzM2vpH36sfyufnDtPui22Xj2rmtfHSxgJy5TzArvckfDupuribv+BbeuDySLzwwCX0sF2NzO2gsPcPOI5dpsJtIyx3LrBmDMcfwaurNrF3OOi7u3c2Z8kb08cmMnLGY0akxCj/uzYp6yxYbajhKjvLeR/m4MJM+cBJzZgzA0IlILUW2PtB47ZjQXZEteHfRDsNFHWKXl+oK3npnAw89/BgTJ06Ua7L1ob4RmcjWxOndb/LHN6qYt2oS6eYadmwqYOC8xdw2bwRx17byk780s+zu6QzP1Guho+euKkz/9ErSD/+ct2puYs7UmxiQrEdpruT8ll9xZvhnGFxwjIt5icx/8CYyLGL7H4Xz6z7PzuynWDXMzs5f7yD5vkWMTDBroZdOux1zajaZ6aW89YNzjLv7ZoYPTfXvAtTzeBWUhny2bNpLPkNZslgMwsyeDSC87iKKzkXNxf3s3nocw7SVzB4/gESj53ttkwjPaK19T7bnLjBlRYsnm6LT4yg5wgf7PsIx7GPMtW3ivasWJk5bwLh+Yh0zzwYUbrcL1RCHemVTi8jWL77veLJ5d4xSETt2lXJkfzVmUwKVx17g4oDVLJw0kX7xUZ4Iupw011VQWW/DqYsjKTmFJO8GFD3fd3qnRLW5hsqaem2zDr01lfRkK2ZDlDn3TtXCK1XsilZXRXV9M3bRB5KSSYozxnRntPAM68lULhqra6ita8BlMBKfnEJCnIUbeTEH1e2iqbaG2tp6nCYzCUkpJFp7fomBnmxlrSyxblVTHdW19djsBhKSkkhOsnrWRL1RD9VJU2Mt1TWNON1GEhKSSE623vjXuNtOQ30NVTU2FL3o40kkJ4rxyI3Y0GIMJYY6nlBBg9GIwVXH5XMH2XzOzU1TpjN5UDzN5ec4eGgXh03LeXzJIExiPFaYx+EtZ1CHjmLa3BGYG+ppaPSElzaUnOTshQvEzXiU+bnNlOef48CW85gnz2DG5IFYXE48wYFiSQ4XjdcKOLr9BHVJw5i5bBIp/u9jw1yrr/elss4gNi7Q0XD1Avs2bMC98G7mDM1BZ6/hyoEd7D9QxNhPP8GsFKi9dokjm57npHM85jMqIz63hptzktCLNYHzjrD1bClqci7uHa+w4dQ1jAlx6JprqL12ldqMmSydu5i1DyxjgNGFtm+n6kBMKO1ORVsDOO/kFo5n3svDkxOJviObt63dKopOhMoa0akNFB49yM7NVcx8ahUDXd6Xx+J7sf6woqDaq8k7tpE/nsrirpGVvHduKE9+YiIGt9g84hpH139AzaAxDMtq4LVtBh6572Yy4wzapgb5B/ZyuqCBiffcw2Bds2dXUcVFXckFdr32DqZ7nmRZll7rMzE7xK6m9jrKK+pwunSYrclkZsTfsHEX4hldV15Grd2JYjSRlJFN4g09KFFx22soKq9HVUX7ppCVGdfp/VqKbDG74rqdcY+KbHa7XXu2v7vhXe6++y7GjpW7i3a7BaOYQWQiWwMn93zAG/vSefSzs8mMs9Jw8lX+etrE3DkLGd7wHt85OIDHFo6lX2IDR1/dytHCTFZ+1ePJ9lbNNOZOm07/JAOKrYJzH/6Ck8O+wm2JZ3hvx35cg+cwZ3QmupKjvPr753Hd+gyPzkzhyq4/sNO0lDXjczDpm2iwm0lNziQl+TKvfv8sY4XINiwNU2/sQinKrM1j01vr2V8/nNuWT2RAgkETtlKsTkrrjWSkmLEV7mL9Xz9EvfljzBvXj3g9mOIStO3WxUQnUGQ7emIvu68O4L5Fo0iON2NsOsSPfnyMEfOmMHFkJhaDXntzenTPdk7bR3PnnbMYklTL1udf4mziKGZNn0BGvHBrb6bqWj4NiTczVt3D3gvFJIy+w+PJ1kc8N8ReGLWlJRSVVhCf7eTiGScpyek0HX6H2olLuGncaNK9O2VFsdvLrCQBSUASkAQkAUnguiag4nbUU1FZSmmdlexkM25bFfkXD3GsKYtZk2YyzOAAYx1nTh5kR3E/7l06CqvOSfXVSxzbX0H6+EncND0TW1W9JgzZa0s4c/IiZepIbr9zAtb6ci6e2seeayncPH0GYzJ0NNU10lhrJy47DbOrnuKLh9l9qYGcCbewcKgZR/QVplat5Ha5qKsq41p1BeaUHCyqnaqrF/locxGj7lnC6Ew99XYLyY3n2X/sKNWZS1g60kpNSSGnd51BPzIX17kT2KetYuaQRAzORkovHuV4WRMDZ9zBzekOGm0eIdFeeZELh9+jYOi/cftIHaqrCZvThTE+FRrE7poqiquRkounOXTUwfxHVjA4JpquZ7OH0oJymhUd8YlWFFsNBadOsPd8Fvd/dhr6BvHi0I2zsZZmVzxp8QYcTZXknXyPo0n3cE9uOfs+eB/m/wuzM2xUFJ9h2wWF6TNnMS65kn3/+BNXx97LomHx2GqLOHomD3v2PNbOsFJao5IYl0iCUkve8c384/QQPv/gVCzX9fUjjb9eCUiRre+2XLRFNqvVSnJyMqLNlTNnzmjvy5xOp/bjcDhwu928+64Q2e6WIlsf6xeRiGx6mrh0fC9bT6Ryx8cmkWLSoTfqubTuT+QNnMvUUVbOvvIHdtb0Iy3BQUNTMsP7D2Ta2vkknfoLW+vHMmXsWLLihUhUS/7+v3Ex5yEWjkhCX1PAjo2v8N7pSkbO/Dgz6v/K4f6f5Y6p/YlzFLD7jT/wxv5ympuMDJu/mo+tXsDgtFI+fOEyQxdPYED/pF7ZhVKvOCg6/B6//783yTNYPAKYy4593EqemAV/O5DAPSvH0LD3R/zy/UaSLRZMehf25kRuWnU3qxdPIVsobt63onq1nnMXj3OsLJtbbxpEvMWM0XGeP//kT3yUV4bNu56hPq4f01fcxaq5I7V2QBUL/1ZzeuebvLbxGCXVzah6C0Nmr2btygUMrD/MkbxrWIcsYGSGFbNeeND1gUOobI4qTu58j3d37eP8+UYghUlr7+GuWyaSk2jq0d1i+wARaYIkIAlIApKAJCAJhEFAVT27YG588x12X6hBMcSRMWI2q9YuYojjCofePEfm7csYkVzBgc2vsfWkm9T0BOxOFyNuXsmK2UOoP7+dt97cSbFdh+q0MHDuSu5cOoE0g9ihs4izH53Cnj2ccVNHkaDWcmXfHnZvyGPMfz7GeKWSy4dPUGZPZNySmaS7HV4vtzCM73ISN40V+ezb/Dbv7zxDvdtIfNpg5q29n1uGwcnD77NVt4yvzM+k+PxBNn3wIedqTCQa4xk+dwXLZw3EUbCfd/6+gUvmDPqbmqmy5TD7zrtZMDIRl9M7OhRLS1Rf4crpHZQMfJC5mRVc2LOOY4XNDJt/J3Vb/sH2yzVa6Kx5wGzuvn8pwxNi5RGvxahScnov77z5AceLalBN8eQMu5m7719DjuMsW48dpzZzDgvdB/nHOzu5WG7HZI5n0ML7eGz1FFJopvT8Ht782xscrtCTPGAGq+65nXmjU9DZRbjxaTb+9c98eKkJY8oQblp2L/csyqLi2Ds8d1xl1fyVzBMbrr3/KjXTPsUtQ27UoM0ud0x5Yg8RkCJbD4HuQjHdEdnOnTvH+vXrWb16NWazmUuXLmm7i/pFtm3btvlFNpfL5RfZtmzZwic/+UkmTJggw0W70GixOiUSkU3YIHbp0evU1utN6A3oVJe2o5FwXRerNog3YDrxW3XjdrpRdQbP52rLWmCKzuBZoLWxkoKrJdiM6WSlWlAbrrJ13XrilzzEvGFZWA3CNdzgD20RIZAup9gaXUGvFwuU9vL6Yjo9RoNeC2X1C1eqC4cLDF5Wis6IUUTC+htSxe1yhly3QzDWKWrAmhYKeqMBfaCnnggFFecHrXshwkgNer1fmFJdThzaNk86dJqB7pa1RGLVqbqQr05nxGSq4OzZRhISMshINwG93K5dqIc8RRKQBCQBSUASkAR6kIAYl+r13jGiiup2a2NEtxhL6cXO7y5twX6d3oBYFcETXiqiqMUO5m5QDBgMOn8InuoOHJspKHodihg7aeMtF5WFheRdLmHw/JtJF2GTYgMERdV2mO+5l5eeHen1wjaBWlVxuRy43OJzHToRZijsFWG0/jGhGDe6PGNLRa+tj614x1kiD5fTGWJ8KOqnQ4cLh81OZf5lihts9Js8nX5GwU6A9ISkO8VYP9bNLuojxtve8bCqunA5POGrGgvR9iHq7PRtd6qdb/CEjYu5hODhN1qMtY14lud143K5cTtsNJed5nCplUFDRzIwRUFV9ChuZwxCYmMNT+Z/oxCQIlvfbcnuiGxnz57ltddeY/ny5RiNRsrKykhJSSExMRGdTofy97//XRUPMO3GJR5gTqf2QNuzZw+PP/44kydPliJbH+obkYpsUTddZ8BddZ49uz4ivzGFrDQzSmM+l03TWDt3DOlxxht8W6yoE72OM3Rht3t27BLiqXiIyEMSkAQkAUlAEpAEJIG+QcBGdU01FZVmRgxNib2o1DcqrVkhRLzaimpsDsgcmI1eCJQ3+uFyYq8soQwLKelZJPahTcNudPSyfu0TkCJb3+0d3RHZzpw5wwsvvMD8+fM1Uc1kMpGZmYnFYvGIbBcuXGgTLirENrEl6dq1a2W4aB/rF70usgkeih6TQU9TTRllFfXo03LIFWtriDeRfYyXNCe2BLSXojF/FRrbOsjcJQFJQBKQBCQBSeDGJKBFG+iEM8E/32DF49UGrn8Ggc3XfcVGCsK3zd0Dnno35iUjaxVlAlJkizLQKGbXHZFNeLK98sorLF26VHNIEyKb8LzVvG+FyBa8Jpu28YGqaiKbWJNt3Lhx0pMtio3Z3az6hMjmq4QWiqogtjT2uOXLQxKQBCQBSUASkAQkAUlAEpAEJAFJQBKQBKTI1nf7QHdFtr///e+tRDYRNipFtr7b3h1a1qdEtuuUoTRbEpAEJAFJQBKQBCQBSUASkAQkAUlAEoglASmyxZJu9/KWIlv3+N1QZ0uRrQebUxU7enrXGVPkUnM9SF4WJQlIApKAJCAJSAKSgCQgCUgCksB1TUCKbH23+aTI1nfbpsctkyJbrJCLcNfWC/erdhs2WxPEJ2EWsdX+otumbd8qj1DX3pYAvpxEKlG+3DogVu0r85UEJAFJQBKQBCQBSUASkAQkAUmg5whIka3nWEdakhTZIiV2A6eXIlu0GlfshqnitNmxORy4dQYsFjMGn+OaHqounOLY/gvkLruF/nFGVKfLszOV3oDFZMYgtprvbNV/1Y2joYJGfSqJZrEQYqD9Cq6mcurUBOK1soVN0aqfzEcSkAQkAUlAEpAEJAFJQBKQBCQBSaC3CEiRrbfId16uFNk6Z/RPk0KKbFFoaqFkOeopKcynoKiWJlszbpMVkyGO/sOHkZuWgFmp48LpfRwpHsLsAQ3kX7lCrT4Ok1DJTPHEGfUk5g5jeE4yJn2gMibiSlX8+8Q7m8nf8mP2pX+aFRP7kWxScfuEOYOZ2p3f5x3Hcm6ZMpacBL0msvlya9lKIhLPuSjwkVlIApKAJCAJSAKSgCQgCUgCkoAkIAl0i4AU2bqFL6YnS5Etpnivr8ylyNbd9lLQq40Unt7G61vzsfYbx9TROSQpFXy09Szpc5cxZ3wu1oZijm/fRO30O8g5+i67zl6j35yFDEm2Ymiu5OSRfVyyJTF18SpmD07DYtCjUx001FbT6LaQlBSviW9uZxNXtv2Mg+mPsXREEqq9GZ01kQSrAZ3eRM2uH7LBsZSFk/20zDYAACAASURBVMeQnWhEh52GmjrsioXExDgMOtXrLSdd3Lrb8vJ8SUASkAQkAUlAEpAEJAFJQBKQBHqKgBTZeop05OVIkS1yZjfsGVJk62bT6nXYr55kywc7aZ5xJysn5hKnCO8yBaNOxa6FhLqoLDzJti01zLtnBg3b13OoRMfE21czMt2KXkSM6l1c2v4ib5wYwu33zqW/Wsqp48cprDdh0TdQ3ZTD5FnjGJRqoHjLD1lfO4t+FiupCU1UV6tkDB3LpInDcH/0E951LGHRlLGkUcKJHUeptcajNtWjJOYwfMJE+iWZ0AvvOHlIApKAJCAJSAKSgCQgCUgCkoAkIAlcFwSkyNZ3m0mKbH23bXrcMimydQ+5zuCk6OQhPtpUxU0PLyI3yYLibi1gKc5Grh5/h12OBayZmU3Zxtf5qERh4sqVDE8TIpuqxXTa6/LY9NwHZN+3DKXkMAcKTUyeMIn+8TVcOriXU8mzuGP6UOp3/5hnT49ixc1TmDwsjvrzB9lWGs/0eYsYUfAbNrqXMX/8IGr3vcqJ+gGMnjqOFHcRJ3blYR4xhUnThpBmNWhRqPKQBCQBSUASkAQkAUlAEpAEJAFJQBLo+wSkyNZ320iKbH23bXrcMimydQ+53mCn4ORR9m10MOuTN5GT0lZkc9SXcnDddsy3rmDywEQK1r/KgRAim60qn+2/20j84rHUXDmBbtx9LBuTjllvwlC/nZ+8XM/iJePRn/stG0z389j84aRZjFj0V1j30mFMAyYx2v0KW5XlzB1pZN9zL1I8YTpDUuKwmHQUfnQcx6BxLLxtIcPT49F3tslC99DIsyUBSUASkAQkAUlAEpAEJAFJQBKQBKJEQIpsUQIZg2ykyBYDqNdrllJk617LKXqF2rwj7Ny0m8QF9zNjaCpmnRtNv1LdqAo0FO/mtT0JrF4+gZwsIxffeo0DpQoTVq5khPBkU92Ai6rzO/nzRpUVyxIpzDuMbdh9LBiahNWgoGs6xC9fqmbJ0nHoL/yOD+Pu52M3DSbNYsBoLuW9PxzGMGAcI5V/sF13K3NHWTjy6y3ob53O8IwkjIDTbseYnEZmepq20YJcla17bS/PlgQkAUlAEpAEJAFJQBKQBCQBSaCnCEiRradIR16OFNkiZ3bDniFFtu42rQ6Du5rDW95hy1kLc26dz/B0EzqdjvrzRylJHo757D+4OPDjLBnTj9QklQvvvMre/GZGLF3G0BRPuKir6gwb/rKTlJWf4LbxBo7v3sWxsizmLRhJZoKJ4u3Ps0NZyMqZY6jb8Qw/Pjichz95GxOzU3AWbuOtU02MnnYrY4qfZ6N7KQvHD6Zu/x/5UDeXVZOGkGx20NCsYLUmk5hgQCe2HZWHJCAJSAKSgCQgCUgCkoAkIAlIApLAdUFAimx9t5mkyNZ326bHLZMiWzSQK+hpJP/QRt54extny5pwuRUyJ6/g3lVDuPBeMRPunMWgzCTMJoWSPa/x8itvcarOglHRo0MlftBs1t6ziimDU7WdRWkqYte761i/7SRVTZA1cw0Pr5nL0FQDpQdeYFf1MKoPbOPU1XKasyex4s67WDJ5MO7jv2ebYw43jx1GqlLGwfV/5NVdBdTU6+g/dTF3rV3GmOwEDHJBtmg0vMxDEpAEJAFJQBKQBCQBSUASkAQkgR4hIEW2HsHcpUKkyNYlbDfmSVJki2K7KormwebzERNsHaV7ePNSPxZPzCUlzuApTNGh1+lEPGlL4arYkdQbZur9VMvL63Em8nK7RVipOF8Ic24tH+1rVUVV3Wj7LSg67Tvf3guKSCuK0pK5Ud1qYKlRrLzMShKQBCQBSUASkAQkAUlAEpAEJAFJIFYEpMgWK7Ldz1eKbN1neMPkIEW2GDelywFGI0ITk4ckIAlIApKAJCAJSAKSgCQgCUgCkoAk0BUCUmTrCrWeOUeKbD3D+booRYps10UzSSMlAUlAEpAEJAFJQBKQBCQBSUASkAT+iQlIka3vNr4U2fpu2/S4ZVJk63HkskBJQBKQBCQBSUASkAQkAUlAEpAEJAFJICICUmSLCFePJpYiW4/i7tuFSZGtb7ePtE4SkAQkAUlAEpAEJAFJQBKQBCQBSUASkCJb3+0DUmTru23T45ZJka3HkcsCJQFJQBKQBCQBSUASkAQkAUlAEpAEJIGICEiRLSJcPZpYimw9irtvFyZFtui2j+DZcija7p/app8dFiN2B+3YDt8uo61TtZwX+ntf6nDTRZeFzE0SkAQkAUlAEpAEJAFJQBKQBCQBSSA6BKTIFh2OschFimyxoHqd5ilFtmg1nILiduFw2HG6QTEYMRp0KKi43KDXCcEtWGpz43SBTgcuuwOXprSpWjqP6KagNxgw6HUhzgW324nbJdKE/t5TMxW3y4HDIQoyYDAa0Xes+EULiMxHEpAEJAFJQBKQBCQBSUASkAQkAUkgSgSkyBYlkDHIRopsMYB6vWYpRbYotJwCrqY6yvLzuFrdgM3uxJg1lNGDckhwF3PgcAPDJg8lPdGEzlecosddfYpt+QqjB6Vjv5xHcX09TXYbjfVu4pJMKOY0+g8ZxtCcRIy61sqY6qjl6uV8GiwDGNY/BaPB6zIXWB3VScO1K+RfLaeythm3zkhy7mAG5WSRYjVqXnbykAQkAUlAEpAEJAFJQBKQBCQBSUAS6PsEpMjWd9uoOyLbmTNneOWVV1i6dCl6vR6TyYTRaMRgMKDT6VD279+v+eA4nU7tx+Fw4Ha72bRpE/fffz/jx4/XTpRH3yAgRbbutoMOxV3D5Y/eZdPROrKnzWVippEGu4EBuTnE1e/km//xIcM/8Sgfv2U4iUbh26ZgNNg4/vfv8PmTOfznA3cwQW+jwdFI2dXT7N3YwPQ7JpOemkpaRhaZqVYMAYqYgoOiox+w57id0ctuY0x2HDq3ExQdihDjVPGngquxhvP71rO7JIvx4/pjqTrC9kONjJp9C3OmDSbBpPPEsspDEpAEJAFJQBKQBCQBSUASkAQkAUmgTxOQIlvfbZ7uimwvvfQSCxcubCWyCd1ME9l2796tCuHG5XL5RTbx782bN/Pggw8yYcIEKbL1ob4hRbbuNYai19Fw+Ti7th8kYdnHmDUoFbOI9VTdOJ0u7GVb+Z8XD5OsJLHkgY8zITcRk0mh9uxedr31Gv9TN5FvPrCSxSMysZqclOUdYdtrjcx+ZCb9Ui2oTifuACFMaG0NhYdYv+MUQ+avZcbAJC0klfqrHDnbQMbAXPplxFF9bh9liWMYkZtJgknF6VIwW6vZ9ONN1PUbxNSl48iIN6FIka17HUCeLQlIApKAJCAJSAKSgCQgCUgCkkAPEJAiWw9A7mIR3RXZ/vjHPzJv3jxNKxNebK082a5evdpGZBMebW+//TarV69m7NixUmTrYsPF4jQpsnWPqs7gpPjkcQ68W0jSVIWCvFJq6twMmrGYOZOHkVC/k59s0rM07QJ5jVNYtGIy/ZQ8Nm07S4KrhB+VZPKZRbOYPygFi9GliWzb1zUy6+GbNZENd2v73DXn2LDhKK4J81mQ5uba1TrSpowk21THvvUbOGMex8yMUvafqWLk3FuZ1D8F4bCmM5iwXd3K6xtLyB47k+kTc0kwyXjR7rW+PFsSkAQkAUlAEpAEJAFJQBKQBCSBniEgRbae4dyVUkKJbKEiOEUbCn3Md4iQ0HPnzrFu3TpWrFihea4Jgc0XMqp5shUUFGgimy9c1G63a15t77zzDmvWrJEiW1daLIbnSJGte3D1QmQ7sZnXXjhM4qxp5CYbUZU6ik9WMnDREiZlXOTXO+P55MwU8g7so37CLQytusSFpmRm5Jbx5Y+cPDT3ZuYPTu1cZHMWsfMv27k2aDrL5g2j8eQxDu4uYuQDixmanoSp4SLb3lnH5jw9Ny2/iyVjs7GITRH0euwlJ9iyfQf1/Wcze+JYcuKNHg84eUgCkoAkIAlIApKAJCAJSAKSgCQgCfR5AlJk67tNFCiyiXaqrq7m97//vSaWCc1FHOJzoY898sgjpKena5/7RLbXX3+dW2+9VRPZxDniR3wnhDpNZBNrsPnCRaXI1nc7grBMimzdax+dASpO7eS91/eRe+9nWDQ6iziLjmN//BIHUlcyZ0gjL+1L4lO3jUEpPc62d3ZRmzuIMTevYaF5Hw9vaeSBuTM7F9kUPfVnX+EHP99MrSWBOJOexmuVXCuuJG7SQlbfeSe3zojjwPMvsuGcgRWP38+MoZlYDTpspafZvmM7FRlzWDx9LFnxeu/upd2ruzxbEpAEJAFJQBKQBCQBSUASkAQkAUmgZwhIka1nOHellGBPNqGJbdy4kd/85jeaWCYOsV/BY489xsqVK/3RnWGLbNKTrSvN0jvnSJGtm9x1eqi6yJ69WyhOX8TiMbkkxDVx4PevUzdlLlP6F/PbHfE8eutkBsbXsnfrTs45R3HbkkkMqtjEfZsaeWDeLE1kMxtdlOcdZdu6RmY/PKNNuKiruZaq+ibsNieKQaX85BlOHS5l0B23MH5QHFfefZuL5rFMHNTApp3NzF4zm6G6Yra/9wYl/RZz27SxpFt1YDBi1HYqUZABo91sf3m6JCAJSAKSgCQgCUgCkoAkIAlIAj1AQIpsPQC5i0WEChcVAprYm0AIbeJ49NFHtZBQ4ZDm827rksgm1DqRiViTTYaLdrHFYniaFNm6D1fRKzQWHWfDW+9yusKJs7qZjGkrWLP8JnJcB/ntLgv3LBxDdooZp8uN263DYDIRX7ydz+1qZu2Mqczsn4zJ6Kai4CT73mti2semkJlsDtqYQNGEMVDQG1XKj5/mxOFyht41n7SrW9heaGL42GkMSzNRfXIDr5xLYYRtC3966xT6hGTiTDoctmZGLrqPu25bxNAMMzoZMtr9DiBzkAQkAUlAEpAEJAFJQBKQBCQBSSDGBKTIFmPA3ci+vY0PzGaztt5ac3Mz999/PzabrVUpgSLbbbfdFt6abD6RTazJdvvtt8s12brRcLE4VYpssaAq85QEJAFJQBKQBCQBSUASkAQkAUlAEpAEokdAimzRYxntnLqzu6jY+ECsyeYT2QLXZNM2PigsLPSvySYENrEmm4hHlSJbtJsxOvlJkS06HGUukoAkIAlIApKAJCAJSAKSgCQgCUgCkkCsCEiRLVZku59vNEQ23+6ivp1F/RsfCJHNtyabT2QT/xbhotKTrfuNF+0cpMgWbaIyP0lAEpAEJAFJQBKQBCQBSUASkAQkAUkgugSkyBZdntHMrbsimwgpDRbZxM6i2u6iPpFNrMPmE9mE8W+++aYU2aLZilHKS4psUQIps5EEJAFJQBKQBCQBSUASkAQkAUlAEpAEYkRAimwxAhuFbLsrsr3xxhuayCbaWKzjJrzZRKioJrJdvXpV82TziWxCaBOHOGn16tVyTbYoNGA0s5AiWzRpyrwkAUlAEpAEJAFJQBKQBCQBSUASkAQkgegT6KrI5rMkISFBE27kEX0C0RDZVq1apbWPENhEqKg/XLSoqMgvsjmdTs2bTQg5QmRbtmwZo0eP1tQ4efQNAqJtmpqatHXz5CEJSAKSgCQgCUgCkoAkIAlIApKAJND3CIh5mxBZwj0iTR9uvpGkE/YKO+QRHQLdFdmEh5SvD4l2CdQAtAX2I+hf0alR7HIRTl/i6CntybcXQaQ18u0uKpZXW7NmjdYGRqNRs7uNyCYazOfNJgpav349JSUlWK3WSMuV6WNMwNcBY1yMzF4SkAQkAUlAEpAEJAFJQBKQBCQBSQA08UnMmW02W6c8RFqRTjhHpKenI5xZ6urqtLAyi8WiObbU1NRo34nD51WTmpraqcjlE8FEXmJS39khbC4rKyMtLU0TAvLz89uUIfIUok1ubq7mlVNcXEy/fv2i7kUleIh6i3I6E/N8EVxi7is4dZa+Mw699X13hLBALzbRR0Tb+YRQwTAlJeW65RLYHqKe58+f166LMWPG9EhTif7UlT4l+Iu2ENeTCBcVR6DIpomfxcXF2u6igSGjoiOLExsaGjThTfyINL4fn0HB/+4RGrIQSUASkAQkAUlAEpAEJAFJQBKQBCQBSaAHCfiEs/Ly8k5LFfPkyspKTayaNGmSJrbl5eVpokh2drYmuAlRYfLkydo8XIhg9fX1jBs3Tpt7d3T4PN7EJF+EE3YmFAiBb/v27VreGRkZmuDX3iEEAiEO7tixg+XLl4cl4nUKw5tA2CmceE6dOsXixYs7tEOcIhgKRsLeGTNmaALMP/NRWlqqRRsKYVWwXLBggdamHbXn9cRL9HtRr3CE456ql89bMPC3b9014YwmfgLDRP0bH5SUlGgim+9HVE40lPi3+O37O1BoCxTZfH93dnH3FAhZjiQgCUgCkoAkIAlIApKAJCAJSAKSgCQQTQI+kU2IHZ0dIm1FRQVHjx7tNPzN50U2cOBARo4cGbbIJry7EhMTOxXZxDx+69atmuAXjoAh7ImLi9PWZ4926J5g98EHH2ieP50dPn1hypQpmlD5zy6yBest3fGQ64y9/N5DwOdJ6BPZfOG/PjEt1G8trRDZfK6vgUKbL3w08Hegx5vvnK662cmGkwQkAUlAEpAEJAFJQBKQBCQBSUASkASuBwI+kU14Y4V7hLtofSRzap8nm/BKC0dk84kFkYgyvrl+uPWMJF0kwp106ImErEwbbQK+aybQk03bPVRRNAHa59UW+NsvsgljgoW2UOJaqHBR2fGj3ZQyP0lAEpAEJAFJQBKQBCQBSUASkAQkgb5EwCeyCY+w3jx8IltmZmbYIltv2ivLlgSuVwKBHmxCWBM/oUJHfSKb//vS0lLNk00cPk+1QI+1QGHN93lw+kiU9+sVsLRbEpAEJAFJQBKQBCQBSUASkAQkAUngn5OAT2QrKirqVQA+kS0rK0uKbL3aErLwG5mAz4stUFgT9Q0MIRV/+358Hm6aCGdvbvKEi3p3Vwj2aNMENLHzqHdzBNXt2YVB/E/bQta7w6/4tzxuDAI+MfV6qc2Ntn3x9cJd2ikJSAKSgCQgCUgC1zMBRcSyBFVAfCYPSaADAv/EXUTMgZubm7laWNgKUHuzYB+qcGfJ4ab3reEmNlBISkrqdE022Z8lAUkgTAJe5zOR2h9e7fVg0zzZxOdCRPN6tOl1OlwutxY6ajAa/F5uyrJ7P+m57rX/urVfQkjTPgooxPO3X1HTRLaW53K4t44wKyeT9RoBIbBlpKUito9WrpNmLSgqwma39xozWbAk8E9DIOCZcOPXuQ/PIq6Te3PP9pEbDMqNUJ1QdejsstLOuREq37O9v2ulBXJuZ2p/vTXF9WZv1xqud89qdxwQfHEH969eaBxfkR2ZFiFNnzNKs83W5szOitEkbS+/UGujhVzUvh3evrRmszmsjQwirOaNmby9/hBpbSPpV6HeY/jKC+ww7b3r6JHLpiMwwd+Jfwc+L4KfHQGV8j3PNYHKU2mPnOTNw3NBCCXL+6UXTKsLKdRzypeHpoIFZOz9d2dzFXGOL02o8wM1roC0mrymKWyifG+dFHA6XUydPIHa2jryrhRi0Bu0NAqp/YOaL1A8C+wFPdLKkXbzKKVvpwH9uUfrqoySubHMxuUiK7cfWf1y/JdQLIvrdt4qXDh3XtsWWx6SQMQEOrsRR5yhPKHbBPrEo6ZPGNFtlG0yuEGrFX1Q7eQYNr+wE8be9D5kSviVDdPoMJOFX24PpewzdochsoVC0mfs72J7hbT/OqlUXzDzehLZOuoi3WXpm5xH1A19c2zvZD2cczu0U+SnqRYBOXXmCxdKFGlvHhxC+fGLE6LIjlQi7/eB/UVjFsSgVREB822fAOOvWXtltffmJtj2UHP5zuz31bG9Rmjv5YQ3faivgwWlwD7Qqio+ISiSjhqs6HWk8IXT+bqbJrD8ADFM+zP43xGWFdxlw8HkMyeEWdol5G8v8YfbY5AmsnltC9VdtLzszFt4C9fKrnHm9EnAs2uuQr/hIcwKJbQFVz6c2kQITCbvfQIuF/365dAvJwuPQ2TfPkQvPHP+Io1SZOvbDXUjW9cloS5a11a4A6MbuQGiULc+/TjrJeN6qdgotGbssuhRJu1d277qdfZ9BxiC3+C2Gd71aEVj0159qgqhJqodjamDnw/X6X0+Jm0Qg0xjkGVsOnU7WooozF+HULPBVgliZlqbjKPOtXXdOhpFdV50QIoQif1eZtrySOEfHV25wbl0JhkFN6lf0wuYoodk0C1dpf3nSiAJz/ywNRuPLa0Lb5tbCOMCmzX4hFB1bUfXCruV/E5Mnfen9q6mUFdUq7YIPjGcW3hQh/Cc0pJRYPu3/sZb83ba3ddKLX3ac3aIp5IfYah6i89CtXHwiKR1n2z5V4sHp6+f+GoRrHiJZclaHNQ6a1ctbVCWflu7OtXS+p3q0UFCCXKBlRb9ye5g0eIFlF2r4NSJ0ygGg/dqCCmyheg+kdxlOiMS0S0rVGbtUYuqkZ3W4oZMEBWRrVt3+IiwihaXIltEyPpw4m7cDftwrWJqWjgP7pga0FcyDzEy6yumBY9A+ppd0bSn1x7BvVZw+PSuAxPDrkzM6xLzAjxV7aFiwuLa/tw2tJNKRPb3pYqGQaNXzA0qtKMZaHAVesXeEBzDtaO7IkVXLpxwbQuje0SSJFRVQ85Qguxr5aTm/S6cKrQV2VqfFWqU215X83/u/SM4qk3TFbo6bI7o/tE+8bbCW+DtqqVmbZ02wr3AQjj9+BWVSBqmJTwwVDt21C6RKg6RNUlbqbWjcOJWLeGrSNtO15IsOCrSKx4F5tO+Q01AAdpF09IR/TZqGbUWXINr1Eao8hau5aFpWG2JeTb16OxK9yRoy6u9K7W14OcTHVud71fsfGV76+YX/ULfPLsgsgVWrpOHT2cc+vz3HY1uAu9EnbZ4n69ppwb6RbZMFHSdJm89UvXyafUEa+8uEGbWnSQTuUuRLTosb8xcwhkW3Zg1v65q9U/RTF2sZBdPu27a/7qqXxSNjWJWfbKt+0z9umFIN07tlTbpMXtjXFCMs49J2wQrIq0KiXSa3g0Lw5x4hyyhp7l3KQqgG2zCPbUbHDrSO3xyRLAZnuJaGq71ND6UUNUibbUur61gE7rKQeJEuFy86Tqa1QV+FzyzbnNeZ1PvDmQI/1d+WB1bFapJNZEl6LoN16RQpYU7220VbevrFN6T/XkECIkdXibiS5cbnA4wGFGMeo/oZHeAy+VRYU1GFJ3e08tEAdr3thbRTHxvMKCK9OI88b1eh2IytfRK/7pkHs+utiJbi2+cp0l8wptvLbYAtc/XjzQhLdhTzJPOt3Nu667ZcqUECnPhi2y+3JRW+bcR2fwXqrdzdeb5r0WL2iP1ZAt11bVz5+nKDamrelVnZXUl386uqnCvnAhvVH0yeVQ82XquZqJppMjWc7xjVlJn13XMCo5Gxl0xvis3qs7uyeEOsKJR5xjm0RWcMTTnus+6xyYyod/w9Ri/667fdGJwRPXp6H4SUUbRba6QM5t2iuhFM7tU6c6uq1YvG7tUQu+cFLN2iDTjMJ5nkWbZE0S7ZVO3Tu5+7Xq5eI8KEFyNgA9CuHK154UTWZBnUJkhivSlCOeyD8ytI6Tt9fBQT9Kujhhbe5r51QMv6hbr/Pm3mg97BY92elYomwKny8FT6+5MpVvpHKHm7B3M41s2kwhcfN9zQqCXVXCfaSXkeDum77NWIZjesv2fhXUleoSe4CNwM4xQm2C0+cxuIyMrk3ETx3P2/EVKS8q0nS1Hjx7BlEkTqKmp5dChoxRfLQajJ4TRZDQyf+4scrIztIX69+0/TFlRCYmpKUybOokB/XO4lHeFg/sPY/cKdb7HWYD25zE94DknatO2T7T05vDa3yfOhcqrvaXRvGGdXpj+MM8O2iEwTUu7tViviXxa/cK78tqKbB2uyRZWD+ljvvbh2izTdUggWiKb6vKo6+ICbXMj8XZasfuGXufpxGF25FCP36iJbNodIMA1OfiO4Lu7hHfNyY4WDgHVu7Ck5jMcA7B9YdAYDodYpvEz9j0wYsC52/b3ckNFq3jRnUVe4rdL8a+biniJaFQJ2zm42zzbycB3j2s1Y4jRtRftOgjbA0fabbpxBI0YQdKuVcP3HPEuSq0948L1DO9aiSHPilk9Y5axpxrtZd/LOm6XWybGuDqG1mWrY5ptN63yT6fa5NMp6z6kfnZqa1cotTeVjaAwtbMxQgR5daUK4Z7jW4upg/ShaLRY33492iPQWc2Dz+tIlOtIpPJVqbOW8D/KAxiEK9KF1KWCP2xnTbrO7IqUU+BtPyQXb4bRmia08X7qzOCgPhZKZAvdDdsA9SYLrGXoe1KgoBa8E634Tq/omDlzGp9+7CFuX7mMxz//n7z6xgZy++Xwm1/+EINeT2JCPDv2fMTXvv5dXE11KCYLg4YO4afPfAu3qjJoYC5bt+/h69/4HnffdTv/8cXPUV/fgMVi5j+++m2279jjn5u1apc2HT2o9n5VrsWDzXeKGB57/m7xiuusPwX380BivvUBfX0o3Lw6us14POnEmC28jtG+yJY7onUOncn04d78ZLrrk0B3RTa3C9xuSEhGzR6IO2cQxFlBJ56GbhRFfO9AERd7YQFKWQVqQzMo4nuv4BYBOdF5uy2yeft8ol5huEnHKJOeASYdCToFhxsq3CqFDhdnbC4K7W7s/qd2NC7lCCrrv8t4XX0dds8NoLPRgMkMRnNsRKwumK+dIvqJUCLMyShuJ6qjARR9Nyai4d0IQ5vbGcCuVrKXz9PENRW9zoJeb8TltOFy2UEXxoS/Ozh7udo9WrxgLO53bhXcCjqDjsRkhaEDXIzIdZCZ4tQu0csFeg6fN1FaLdS2MHcVi9qzWNjmU/68AxudAZ33x+124nY7ehRbq8KC+5pPTPN/LsRJBfQevtrtwymY957JrUv2CmmivURf0O7JOtAbQW/y/HY5wGmLksGhLs7uPosivOAjv53U2AAAIABJREFUTB6likeWTYc2hppe9kCleqCIyCBFMXXU7ldRsOl65hx434sCioizCFhEPFSThloXLLIyYts42uQ7zCI6G/l1RY4NJ0+fGBBsqF948AINtd5Z6El/998+tImIayWuiTGL17NHixX0GKj9CqxwIPf2RDHfmmDtrMUV2Jf8U62W0rQCAz2PWnt2tXiqteTTkksozzCfY0WrLuMfooX25AvegCC4/7dMEcP1BOy8p7Wy3Ru6KUS2efNmsWDezaxcvoTv//iXvPvBFj7xwN3cf8+drLj1bpatWs7TT36Wl/7yKgajkT17D1B4tYi01FQKL51j9do7+eLn/5XH//3L/NtnH6GyoprvffsH/Ob3v6C09Bpf/9YPaG5qRtHpUEVIqr0Zz9tiMWbUgznOH4qq9QmRxhGQRjGC6ksvyBhRrNZWm3WKT1s8BD00PUQC+py/i4fYsMHblzx92Pu9NxS4pXu23aSjJXdPi3nsCPzD058C2bfukwG5twkX9YTnKgSLbFoBAd3NH4cb2W30nyp1Z3fVcGGEO07u7AHSnXxCiWwhXysEVcr3ZDPHwaibYeRk3Nn9cKUmoZqEeOYCnQNF50TBjtFZi6GuGN21YtRTl3CcLEStFxdm+O6Zvnu9JrI1NoVLuXU6FTINCkvijSyINzLOoqO/USFVr8OsKLhUaHCrVLrc5NndHG9y8madgyM2F7bO2qFrFnV8llDXjSaSZi0kYeYyXGoiqjP0ApGKXodBX0vN9g3UH9qDW9wce8KboqPrQZuIuiAhC93g2egyRosZM+6iI7iLDkFzTZfE1ligvr7zVDEZ4xk6cAZDBswg3pKGzVbHxYJ95F/dT5Ot1lu9aN28IqTVG9dOhCZ2mNwnqJis6BMzSE5NZdwgN7NGlTNpyFVGplWhb3JRXKanpFKP6tJxpVzPG/vjOFVkal8YD9fGjvh5xVW8HoyK3ozBnITRnIzRkojBHI/BGIfeEIdOZ6Sm7CR1FRdatisP14ZoptN4ChM8gprOqscQb8QQZ0Avfqx69GYdBosee42d+ot1OOocvffiQNgr+AqPbfG3yQpxGRCfAdZ0iEsFS5L2EkET2q7shYK9nnMCJinRRNijeYV9/YadsOfMDzap+/PTANtDiXdBVQtLAQh3EOebEfQcvohLCrsLhJ0wYhO0E1rPjjx5xLjIrhnaTnfyfxxbo9vTTHzFt3u5xNYsb/HB11fb6803OW/Fvh3bOhv9RPXWEDDiCn0LaDHSH6YYqL0E6TChdvps3d86tz7UJeHLwy+6hSDfqi90Xky3LwPPpeqxVrBp7+/ggkKLlB2Z49nVMvho7T0X1GvC1Uu8WkorAU6rWIvAE1huONNu7VybTRt/vvjCL3j5r6/z7geb+flPv4vDZueJx59k3LQpfPPr/4Hb6WLUyOF870fP8cpfXwdXM9a4eD7/xSeYcdMUHv7Uk3z56c9hNVv47g9/zm9++QO2bN3N7//4F5wul7Z22tzZM1h7x0rqautYMG8WR4+f4oc//gXFxaX+3TSnTBzPI5+8l5KSMpYvXcjGzdspKCxizerlJCYk8MHmbTz789+0Hru190z236ODrnOf3hBqw4SgsN7Qre3pGW1Cf0M8EgJ30W37d0vu7a/JFkpkC+eSCGugEE5GPZgmknFLD5rVp4ryiWzZWZ4FCcM+VLAmocy7B8ZMw50Qj6q4UFUbLmyoilC9xSKMTvR6BwaDHaPRhtlYj8l2DdfxizR+eAF7aaPnRhpYdnvPVe8LlS57sqkq4y0GPptq5pY4IxkGMGgRXormRusrVnPC83KwqSoX7S5+VWlnQ4ODhh4ZWAQ0gsuFIT2Lod/9FabR06gq0GkOEm2aSqxbaYLUwdCwZyNFz34De1kRiBDdzo7u1KmjLiMmmAYrutyb0A2Zj5IyCCEAiAeF4qjHVX4O1+VtqBXnPJ4fEfW/zioV5vfRuK/1ht1thwUMyp3KolmPMyB7AjqdXuvP1yovs/2j33IhfwcOR5N30u9rcOFJGMvQQZ+QErjYbIh2ERdcL0TWhdlDNGaKMQ5L/zEMmDCVKWOyWTwS5o0sJdeyhfq8g+w8nMQ7+1M5eaae6ppm+qW7mTXGwfkSA1vPWGl0ihcPYZfYNmEH16jeGIcpLg1rYg6WhGxMliT0BjM6nRlFb0LRGTQ3eLGxjfBsLLu8heqiw96+0GZ4CTpha6gG6c6NoqUcRa9ogpop1YQpzYIx2Yjeokcx6tAbFMT3QngTXVOn19FQ2EDV4QocleLGF2Cv79rV7A3TW7BLTaCAOQGScyFtMKQN0V4aYIzT7m8YLJ6br+aZa/C81T25Ds5uaBHZgsuNDsou1SamJ0XjfhpTA8PIvK+3jd++PmpoxGa1N/VvK6hEpJLdMCJbe322vZlqZA3Qt0W2MK7XkEkCGAT8GQuRLTjPzuj70wf2z1AnBYlZoaWZ0Ds1tt9jWoSrUHuCeooMqFHAvEj7tD2Bzft5K/2pq00X4rxQqDobToW+/APr31JQaI+39gwJ7FC+iofYBMAvknbeI9pf2y1QYPR6WLlVsnIy+e2vfswfX3qF9zZu4flf/Ziy8nKefvKrjJ48gf/5f0+zZ+9BXl23ntq6Oprq6vna155i9crlnD5zji986b+pLCpm/E1T+O43/4tpUyawbcdenvryNyktKdXGgGJO/sC9a3n5hV/y69+9xO69B/jPpz7HS395jed+8Tw2u13rDytvXcL6dS/x8l9fY9ee/fz75/4Fh9PFd555loULZnPH6luZv+RO8vILWtbDE2hD3d4DPm+1blo74nOotdW60u06yqe976IvsvksDzWIEiETQZM1zw4SHh1QCBg9f7RTptcWnV7vF3bcbjeqFvbhPXph0hyOA2FwmnDO6ZR7l8JFvQLbLQ+hjL0Z1WjALYQ17LgVh+dvxem9ilwoOhdGg10T2CymeqzmWuJMVdiOXKHi7UJsV8XkPzyPNpGsSyKbCsNMOp5KN7Mq0Ui88Frz9s1WN3BNYPNeVt65v+jDRU43z1baeaveQW2su7PmNeEtRIhsmTkM/uFvcDY4KX7uO6HFM5cLfXoWWV96BndVOZU//wqOsqstIlunYkoHj6zgNzetOlUwDO+/3W6UrHHoRyxDSRuOYorzeK2oLhRvforLhWqvx116HOelD1Ebytp5/dxpL+5SAr3RSHxSClZrAnp9wE483i2iRU20nuBfts/71ktVcbmc2JoasDXW4xLu0r15qCoGg4l50x/jpgl3Y7WkeN2dFS0s8KMjf+Oj438D1cSIgavJSBlLo+0alwrfp7zqOE5nU2wETjcsGt3II3OqGZnl0LSbwENcZ+dKTby8L5ldF6002IUQFPpoc8n12DNFwZQ+gMFzbmXakvnMHw7zs0sZlXIWc+2HFF0sZX/1Qna4V3DwahwXDx6m/NBmDNXnmTqwXouKP15gorpZH30hUbS7OYGMwXNJyRqPTghqmtAj/u/G7fbex8SzTRssq1oUZk6qmfRkc0hNu6yinFPHtlJ+9TSqFuIdxUM0og6suXGkTErDnGHVMlcEJO8157lH+AaTIhrTTZIlgQEp2cQZrW12oGq22ck7W0DegXyaKho9YaYhj3Bv2sHuA6rHS238KhixEAxm0IkFbnWee7TmkRcQPiqKcTTCyTfg3Hv/hCJbJP0l3DaJJM8opO2jZvlr5revjxoasVmhpsPaHSGgMWPgPhOxnVHoW13JIup2ts6wyyJbqLpE3dauAAs6J1AT8ftEedIE96qu9LIO3zOHMD9k+oCloX2ntP8ka7leWqcJlAMCXuppYyX/aNZb76AzfWNyf2xwi+Eta5G1LHofUh/xFRMINgrNF5xFe3eLaBbVJpQ2cHnYwIKChgu+TQHabj4R6m4W8GKwzXg21FXp3TjB7faLbH946RXe37iFX//ih1RUVPKlJ7/CmMkT+PY3/pN339vM7379PFgTNa0jMyOdnJwsPveZRxiY24+f/e9vuWXBXGrr6vnzX1/nq1/+PKWl5fzgp7+iqbFJCxe9/+N38l9PP8Gjn3qSg3u389OfP0dWZoYm0lWUVYBBx4pbF/OzH/0Pj33mSXbv3c/Lf/xfXC4Xn3/iy6RnZbJxw995+r++xbo33/V0IO2daKCQG0HLBVyg2nDSO95rvWFF8LOjrRAtRNVQm1CEvqW1vd60T9rdXbSrnmxiUXtxoep0WpyvWGBPVLCp2UZGagpDBg5g8ID+DB6Qy9gRw8nNyWbqxAmkJiUydPYtFAt1VLv4OtOfIwDeYdKgu7033GfQoIHcd8dq7lq5nP452TQ2NbNl917+9I832HfoEC6tnp3Z2d2BfMBttLmZ21evYNWSW/j6V77BNZvN40kQeNhtzJo1ky88/i984YtfpqysnN/878/YvGcvb7/zHk3C5rC4hngChhTZQtXPe67wThIebLd8At342ShGAy6cHu81IbJhw62I3z6RzXPnNegdWIx1WE11xJmriLdWYjHWUL3xKuXvVeKs8k7oOuweYlruE9k8HnBhHSqMNik8nW5hcbwBq+LJR+vP2tpFqjaZ8y135vlOtIGYqnoexEIYqnK7+V2Ngz/VO6luWckxLBPCTqQJJgbirFZN+FEE7+RMDJ97BrWhFtdL34drxeAVhfz5ul2oyZk4PvltaKzBsO5n6KrLhCsIDoeDxuZm7cbX/tHd69InDCqQmINu2GL0udNQzIneyajbUxftR0XxTvy1lhAhWM01OK7swlV0CLVZhDZ63QnD6tdh021J6HIxePIsZs1fyrABA4hPSMZgsiCEN8Vo9M+hRePrFSFWuVFdTs0jqNHhIr+knLqKUsoL8zhzcCdl+edxOZ1hXoddsFfj1M6iVFqfsbBs/peYMOo2TEaLtwCPXHzo5Dr2Hn6ZgVlLGZyzCKMhTuvUJdcOcybvVapqz3vt7m4fCKqXG+6eWsvjC6sYniHYta23YkzimnEaRY7BNDk7Kl9hy8Fy3th+heKKhvAARjTgD/G80BuwDhjPxNvvYfGyaSzILGdKyiUydbtQC7dyuTiDI9aHuZKzigpzNhV1bgoul3Nu+w6q9r5Oru0Qqs1G3jUjjY5uerKFqrGqYrQkkTV8ESnZEzVPNdUfOqpqL460WmnXnEewirMaeerBWdy7fAIG73pnIokQ5ET7fLDnEt9+9lfs3f0ubpdYUyyKfUIbFUHcwHhSp2ZgzrCgamut+V5q+AQrr8gmIiMcduaPuYkv3PYJJg4ard0XHEKcF3XXG6huruP3b/6D53/9Z0ovlnk21gnJKrwu05LK97xTIT4dJt8No27xePi1EtUCRTZxtuIR2U68Dmfe9dzbghn6NkUI994WUT+OtJ69mD6seoWVKDaV6MWiw6pQG/v6iMG9YkZHhbYjnfSKnWG1bOtEUbezdYZSZGsbWRxN5ME6jL9xQxQSvP5d2E9f7SWaAgmZMPkBmPoQmJK84pobio+i7P8d6uWt2nItwbJDm00BxI6UcUZSBqWQOC6JqpxGzP0tGNKM6K0Gbc1t1aXianDhrnSgK1aILzBQebyCioIqXC5hTccUtTLFjwhNNBhCjp2FM4xIp83POhiNaHn5nH3E7wAnmuArLpSAFvFVGTxc9IUsetcF04ZdAfX3i0oB5wWvNKal8QzY2pDzhzl66+nzZBMi24b3N/O1L3+B8WNH8vG7H2LmwgX895e/yJlz5xk3ZiS//L8XWf/+ZtxOJ4rDyehJ4/jd//2EXXs+Ytzo0bzw4susf+tvPPqpz3PvvXfy8Qf/lWvllVpEwQMfX8tTX/hXPvHIE5w6epTf//HXmE1mnnz6v7HZHdhsNpYunscPvvN1Hnz0CY6dOMWLv3kWu8PB01/5NslJCXz47j+0dd5ef+Nd4uPjaWho8MxFA3U2L5dw+7tqdzBp2iSOfrSJpmbvslNhNqLVYmHZ6vvYtH4jitXSoUNd4LUbbJvmybZkAWXlFZw6flrTQjx9tCsim9tNcnIyU8aPpV9WJpPHj2XksKGkp6Xw6S99lQPvrSM5MbHdKg6YNo+rJSWe78MdWIYJLOxkDgdTp0zix9/4KgVFxTz7/AucOHWG9PQ0HrhrDf9y/z08+/yLvPS3V3GIjtxTdnpFtsfu/zjP/OrX2Gx2bTvewEN02JunTGLN8sX86+NPUlpWzm9/8ws279rLm29toEl4HHTVXk1ky6ZfTrY/XrlDpkJomHE7urlrUa3xOO3N2G1NOJobUXGimN3oLC4Us4hfbNGXRcio1ViLWYhspiriLdeIt1Sjqymn8E9V1Byzo3ru/SHeYPruTIEiW5hrsok5kgE+k27mM/EGknQtt37tpqMo6BMT0ScloZjFZgFucDTgctSAW0wydZ6Hl9eE081OvnbFwcEat7ZJQjTnoBr3piYefug+vvrFJxgxeJDWF4obnazdWESSUcdzc7IYm2IK2USF9Q7ufjOfJKueny/KZWyaWUt35sJFnvjat9i+e582Qe1yX2m3Y3jhmJPR505HN2wRigin0h6iPnHN+7eQLb0PCo/opno827zigLumEEfeDtzVlzybI8TqnuFyMnLuMhbMv4WB6UlYE1IxGo2YXE1Y1AZMbpsWcinCxByWFLCmojOZNcGtusnOlYpqspPiqG20887f/sCJbe9iaxaeNLGIexQCiAGzMQm98FYK6nTikazXGZk8ehUjh8zDbLJgMpmIi0vXUO878mf2H/s7Y4bcT27WbHSKTlubq6r2Iqcu/Y2yyqMecaar95D2+oUQ2abZ+ewtNoZmiE1QAhKKfmGwkpAzkZR+wzBahHdQB4MyvY6/flDE9/50jpOX68JbWqc7I2W3G0vOCMbf/Qi33jGXpZlXmZKYR4prM43nP+TopSz2GB+lZtByLNk5YLEglgwrq3Fy6VwJV3Z+iOPg32ksOEN1g9h4OYYi2zAhsk3QBGDPYNkzeG0jsqluLCYDj90xldXzRqL3ClJCYEuIM5GSaGbLgXy+8+wv2b3zXVwxFtlM6RZtQwNhp/YiQ9sfRXjgCW9XReunoj5i+/k4i5WFY2eQGp/ErvOHqWqoZWBaDvfOuo38S1d57he/p+R8aduXD74u19W+IHjGp8Hku2CkV2QTeWkbX3gH9uLfwhtPK0MBZzPKxc3o8nd6171r6fia7O1y4m6uQ7WH/wwLe5xzPSXsapv4r/7O5IFuwuiyfd0sN9zTO7UvMEG7U/1wS4t+uk7t726RLePGbuXUY17TEVoZJX6tr6K2mQavYxShlRFF+EacdyQndLhnmKfeXalrZ3ehjkQ27dyWzRi9Y2OXJjxpgzcRDSbmJd5m8ffoVoWKZ494uZ2FuuAr2gshxaWSYBLjDmgUgRZiWCpeXm/7ARz5k/ZBqHb31d+aZGHCQxMpX9KAInZNb+856v1K85JHR9rFOMpfKCLvZB6K0RMdEurwCWxC8BDeVUXFpVr4ocbKOz8QzgaDhw7GaDRw4WIeTu98LTg/366b2TmZNDQ0kZyUSHFpGQ6HeOndkjpcAadDm4WAZw+IXBHjfSGuaJ+LCaxAq4DJGPCZt9WMBhSDGOdGdgSGkmq3IreL7Jxs/vDbn/HCH/7Gurff5c7bV/DUFz7D93/0S2bNmMaQQf35xxvruWvNSv7w0t9ISU5GpzdQUFjIzOnTuH3VEn72y99x/8fXak47f3j5Fb72X09SW1PLF7/8Terr6rUXivfdcwe//sUzfPcHv9DCTL/xtaf44U//l337D7Nr8xt8+evfo7qmhud+8j/c+9BnOXTkBC+/+EscdjtfePr/kZKcxI7N6/jPr32HpiYbz/7wm5qId3D/QRRTwDzWO3zyCI0eXq3u3kFhe0Jkm3LTZA7v2xgZTG/q29Y8wPtvv6+JbG3K8qbRhnUdxFZFN1y0to4nn3qC733lacRF4TsaGhu56bY72bf+tb4tsrlcJKck8+P/9xVKysv57o+eo9nhaBmQOxzMmzeHH37tP/i3r32Lo0dP4NZ25OvuZRlG+9vtTJw0gW889e8kJSa068IoPAe37/uIZ3/+a2orq7j99hVcysvn7KV8nN2xNRKRTYh5SRnob/ss9szh1FZUUlNchr2uCZ3BE36rqA6McTosmWaMGSZMySY8C/I3YxLhosZa4k3lxFvKsRqriYuvpXJzNUVv2rBXeHl5w4c8/2rdzUXHjyhcVIWkgVYemJTMp642kl3r2f1P/EdJTMQ6bgLKvOVUjJ5NXWo2er2LLOUU6c5t6Ou2ozYWeL0RPJ4ejc3w3Bs2frbOzrX6GIhsdfX85Jlv8eiD95KanKwRqLW7ePFUNXEGhTuGJZEVF3qdtRotXRXxBp2WLsPimaQKoe6hf3+adW9voEk8IKLar8VAQA9po1CGLkFNG462e4RQTL3eaj7vNc/vFpFNW/ncJ7D5d0PUY9C5Ua6dxll8ALWpxHNOVG0WywU6GTVnGQsXLGZgZjJxZhOpTZcZVLGTkY4TZFKFqhio1Wdx0TiOK5kLsOVMw5iQQk2znSuVNeSkxlHnUHj7Ly9yfPNb2BobYiOyuV3EW3OYPOpfyEgZo3nbOp1tF2wVfVfVVhisJTXZREbWECpqCthz6GWuFB1k+MDbGdb/NuIsGbjcDgpLd3H+yhvU1OfHxpPN5eaRVUP5r0+OZdSgpBDrCAovJhuIHVA7k80MCn/dVMz3/nSJk3n14e0m1tVJiBB5rMmMvu1jrHpwNbcNbWJq4klSHR9QcnQ7b+5O5MUjkzldkYQlzsrg8WOYuGAO/SeMwWawUlxh49KpfC5/8AYVe9/CUV0S/f6r3cK8nmxekU17dyxEa0Q4s9tz7StivO7G5XaLdx6YjXpuHt+fscOy/C9znC4344ZkMGdyfw6cLu4xkc2SbsGkGDHrjTQ7bTTZbSSYLFp4aJOtmZrGOhxOJxmJqQzPGcScUdNItMRxvOActc2NZCens3DsdI6cOMUvfvFCz4lsLhWjTiE9Xk+CSUdds4vKejsO4ZUn9kQw6Jg9Mo0ZQ1PRBdy3xJPM6XZz7Hw++9a/TO2JjZ61KDs7utqPO8u3t7/vcr1CiSddzqx9CjHIMqrIveOYqObZk5nFnG93RLZ2jIu5zRE0QJRskSJb4HpaHhptfYm88YJO70tqQ4uA1PqlZ+tGCdVErWeVnvmNKsa/DocWvZKZ24+BA3JJS02mubmZ7bv2tRXZWnUTz4LM6ohlcMf/aeOCRB18+mZFE9p+ulelXnNKV6HqEvz9IZTaIm1M0t56U3FJFsYLke2WBhR3+/NgbREK3xJMip60C3GUv3iV/FP5KCbvPCVIpNbSu9wkJSXyb48/yqcffZBlq+7j4sVLmkebeNkdHx9HTU0tyclJjBg2mLz8q5SXl2shjMGHeEGcGa/wzPef4cMtO3jwwXt4/HNfIr+oFOy+Hb5DS51KnFhLPPAlmCf3ViZ7ozrF/DYjPZWpkydg9UYalZSWceTwMeLi45k+bQpWq4Wq6mpt/TKRdtLE8ZjNJpwOJydOnyU/v8C75IW3Hj6RMqBAz0ctoaR+L0Pv+E7Mh1JSU/niE59m44fb2LV7P2ajgcce+//svQWY1FX7//+aju1edtldurtBukQFW5RSykDFLjBBBTtRn8fEwu4CFFBBFERUupbaYjtndnr+1zkzszs728Xj9/f3c10LuzOfOP0553Xe933P4vLZ0zl0KJXHnljFnp275G2Edc7g4UO4+87FxERFkZuXz+NPv8iWTRsZMHg4d965mJSktuzbf4g77riPnPwC6WZI5PeSC6fy+Ip72bvvILFx0axdv4knnv6P3KB9YuV9vPnuhxJsXrVgNo8+uUrC0NtvWoTd6eDlV9+RyrXHV9zD62++JyHqgrkzeeypFzhyKLUicEL1Cq1hDAyovkDIduDgEamiE22npqWEALSdO7WnX99e8uZTzpvJui8rIVuVJwY+y/tlYC/4F7L5l5rFwsRJ45l1wXmsfO5FDh9JxS3M7Xydy+XCoNNxw1XzCAkK5qEVj2Hx/74R771Gn+p0EhMTw/iRwwgOCqrz8kOpx9j+6zY6de9Knx7d5A7/+p+2IDq6HMybAiIa45PNYUXRcwzlvaeRk2/FLOCaVodCq5MOqkWnVIqwzy47wju/Um0jOEWHPkaBRmNBoy7FoCnGqMnDqMtDry3GoClD6SzlyNNWSg/Wz1MaBdkE/1EriBweSaexMczcX8JZfxejt7lwKxWEXXAxprNmsb4oiZ8O2skpcshFUXKMnmn9YGTkeoy5L+MuP1GhSBBj/PZDDq572c5fR91yp6hF1Ww1QLaaGkWVEMM+8i+BmmeEEHJt3znixT3nhtv49OvvsLQ0ZHM5UYbFEzRmEZHGULpHqYmPDPEsLr2qGslMfaaOFf975eR+yhvxyhcRcU5k5nPCZaA4P5WCXz/CYSqUZq8tdwjy4IFsY8dOIClcR7JpP0NdW0iJ0KDS6HAWHMNtMaF0uaS6JkPTkd8jL8CSPAKTOoi0wmLiwoyU2eGr91aze2MdkK25k2GXg2BjIv26LCTEmEKbeB2dOoag1QiI6vFvIEDKnn1FFBY6MVsyyCv5A7Mtj9z8Q5QUp+F22lHro6WSLSwkGau9hKzc3ykzpXvHjlZQ4DndXDGlDUtmtaNLkrGO4akBmxkqBe9tOMWKt4+x97ipYZCtMQ3Gv46cDkI69mfSnMuYMzaaUYkZRJR/RsGuzbz4dRCv/xzMiSwruITjVyXoQmg3bCJj5l1O2769KLRAWqaJw7/8Rto3b2E6+odsb/WPz41sKH6QLSK+Fwa9Vk4wbDY7oUFa1CoFRaUWIkL1xEYYycwplX9PGdGRYb2TKpRsou20jQulW0oUv+5O90C2X77DKSKstOTgJrJXYS4ahT7aSJ+EzkzqMYxDWSf4+eAOJvYYxrCOfVn79xY27P1VmosG64OIDA1jdLdBhBmC2XZ0N0XmUhIj4ji/Q7CuAAAgAElEQVRv0HiOHDrOc/Up2epqC/7FHjgXr0HJFmlQM6VrGDP6RdEhSseB7HLe+j2HDQeKKCt3EGZQ8cDZKdw0LrHaU3emm3h8UzpffvQO5j8+kaq3Jh1CuVDj0cg21KSHt/BFrZ7kwAf4yq6RD27k6S1cSvXfrtGKq/o0OPU/slln/NPLsyJzfgn9J6W5hdJSXyuovbc0MAENPK1ZbakhF3vTUW2x7Hdt9bx6L3KDTqkiOj4Gs8lMoQARYkFfxa9b/RmtACg+xZbHj4PctOnUtQuTx4+hQ/tkQkKC0Wu1HD+Zzt3LHvWkMCBxVV5bxmjcE5dD96lgcxGuhPvPVjKzJ7zyp4tnt0NuqfC/UIzi11Ww/SXc0rdozW94XbCOrhd3o2SqA0UtXmakXyvp51WJXqWl3Gkl4qCRnNfTST+YhkLnVW35NgPE+WIeZDMRHh3HNddeyYyLzyUyMoLRky7g2JGjKBw2IuIS6NWrG4ePHCMvO4dO3TrhdLhIPX7S45LFVxAe2RsC5Q0bPoQnH7mf1KPH6dunJy+8vJqPPvmaK2Zd7K1dL8z0+0sosNZ88DnmcqEo90CtmvqC5zEeNz7nT53Cu288zy+//UFBQQF//r2Hz79ex/zLL6N/396UlJRg0Ot49KmX6NSxHc8+vpyfNv9K28Q2HDuexnU3383JEydRCDPYgDYrl+8Vza3qt1V8jvmECTYLqDUo1FrPWk+YTbrFnE0FGoPXfNG7GS/KTQQ+8x0qvUdtV/G5Z3Km0FdCRyHOmHHJ+Sy+bj6z51zFkQMC2gWh0Blwi0WdsNyRPmqREU/R6j358ir0FVqvKabvPJE/uzjPIIU3Vc12vXBbbhL7KqmCQFbTrgdCto8/+5rX3/qQIGOlCMy/eMvLLZx7zmQJA8XhUbKtlRYo/vPywPr373Lyd/86alGfbP/XlWxmM5fPmcmY4UNYfPNdmGtSftlsTD1nCnMvuYAr5l2DqRYb8YaM5Y06x2JhypRJrFx6Gz/+ur1GSaywX+6QnIRer2fB7LnMu+4altx4vZTFTrzsCn7evLXpJq6NgWy2clxj5pEV1IOSEito9CjVGpTCLFQlTNA8oE3tNKEtyURhykMRFURQr3B04Ta0mhK06lKMmnyCtPkSsgl1m1Zr5vBjDkr3tzBkc7lRBalJnBaPcWA4PfJsLPw5j67pZRjatYdrl/JmSV++3u2kzFLZuW0ON53jtdwwwc1w/X/QForwx8JPmEeolFvk5sEPHbz9g4tij0Vpyx21QLZAnwkebiVM8EQUvsoBSrQVn/8C3zWC7s9Z7IVsQsHZFBhbWw6dDrTx7UhcuJL40DAua+tiRu8oYiKFP4iaCqaWxaGUiDvJLTbxxsECfnSEkbZvJ6kvPUR5rvBB14AoqQ2uhUrINn78RLobTYwq+4ouxkx0AxahTBmJ69iPOHd9jCvvqMf0zuHkkL4/f6bMojCiO9kmK3FSyQZfnwbIFmRMoH+XhRi0KYwfG8usSzuQ0MYolUo2u4vSUjtPPb+PXbuLKbdmUWzeJU0wNZogOQkSbUSYopeWmXCI3VjvUVKWRl7RHmx2jzy8RY8KyJZcD2RrwFMlZMtmxVsnPJCtAZfUeUptNxDqS7WejqOnMG/2KGYNc5GsXIfl4HrW/BLPE18YOHg436PA871wxSZNYmfGLryKQdMmUa7Sk55rJfWvwxz7ag2Ff67HWV4S0O+anYMqSrboxD5SoRZi0HA0vZChvRKIDDOw/rej9O0cS9fkKL74cT97UnMYOSCF/l3iqyjZOrWNYEC3eLbvzTxNkC0aTaSWgUk9uGHiLCx2Kz8f2MHYroNRKVU8u+5t/ji2Vy5A2kbG069DD4Z37odRq+fQqROYrOVEhYTTv113fv1jJ8+vqkfJ1pD2UlOVBEC2YJ2a6X2juP6MOGlwk2uy0zVGL0Hbiu/T2HJYbCIpuXtKMjePS0Qj5IPCR67DxS/HS3nltxx+O15K/o7PKfn94xaCbDVBpBZoXw0ps5Y4p1WT2go3b4VbNqkYGw3VAp9SH15pUqoadtE/pQyrpbaWhP1T09sC6Wp+KwhIRAukqWGNqO6zquyX1ALYxB18ya0VJgrXERo1EyaO5Y6bF7H1tz9Y+dhzlBQXVYA2/5QEmpzWuh3iNYsMCw5m6tQzmTJpHNm5eWz5ZTu/bf+DUyeOC/8xKIwx9RaHO6wtXPou+uh29I9zI4xdxrVTEqyDMD0YNW5u/97NSRGh++C3KL68zhMR2+/wX2Pog3S0P7cTlouE1Uf1x/vOjdfHMK/9eRTYS1h1eA1R+4LIW51JxtFMFGrhasdziA10YU7ao1c3rpw7k3YpbaWg5ZXVa5h/+aUsunEpeXl5LLxiBm+88xFGo4HoqHD2HzxCcJBRujNKPXoCYT1X6TRfKPddhOvU3PPA3fTo2oltf/yJXqdj2lmTmHrhHGbNuKhyfVQBNpFWY7NnXMywMeeQnpbhZ4FSSdoC24+AbOdMmcCdt1zH/IXXcWDPTtRqHVPPv4hl99/BjDnXcmDXDjp070N0dAQ9enTl0gvPZd78a4lvE8eqF57k9TfW8PqbH+CSvpHEvNxfNuddx/n7cqsMw1cRmbOKsi3gXE97rrkDVvp8C6zPgCv8OsS82Zdy523XcdGMK9n7914UWo1XiRdwj4prvK6Vqlijec/1mYTW0ZrF3qHoPz6w6eufnjqvjA4iIdugvvz5W9PMRc88dybrv14nIZv/vWsbCwIe78mBzcbo8aOlMnD/nv0Vyrym+WT7fwCyzZ49g3FnDGPxbUsx+/xS+cMGu53zp57NzAumMW/BtZiEHLglYURtDcti4bxzp3LehDHcecvt5JpqCHxgtTJi1AhuveUGrl14NXOvvfp/AtkUdgslgy8nK7gPdpcChVKFQqmQ6ikB2SRgK8wgLGs7ISVHUNrM2PWhOMecgb67Dp3ehE5dLAMeCFNRnbYYvboUrc7KkSddrQLZ1GFq2s1uiz7JiNYF03YXc+62U7S/YDYb+8zl5V1h5JT4nGp6upj4V1j+XDoshHn9DhCbfz8Kk4cAijyKgeDV750se9PNKRF/oSXZRFkZT6xYxvxZl0p7dt+AKiTN7vRUHOvW4C7OkzsQ2okz2BnxF2nmP3C6LBg10QxLuolgTbJ8+fiuFf65Lr/hdo+SrcUhmx1tXAqJi55Am9iZMIeZgQYLFydC/4QQtDq9J7ZELYfcDXM5cdms/F5s5wezlj2uIMw6Azk/fsexFx7Eki98LbUGZJvMxHFjGKk5wmjbD0TpLKiG3Ii6+zQUSjXOzL9w7vkS5/7voSwPu0rPlviZ7ImfTI5LT2JkMML6+HRCttCg9kSEq4iO0nPWmYn06BbOxh+zOHComGPHyygtE34GzURHGEhs2wu9Ibyi5IVPhIysHMzC5lm6jtCQkb2VPYdXU2w6CcqWLGMxORNKtjiWzEymS1tD5XBa26yzyowvoMEIyLYxhxVvn2TvceH/sZlHrZDNAUHxjJs6kSVzOzGq3Q5UR79lb3EfvrDO4u8MDeUlpd5xwnMThYD5uiDa9+lFQvcOlLrVZBTYOLY/gyPffU7ulk9xFGUFQMxm56AKZItK6MOo/kl0TYniRFYR4wamkBAVxIff76ddQrj0T/LJxv3kF5mYOLQjg3okovICIKFkS0kIo3fHWH7bnXFaIVuQWs/MoWdzXv/xcmpltVv55Pf1fLhtnTQvEONDRFAYSbFtGNl1AKH6IP46eYDi8jLiw6KZ2Gs4e/Ydap6SzTfo19SkAiBbl1gjt49pQ2Kolmd+zmJnehlzBsYwZ1AMn/yVx6qfMjFbnYzvFs5tE5IY1SEUp9vN+oNFvLMjj7gQDVFGFZ9/+Da717/bSpCtmX3jdF3eAl2g/qS2wkNa4Zb156OGM/6FbE0qtrov8lau/K/5+KkVElh5yxZqh83LZQ2JaKF0tXTZ1bTu9x/6a4RsYgNNo2bi5HEsuXUx6RmZEvrsP3iYB1c8Q1GRB7RV1UlVprwuwCZ8EcdGRTF71sX07tWd9z/6nJ83biIkIoJJEycwfOhAykxm7rpvhcdiIaBAfKsV8d50R3SAed9hNOi4uIeCWT2Fqaib749B+3AFVoebe350k1PqhLTt8O6FKIQKqZZDa9CSPCUFx2wtDpsDm8uGTqVDrfAEIhBHsjGepd2vpm94V548tJr3T35LyF9act/MJDc9t0oQIlH2OqWS8y6ayu03LuK5F19l3/6DZBw9xuq3XmbxbfdSUlLKqqce4pvvNvDOB5/RpXN7iktKyM8vpHfPbhw6fJSiouIqJqNyfqDXsOTeuzh+4gQvPvMEbVO68dmn77DoxiXMnT29aiRLafCl4NmnnuON11/kssvmc1JEyfRayvi7/qrqBsyjZJt61kQvZLue/bv/RKk00HfoYFb/92m++u57lt37EHabHU1QMHPnzmTG9PO48trbyUrP4q3Vqzh4OJWHHn2WcjEH91Zo7fDLUzlVTHorWFP1TibRVE1kuUbPYpVgLdDHsz+ma5+SRLeunaX5a7G37KVLklobtrdBNWSOX+N8q4YPhZDED5DKMgnwyfb+R1/wyuvvEmQ01BjIQARHuODcs7j26rnyAVLJ9vU6lAYDLm97rinJopRrzWqLKtmcTmLjYklOTKjiM0woZvYdPkKPzp2qOev3L6pd+w5I3yr/s8NqZfTokcy99EKefXU1u3ftxRVgLhoSHMStixZiszl48ulVWIVT6NMF2aadw3mi8955L7lWW3W/TlYbI0YM5dZrFnDtoptQRYaTmJggI7zuO3iEktJST700Jb2NULIpHBZyes4kJ2oQLrdSCl/EIz2gDRQFueiP/kpc6V8Y3MVem38FjpETUA8JQxtsQqs2oVMVotWUohO/a0wY9CZSn1ZRekCBW8C7OjqoaPQN9snmcqOJ0NB+YQq6SA0iwF+nXBuXb0pj7Pz7eVt9Jp/tVVBqrh61UajZhnfWcPNkI12LrkZZvAW3iBQnAiVo3Hz8i5tbXoT0UmH03oItu6yMxx6+nwWzZxAWElyhShPRctx7fsP6xA24Tp2QvgaCFj/Dp0nr2F38DXaHiXB9W2b2/ZgYQx9PNEzv4KETkO2mO/j8m3WtCtl0CR0Q/p2EiWWcysG00DLObW+gTWSoBLKBh4zk67CRVmTmG7OebTYdOW61DDSh0evJ/Xktx15c3mqQrfOIyUwaM5qL3Jvpb/8Ng06BeviNqHpdIH1yycHclI/z6FYc297GfXIH+6PG8HPiDE6qYkiKOv2QLTykvVSimcsdzJ7RgZHDYnn3/WPs+DNf9keVUsiwywgPU9EmoRt6vScf4rBYbWRl5VVANpVSS1beH+w98qbHL5vXfKDFWrOAbGfGsGRmkoRswieIzxm/v7lzted55w9ScCwHFg/Ef29jLiveTfdAtuZO5Gu73uFAE9WW+ZeP5bbpFjqVfc2h9Eh2t7+L0nYTQUjlZcPwTqu9MTuEAE54w7M4Ia8cMgvtHDuUzaG1X5Oz6T3s+WkB43pzMxDgky2+F706xDCqXxJmi51eHaNJjgtl664M6Yft8Ml81m09gtXu4NLJPRk/uINf4AMXUWFGEmND2PznydMG2XRReumrpFtcexZPnMmYroP4YudGXtzwHun5p+TOt91hp09yNy4ediYD2/dAo1STV1aEzWEnWG8k1BjEZ5u+54UXVtftk62uRl1XVfhBNkWXcQxMCuWGM+LILLby3KZMMvMsTOwWzr3nJLMrw8SDa0+SU2on2KBhTJcwrj2jDRa7i3d35tE5Ws/CYbHsP2Vi2TP/5Y/v3vkXsrXYYNPQGXsLPLAFum4LpCLAcVBT7tg8vNKUJ1Zc808pw9pePv9CtgZWb0BF/kPrVbb0WtLm+7gaZHO5MWg1TDlrAnfefC2ffPEtL69ew6D+fbj9hmvYd+AgD658msKCIk9E+jpURDUVZmR4GDMvOZ8hg/qxfOXT5OXkMXv2dM6cOJZDh1P5e89+jh0/yeat2+XlFb21iqjHiwGEL+SFG+R5oTqY3UvBvaOU0sJp1e9uXtnpplAIAgTtyvoTVp9TBbIFloFGr6bN+EQ0C0IZHTGIyXEjeO34J+wrSZV+VDsHp3B/z0V0CE5i2Z4X+SHnV7mZpN7qIO+tLArzizwBAHyH241BqeLcC8/hrHFnMHfeXFCF0yYukjffeY3rb76b40ePSbXgdVdewfnnXUa7rl2lj7rjR1LpN6i/NB8tKCj0Qjbv/MvlIlSr4s577mD6hefy1HP/YdL40fTs3oWnVr3Kf55dWa3ohTXHBZfN5+H778Jmt0l/cCJSpm/d6W/G6D/PVKtVUsn29mvPk5GRSUmpiVffWMMb73wg6/DZJ5Zjs9p58tn/8NVXayVkm36REO0spk+v7qxceT/LHnyST7/8xlOfYm4rxVnezVp/e9Vq3arqB9XBWN3dtUqkU59vNy9w9FzpQ7aV/UQKSqQ5qR2EW6gqkdsDO5NXhecDVv6dqVHArWqbqchVFXhYHbIJX3AHDh6WINQ/Zb67iTVT+3ZJ9OwhItSDVLL5BT4ILL3A/uD/fcX9bTbGjB9FTl5BCyjZTCbmXD6Te29aLCe9vkPQwUuuWswnr76AWMjXdoy7ZDY5uXmer5sCgho43Nd6mtiNMBp4/N4lMnTs0keewCSjZ1QGNzhn4njuu+k6Lr/xdjnACZ9dpyWtUsl2Dued6YNsNSnZBGQbxq2LFnDt4tvIzs5h3vw5ErDt3L0HWSNNLddGQDalw8LJjpdSEDtE7lKIBixBm/jdUori+H6CC1OJdRxGh4gM6X0BDO2EYngKmiArWmUJWlUxOk0ZOq0IhmDGlV9OxpsaytOUIJxstjBka7cgCV2EVq6LRYqmbs9i4fn38IVtPJ/vhpLymiHb0A5qbpkSRI/iK6FoMwrpnECBSuvm01/gpheUrQPZHryPBXNmIMCvz/RT+n/Yuw3bs7fhzk5DYbNhWPQYX7T9hr0lHsgWpm/LpT0/JlLfW0bo84dsc2++i8+/XY/FLvxINWrUq7v3OSuVbAKyCfMuUcZOtwK9205HlZ35bUwMSYnE6JXmip0D0Q8d5SY2FCtYW27guFuLXS6rvdWv0ZG7eS0nXmpFJdvwSUwcP4b5tq/oZv4DlYgeOvom1H0vRmGsVIAJBaN9z7fY1j3JSXckPyTN46g2geTokNOuZBOQTagUrVanNBkdNiSG9z8+xs6/8mVAKvlibBRk28HeI29RXNZKSjYJ2RLolKDD7oQCWwj51iCs/hGranrDKRQY1E5idGWEac1otG4+2FTAijWZ7D1e3nqQze6iX59w7rquF+d0z6T4+Al2hFxFQc+5lCtDMJeacPqZ2/pie4gInSJ/5XY3ReUu8kodZJ7Ml1FGc3/9HEdhRqsq2UR00Q6JEVw4tjMRoQYJu6PDDIh05RaZ2bDtKNv2CP97bmad1YfJwzpWiS4aEaIjLjKIn3aeXsjmtDvpFJvE4okzmNhjBJ/t+IFVP6whsyBHmmOK8S9IbyA8WPhkG0iYMYRtqcInWwltI+I4f/AEjhw+0TwlWyMg2+DkUBaPiONEgZXnfs4ip9DC2E5h3HtWEnuzzDy0No1yu5NLBsQQYtTw45FinC43k7qGc82IOLrEGPhyT76EbDv/hWzNndnVc30rrfhb6baNLoxm7zT8C9mql7m3cv+FbA1sjv+PQjYvYDvrnEncddMi3v/oS1589S0sJhM6nY6RI4dL09E9+w5IZVKhgD9ygd+AwcHtlvcYO2oE1yyYxb3LH5MKrZuvv5rQ0GD++9o7UkhQVmby+MwK8P3mEyZVYhEF+CCbCLzjhkmdFTx3tpIwrZsb1rlZs9ubLgHZMnbCm1OrQ7YKQKJArVUTc0Yc+uvDGRk+gGU9ruOULY/le1+Sm+AP91xMjD6SpXue5ZfcndJHl9KtxLWpnLy3TlFmKqtipikmbBKyXTSVsyaMYe4VC0EfTEJECG++/SrX3XIPR4+kMnz4UJbfeyuTJk4juUs3dFoNRw8cpvegftJcVJazX/ADkSuxfd+tW2cee+geRo8cTk5eHs88/yrTL5nGyGGDa4Rs5186n5XLltClcwcSOg5A+OyqEbJVQELwQLaJPHjfbSx7+Cl27ztIUWGRZBsKh4ukdsnSPPWK2Rfz4MpnJPD576pHyc3NR6vT8NSzr/DMqlewWsqlcq7SBNEPsgWk1h/ABYIy0Q78TUcrk1rZBivVbZWB0jxrBO8zvYmoCUz5OwGUK3n5T416z0oEXEEoawvLGUDLqtVOIE3zM+f2c1rnUbL148/f1jdwnKp6mi+6KAZhLloVwHuphZdX1QznZXl5zUXz8vLZ9/97c1GHg4TEBJ68fykXnT2ZL9Zv4KW33mXX/kPERkUw47xpXHjOmSxZ8STfrvseqblrSRBRVzOwWDh32tlMP/dsblm+UvpNEr7N/A9hNjNqyCCunn0Zi667heycHF57eRU//PIbn3/xDeUi6mdT09sYyOa0cKK9B7IJCOnhkB7lmbIoC0XaEfTOMmJt+zA68xByaIK0cHY3VO2DUastaFQCspk8PxoTSqeNwm8UlO5U4rLWD39E426Mkk2YiybNTESfoJOKO4HT9GVmbu11GU7lebzzu56sYg8Y8h8+RPTn8wcaWTT0BG3z70Rh+rvCXFQEFXh1o5Ll76jINovMN6mf13xRmYlHlt/DwstnEBJklA7t5aHRojzwB67/3gO56WC3oZ23nK8Tf+BAyXfYnSZCdUlc0O0tIrRdcQZAtnm3LuGLb78/PZBNmICKAEKStrnQu51MCi7jso5aOkQGyR34AyVWPi/V8bfLQDkqD7D1uidwiQs1OvI2r+XkKw9hbTVz0UlMGjeG2bb19CzeKl+iqvG3oR5wMUo/yOY2FWD/+TVsv63hWFA3Nrafw3F1PMlR/3vINnxoDO99VD9kEwoyk9lERmaOnFAIOq7VBHMq/w/2tSpki+auy+Lp1EbNqfIQPsw5m58Le2N2qKpsdAZ2BpdbQZjGwtTorUyJ3kpMsJkPfixixZpTHsjW3C5X0w3ExFqvZvo0A7fOsBPntrO15EzSu1yNuk1Xfv72D35+7wNKMo4GvJXduLxRcyvieIggHi4nzvIynKZC3I5AuN3sHFQxFw2L60lsRAhzz+nFkB5t2LY3QwKqUf2TSU0r4I0v/2JPaq4MhnD+uG6MHpAiVY/iEJFH4yODpFnpL3+frsAHwiebjmCNkRlDpjC17xg0ag02h433f/2Wj7atlep3sQPZNaE9Z/Y5g8Ede6NVa8gszJE+3MIMISRGx7F2y2ZeeOGNVley0XkcPeKDuH1sG0K0Sh77IYMdJ8uYPTiW60bG89XuAqluE/5n7j4rmfP7xbDxcDFqpYLJXUJJCvdsRH6xp4BlT/+XP799E+wWz45/Y9/fVQIftEBbam5/asr1pyXZrfCQVrhlU4qv+TsN/0K2fyFbc41ia+gM/5T+EVC5DTYXdbkwarWcM/VMbrvhKtZ8+AUvvf42NuFY3qs+0qqUnDFiGEtvv56/d+3j4cefo7CwqIqJpFxG1tKx26UkSXXclq3bWf/9Jq69ej7h4aES2DlcTqZfMI3zpp5JeXk5l8y5xhs1vOrNqkG2BRvQqYQvNgU3D1PQIwZ+OAaRBvj8gJt3douNQAHZ/oC3ptVuLiqMolQKgnuHEn1vIgqXkjHRg7mj63wZCVyr1FBqN3H37mfZWbxfJkqCGxeYviyk4O1TOJROr2ct8a0nCJtBpebcC86RDujnLLwBjUpFpFHLm2+/wvW33EN2Ti63XH+VnI+sXPm0DHhgtdjIyMyiX79eMmqmKOPACKMSGLndxEdE8Oprz0lIef01c5k8YUyNpe9TsgnI1i65LSndhiEEQ4GHNBf1fej2QbYJLLl9MQuvuok9f/4l/feqjXqZP6fZQkhkBGtWvyDNfL9d+wNXLZjFTbc/IH3LWa0WuZ4T61APi/KDa7Wwp9qiv1YDbn6JDwS9lao3X27qGvdrUqTVBtaqlVgVv2lNiplVjfZ5AuhV8D3v94E+2Z5+/hXuW/649FMvS9btlhFqD+3eUmMb8EE2haEyUEJNj/ZzA1fdXLtFzUX/L/tks9tJSk7i8XvvwmjQs+zp5+nVtQuXX3I+KYmJlJnNfLdpM2+8/xFHUo9Kk59GT3ibNEPyXmS1MmzYEF58ZBkGvaez1nSIMMA/bP6VJUuXUZCf9z+CbFZOJF9AftxQERfYA0ZE0AO3E9Wp4yhz0+U7KMZ6gHDbCRTCY2ZKBIxthypWiUZjQqMyoVGa0ShNqJxWzNtclP6qxFni7cj1cLbGQTZQBauInxpLSNcgGWlUdFi7y8HwhL7M73EVH/3Shl+OODDbfX7ZPANgVIiSxRODmRb5DMb8t3BaC2SzEAsmIbt+5HMVr36rplCAwRaGbCsFZJt9qfT94INsoljsChW5NiUiqQILRmshnDyUzjKvUF2FUxWL1SGyWdVcdP5tS/nyOwHZWjrwQVUlm4gOKgcmL2gTocmFTza3002yysqFkYW4woL5SR1DntsvupEMsiTAhIhAJN5oOvJ/WUvaayuwFrSiT7axozlbuYfB2d8QpLCinnwbmgGXeCCbw4YjbRe2jS/hPLQFLCb2dLiI31IuJJ0Q2kb+byHbjOntGe5Vsv35d0GtSjar1YzDlgfuQkzlRdJnhKVcidUWTkbeQQ4c/YASc3rr+GSbHMVdM+LoFK/iWEkoL6RdzPay3vKl6XYLHOHDq5WjngeFCx8eNs6O3MJlCZtICivjg59KWLEmm73HLa0D2RyQlKhh0Uwn04flkWEdzK+G63C2G01oWAjbN+xg3X/+Q87u3zxmfv6zMKUKpUaAfLXHvFUh2rNLwjUR2bXWxVxz3h1+0UXDYnsSbNQzY1I3zujblq82e0xDZ0/pSWp6Ia989iep6VSWtKMAACAASURBVAUYtCoWXjCAaaO7VCrZ3G6MOo2MSLppx4nTZi6qjhCBD7qzeMJMGcjg75MHGd99iFSpPbfuHXafPCSjFOs0OowGA2O6DybcGMrWI39RaCohKTKe6cPO5ERqOs+2VHTRwPoI8MkWHazlmmFxzB4Qxb5T5aQVWRnTMZTicicvbkpl+5FsDBoli8ckMH9YfMVUQkZb9u7dbThUxDOvv8e+nz7DYS2nyGSnzNKQ6LP+M+n/ISBpTpv1v/a0LMZb4SGtcMtabdnqKutmp+N/2IaanfaWaoTVOrznA5m++jd9m5+KZhREMy71T3fzWsH/Hcgm6rSmGg1ED24hPIgI58ZbrycjM5NX3liDxQfYPKM4YlIrQNvwEYOZO+sSnn3xNf7aucsTsVGeIeY2PohSWdpiXiwc848fO1Jet2DRLUyeOFYGPXjkyVVoNWruuvV6LBYrL69+j12790vrsdrTLfEDRLSDOV8iTFAv6SECHUCMEfLLPeajF3RTMOszF7szbXDkexSfLvREhqzp8K5BNUl64m9NQZWkkcEPzojqxy1drpBA7d49z7On5LDX9sSTBGeRk8J3cihZnwc67/vOe39xS63YbDpzAq+/9KQM8Lfhpy08+ezLPLJ8KTfefq+M8vny849x5XW3UW61kdw2keMn0+SaLSW5rYwcWlpqkpCqoov60i82CsOMvPTKC7z08pvcdtM1JCUmVFoC+eVTiFjmLbiBJx97gBnzrufkyTQZFbPint4GUR2yqZl2ziQeWbZERnzdtWefnEv3692Ljp3a8fOW3wgLCeGpRx9gzUefk30qh3mXX8b8q2/m8P5DoBNrZo+llj9kk62lHoGXByS6QKg/fMRJ65lryr9tNs//omzUGs+aVPwtBDhOJwqN1tMahTJSmF9otV6rF0/AOfm5iFTqKwffbrH4XAROE25oxNpRfC58sGu0HndQ4nufKzCNGoVa4zlPpFPkSQRD9Fo5um1W2W/k52p1xbOqNsGKwvF8HCgv9LWnAJ9sjR2HK8xFJSD1PqqWm9QK3/6FbIJK2ElOSeaxe+6Upnc33LOco6lHPY1NOtHxFp+wNRaNy+v/p7EV1qzzXS5CQkLo1rmjhIB1HZnZORw7dgJHcTGv/ff5065kU7hs5EUNJrPNZOyG8IrIlkrsqLJSURfmolBq0DnzibQeIsiZi1J04K7hKJIMqCNBZbShdppRlNlwHHNhPQSu8oYBNt8g2GAlm+jPagURQ0OJHBmByqjyTp7cqJUa5ve+gD7hZ/LTvij+PG6nqNyJRgVtI7SM7q5iTOIvtC16EnXZbhRu4VBegUrtZs9JBTe8rmfrPiW2esxbG902ykysXLaUBbMvJchYCdn0Kticr2TxNjv7ysTAqODxwcHMt80nMv9jcJbj1idS3vMTLJpuuF2OKoEPFt5+N1+t/aEOyNbEGZuILioCH1zzBNo2HXA5xHO9Mmbve8EH3ITZlDAjNYaoCY/Wodd7/G0J5Zr8cYn3iOd3MQEo2LqWjNUrsRW2EmQ7YzLjx45jRKiZUcfeIdqSjubMW9AMno67LB/7zi+wb/8Yd2GWlEqbQhLZ2uNKDoX3I8/mJvE0KtmCjYn067IQj7moE7vDxcB+UbRPCWbn3wWkpZs8znGlFNxU4ZNNgCy9WoRBLya+82H0kVkolW5MeXGk/pnMd+v38cvvn1NSntPCwSW8gQ8mR3LXZTEVkG1V+nR+l5BNgVFhJkTAdqXHDFukXyjYil2hWFx6dAobZ0Vu5rI2ArKV8sHPpax4L7d1IJukfjCgp4vbZhbRM1rJJvsVHGy7gLC27YgJ1VCaW8LG975i55efUJZ+EFwCnilAG0R05/6kDBpJcJtEnAoNJpONvNRD5O36kfKsw+BsfSWbWqUmMSaYmHAjJ7OK0GqUMspoQXE5O/ZlUlRajkalZGCPBLq2i6mMLupw0bNjNCP7JbFzf9bpgWz9ojDGBjG0XR8m9xzOzuN7+fXILs7rP47+yd34bMcGftjzK1ablZjQSDrEJ3FGl4EE64zsTjtIicVMXFgUY3sMkr5rnnu+idFF6xv2AiCbmGx2itQza0AU53QLJ9yglqajb+3II8W2i+sT/8ToKMQq5q3VvRDI14GYbqhVSnSGYLJtoSx/cztvfPs7iElzQ49/lWwNLKn6KriBt/E/rRVu+S9ka0I9tMolPqmEXOEFPCGw4uszfQpMYF2IpwmZaaF2+P8qZKtSO3UspKtBNrnQcFeCgorABoHNQe4Me87TqCtUbHVFFxVz4fjYaK5ZeDk5efl89e0PzJ9zKTmncvji06+4fcnNFBQW8s77nxEcbCQnJ7/S1VJdrTE4HqY9B0nDpPVIuBLum6zknC5wIM/Nii1utqULGGOCv95CsfEhKZQIzLt8hPdDTZCGmClx6GaEyr7gcrqI10djddopdniCP8lDFLRwr7zdQtGb2ZTklFT4Y/OvA2HZ5BY+mx1WOnXrxvJldxEaEkJyUgLnXTyP1CNHJRAKiYqge7cuFBYVcfTIUZJSkqQAJfX4SWxWW0AgAy9wk5DNwH9feZFHnn4Rm80m1/yBh2ct4sZgMPDcE8uYePZlpJ1MRyECHXqPyjKpNKsUhaJSKRk2dBArl90l0yP8xR08lMrzL73OjOnnc8bwwdhsdjZu2sJ99z7MWedOYcK4UTzx9Euki2do1JVApxZxWKByTf7tTZAwne3atZOEh6dy8ti3d79U4KmcLvoM6kebuFhKysrYvXs/xcUimj1ERESQkpzI4UOpmItKaNupHTFRkezeexC7cB1ksxEaFkanbp3JzDzFqezcinIQ+evQPln6US7IL6D/gH4YdDrST51i7+59MphWUnJbGZRCQOG9+w6SfTKNth3b0b17V7QaDSdOZsh0iuCIg4cOJCoiQvqy27Nnn7ynMLGufnjy7GOJVRqpb3huZnTRmpRsFW25ssj9THorm3pFO/n/vbmo3U5KuxSefGCp9Bd3w93LOH7sOG5RqY01zWjC+6/Bl1gsTJ48kZceWcbB1OM4nB6Y438IRYToQLn5BTLyaU5u7v9EySZIuk0bzvGkCykL7eih1MJs1GVHnXvMA9kUammfr3GUEW4/Rqg9HY2j3DMQG9UohMWMeDGZXTjt4sUkyL5Hz9KQQ/SxBkM27wvDkKwn9uwotLEeei8OYd4VrgllfLshjEkeR7iyK25nCGqVC62+kLTSP4jJf42ejm0YqVStCKHWG5vULP9Yz6kiAYlaeMOzzMTD9y9h/qzpMlKKT8lmUMGWIjWLf3ew3+SBbI8NDGaBbR6RBZ94IJsukfLuH2NWd8XltFeBbFffeR9frf8Bi60mJVszZmtOB5q4FBKufNwL2by+4HxqNgHOvKo28YYRXFvkSatTERypxRiqkS8vl8MllVhCxSbUbKh0FG5bR9Zbj9QC2WprMfXkxfe100GXMyYxftwkukTq6F+yna7p3xOW2AllXBecqTtwZez3gHiXG2tINDs7XMDB6OGU6SMpsDlJOM1KtgFdryYytEvFLMjhcMmyUiqFBN3TezwbXkVERGiIik5Br7Yx+Ixs3AlrSC36mjJrodSJherD6BV9OXt/juG1V9dxOC3NswPWkocIfDA5nLsuFZBNybGSMHyQze7SMDx4B2dH/EiMrgS3iFrlclFoM/BB/jT2lHfHoLB4IFvCBg9k+8nsgWwnrDUr2ZrRjH324iP7WVl6cSHmQj3vFlyOadAVtO/RgTaROsJ0KvJOZLN93c/8vXEjhZkn0Wj1xHfuQe8JE+k4YiCEhJJd6ODYwQxOrv+S3C2fYC1M85uNtmAB+ynZhE820QiEr0NRjmJDU/g+tNudFQpcMW0RQRCmju7CiL7JVcxFE6OD6ZQUydZdp89cVB9tQKfQoFaqsNgsMphBiC6IcEMIJotZqtXEjneQ3khEiPDJNogwY7DXJ1up9Ml23qDxHDl8vHafbM1pE74OFRQJfS9EmIvKjuZyo1criQ5SE6xVUGR2kFds44YRUSwdYkKV+Qu2wuNSTazwdUy/KbyIpqzUhRKcPJhcZRIPPPUGb7z/Kehqj/ZWpdU0N08t2ASbfKtWzUMr3byVbtv0MvynJagJOfnHZSEgQf+E9LVaGmpELM2vxBZIb5NmdzU9N4Ag1q0IE1kPNK6ru4yEXs3/qDfrbjcdkpO47+5bee6l19BqtMy4+FxefXMNnToKy4QBfPTRFyy6Zh4Xnne29AW36OYl3smdn3+qwFrSBOHuexlMvF9CtjAl3DFWycAEN4u/c3NYsBMxRyw7heKLRR6TUb93U1UfXb5NcjeaGC0RM+IJGhUGKjduh0eJ5PGe7Fn7iGste8wUvJuNdb8JhTbQtMe/DD2QS+l00qFTBx55+B6GDurP6EkXcOzocQldQkNDSIiP40jqMTRaDd27diY7O5f0zFNVjAe8j/fMe11uwvQ65l91OT/+vJXrr1lAXGx0rZZh4hpheiqimoqomVJgU+GyxpNe8e72h1weHzhOsJX7lb5SuvIRVi9SaSYvVIHeAMJ/vfjRG6qZuFbrZHU0HFFeAgGOGCn81d0u/dQJn34PPPQk3367nomTxvPQ/XdwKjubo8fTeP6F1zhy6AhahZIrr13A1LMncsudD9CrR1fmX3GZVAVOmHIJ2aey6dGzOwvmzpCQcOl9K3n9rfflIkKsk+Pi43j9P0/y2/adHD+exsJ5MyW8jIuL4dobl/DHn7tY/cqzsq6MRoM0fb7znoe55YarmDhulOwZ4WGhXL5gMWqNhmceWybViokJ8Xz6xXc8tPIZnIJ3+AfFC7Tkk0q96oXjdjhJaZ8sVYM+U1+73c7IM4bSqUO7KsWbnpHFhk2bpY88cYh19X0PPcHunbtReJWnNQ16/r7ravpemKyOnTBaQvB9u/dLiOppQwmd6h0Hqt1QmDQOH8rsi84jLDiYpMQ2xMfGYNDrmHTZXLZ/+6mUSdZ2tB0wkoxTp7wNsKE4pdbb1f+F20275GRWPXQvNrudW+5/mBPHT/zzAJvIiQx8MJXzxo/mzltvJ7espsAHVkaMGsGtt97ItTfcKgMf/C98svkCGWTGjSUn9gxcKqOEbMK8S12QjiYvDYUYYOSo50bhthFsP4XBWYDeVYTaZZUiaidqbIogLIoQdK4ygihEqWhY9NlGQzYXqENURI6JIKRPMEphMupT0roEpHCSFBrP8LZ9SAlPxOq0sTP7GLqyHVwVvp9+RrPX4aPnHZWareDG1UY27dFgddQdpKH+hlrDGWUmHrrvLubOvITgKpBNISHbjdtc7JdKNnhssBey5Xshmz4Rc4+PMKm7VIdsd93HN99vbCXIlkybhY+hje+AGPykeaj3R7x4xLtHhkn2U7gJv3bi0AerCQrTohVSPfEOEy9xCdn0FG5fR/YaAdlqUlk1aRpWOUsRkG2kULJNIDkmnEi9ko5522l/+Esi8lPRivQKOb1KR5kxioOdz2VPzAjcIbFYUJFtsp4+yOZ2oVYHERvZl2B9bBUILxSZEUGx6DRBXhWbC6XSQXRsEiHBbejZE0K7vE2G+33K7XlykqJTBdEpahIJET05dVzBO2/sY9OP+ymrYhLRpNZb9SKnm7mTw7hzegSd4pQcKw5jVdol0lzU6tJyVsRPzE/4ipQQEYlKjdPhINMUxNNpl/NrST+MSgtnRQvItpFkAdk2l7PivQL2nrC1CmQTZTN2YDm3TC3i8H41r+4ZiX34HDqPO4N2KVHEhmoI0igpLzGRkZpF/qkCVGotMUlxBCXEYELDqUIbR4/kkvbLFkq2footY3cN/thaoGy9Y6xGH0psh7EIyCYnhRVO4SojucoOKLuVG41KwZBeiXTvEFsB2USQhO7tohjRpy07TpeSrX802ii9hOsCCvr2KsRuuRiTFW5hQiGgoYMOsUmM7DaQEZ37YdDqSc1Jw2wrJyIolC4J7fhx23aef/51sg6f8ijS/Y/Gz3YCrhd+RQMgm7inF77LDSNxuGBxPysPnBlDqFGPOe13rFl/47KXe0yIvfUlBkZVSDyG9iPRRyRzdN92lj21mne+F6ZGDVSyNTdPLdT8mnWbVs1DK928lW7b5HJsduCDJj+55S78R5VpXSvdlstyo+/UamXUEpCthsS1QHqbOLurY+z3gpMatvMDk1uLyKjGaqsLstWoc3S76dm1E6ueXsH0KxYxbNBAZk8/nxsW38aiGxdRVlzKB2s+ZtWLT0hQ8cXX65m14Pq6m4zHhEEGP3BPexra9kPrcNM9xo1YTqbmC5/OIpJlOfz5IXx/b8NEDaJghJlnjJbIqXEEjwvHEe5C4fV+Ic02hQXgNgtZn6djPVQO2rp0kZUl4gNtye1TOHvKRD74+AvyhbLJ55Tf6UKlUZGcnExYaCgHDx/2+BIWwo6A0qioP1EO1nJPoAirpY7oy96MifsYQ6tthAUCR8/jAlpFXV0noEFVO7UR0lGfmWhEZCR33XodGo2apXfcwX0PPkRS2zY8uOIZnnvqYf7z6ht8/sFqUdGgiZLilbi4WFY+uISNP27hi6/WcfXCORKw9e3dg+mzriY3O4eRo0dwzpTxjBw+hBdeXs27YrNP3EWjYfLEMVx75RVcd/NSEtrEc+zQIbIyMvnq20/Zvn0nBw4dZskdNzJg6ARGjBgqgdfzL70m1X1HD+ynoMTM1s3f8d5Hn/Hbb3/IgA+7/viVeVdfz8xLz+fq6+/g6KHUisAe4rnCrYYsrxoCKIjPK4pOqieduC1CUen71MrIMWfyn5eektFlxXHsRDqLrruNdd+IfPmCc7pBFyyt7upUkNcjVHa3qLmoSK3FglKlQhsSQkJstJT9BQcFsWPXbqZPPYuEuFjiYmOIj4kmpW0i0ZERUn0lJINJA0edXsjmcLDuw7cpLCrm9odWkn4yA7eYfP+TFGy+gcLhJDmlrfQP9/uOP7AIR/eB6XS6iI2NoXf3Lmz9dZscbEaNHE5mdi7HT5yUoZObnLdGBD7wLBRcWHURpCecSXF4T6lAEW1RbS5Ec+owSuHY0asfFiZ2kpe4bGhcZajdArK5cLlVWN0GlDiIdB4nhFyUwui/AUejIZv3nro2WiJHhWHoYJDSVV8fFjsVIkiAzWnDKaJIoqSdzsltcblMjSjGqBTez8SCz43JAk9+Y+CF9QYKylrSEZtfxk0mHrznDq64zAvZvIs4IfjLd2nZWqik1CE2q9wMi1LTw7UZre0YuB24lEFYgsdgcRirRBfVarUsWvKAB7LV6JOtGbMioWSLTSFuwaNo49sjfLL5zEUr1vvCz5qfnzaPok1AADFOulFplOiNArZpUCqUHj8KKj3Fv68n5/1HsRe1DmTrNHwiZ59zPh3iolCq1OhVLiILDxFbdIRwZ4ncEbQYo8gJbU96cEfsuhAZHKHY5ibHZCUxMoRSu5u1H77Fnh+/xmIuleaw1UqzGcVb0TJEYUnfXn42aCJkujaIXh0n0jamBxq1eIm4Uar0hEe0Q6MOod/QbII7vUdYqJFTJbvJNx2kd5tZdImeSmrht5SWmfntOz0frtlGWk629JXQYocL5ozTs3SGga5t3aQXR/B06ky2FPfD4tRyfuwmFrb7guSwQo+pqt1BdmkwK47MZXPhAIwqCxfG/chlyetJCCvm3Y0OVr5vZt9JZ6tANjFsjepj4aqJJRzYr+TNn2MoiB5Am3HTaD/qDBLaxRIRoiFIr0an8Uz2bA4w2aHI7CSnyEbG0Wwyf9lM8bZvsWXswi12PVvrvROgZKsXsolInQYNd849g+mTetZYzeu3HZPmor9s+RaXw9qyMl3RD5RgTAoion80uig9bmFT6XVs67UXrgLjhT+a3ilduXj4ZBKj4qRTZKF88ymST5UU8M2GTfzwyY8UphVW7EhX9ptmtuYAc1G5+y/n6H47CRK4Kbgm+QBL+mQT02Ew6qjO2POPYD6xBac53xuGW4k2qhNBHcZKqGxL28qxAztZ+d5O3tuShvRV0JCjJcaThjyntc9ptXy00o1b6bZNLuZ/IVuTi67mC/+hkM2X2BZvf02BbPUkosXT2LgqrslE1P8OtSvZvIG3PIsc7yWelUxdWWoKZBPqnmFDBvLDj1vkurljSlt+27qNnv37Yi4zc+TgYTp17yJdCO09cIiDh0WgJc9RBTL4JVUqrgQ0SBwAQ66B9meAzui9yAn5WSj2fQ5/rIbSUxVzkkAf4IFWVPJ7p/CIoSW0XzjhwyNx91bjVDux7i/Hsd1M+Z8myrJNKDQ148naWpm8t/DnZbehEMov/6ihXjWVULWJRWRJaVk1623/eqnyZO8X/tOu2kBqYOuqt0fU9FDvTar49qqv4TSwWYsyEma2HTu358mVD8ggGS+/+CwXXjqHhfNm8cOmzZw5eRwnT6ZLhZtQ8f33P2+gViiZfM5kLr34XB57/Hlp3qlUuOg/dAjPPLGcS2ZexamsbKnACw4J5qWXnmLDxi2sfucD2eBFEI7l999FTnY2Dz2wwiM4EL6GNWq+/vQt3v/wC4YNHUh0VCSXXnIFyZ07suqZFWzasJmnn3wctGHojQY2fPcRKx9/jq+/XOuFASquvvoKxo4ewbU33uWJFis3Rv1q0FvGFVBNfuX93jdX9Cs/z9fenmguZdDwobz52gsEBRm4fP4N/LxhIwpjcJXgIfXWcwPqp+Uhm+zQXht06c/MMzkWDvQQhNmox2g0Emw0SjtrYbMcER4mHTlu3rYDESHztB1uN2PPGCYHqLzcPNz/C19rjcmsdB7o9JiL1LaFI2WqQnqq8wxGUnWiEs5dmreIayxkk+1AgLYoTiadS2lIR9xi0eOwoss9jrpY+GXzLBYUUkHhUVF4fjx/C/imcFuIcJ4gzHUKFcKEsWEF1iTI5u1R2gQvaGuvqxSF+z1XYD6BGKZH5rI4NotYjc3rTB7KbQKwBfHqJgNZhUIx0goqNlEEJhMP3XMHl192kXT27TMXFVkQIjyDutLjg8Xpxu7W45LqQRHdx4nbafb87/U9IG5p0Gm55u7lraZkU8cmEzf/UTRxHsjmUaz5BT+Q44b/354gB3JxLf1ueipIrVViDNKgNahRaHQSsuV//HgrQTYnCV37MOCMcSQlJmEMMqI3GAg2GGXkQKNaQBQ3VrcSi/C7p0SGKFeqVZTY3WSVmAjRqigoNbP1u485sv1HystNXkf+AW25FSeeojX07XYOg3pPJywkvqIbKVUayk3F9B54nKCO79EpYRgRhs7YnWaCNLHsznqXvTkfkBA0igM/dWHNW1s4npVZZVepYT2yjrPckBCloHtbBWF6YWoeTVHHBVijBuFW6TBmrifsxPtohcJOqZJw1aYKpajLIqzRQ1A4zBizvic0/Ss0jgJO5Co4mOGmVLCfmo7mlrMTera3c8t5heTlKHj521BSC41oEjoQN+Js2owcS3SXZEJC9FIRJvqczanAZHWRn19O4eGTFO3cSsnOdViz9uN2tjCkqjYjdKMxhBHXcTzhcb09zpZlwBPP+1n+7h2vfUo2lVJBt/ZxpCREVotiLTruycxMfvvlK9KP/oHb2TB1cYPbiReyBSUHETFQQDYDLhnFRSwRvDsyclyo9OkoGrSz2IEj047bLDagqj5NtJnyUgvmQjMu4QgtEGg2t01IyBYF/S+BruMrnF5XzH98cyGXgkUph7i9425CDFq0cb3RJw3BZS3DfHQjTlMOujb90CcNw2nKo/z4z1CaQUa+mUc+2suazSf+hWwNbkj1ndjcSm+l8aW+ZDf2+38hW2NLrJ7z/4Vs9RfoPxiy1ZS0ANXQ/xyyiQIWQgrhBF6v9/wuAhvodAjzM/n+EkossV4WG+JifS3+9h61L5N8piPCHi7WEwhB7fXxLcaJ8kIoOgrWshoDXNVoLurfGFxi/qtAH27AHaPApXLjLLDjynHgwhngxL5qRdQMNOqnUL6ooXIt6QfgfMlqSchWUxorhlfvUq8CotUipastEmi1PtVIJZuAbF26deLpx5bx8adf8darr3HW+Rdw03VXcujIUSZPGM2X36zn8OFjLJw3g+WPPMPaL9Zy3/IlOF0OVj6+CrPJjEqtYvjQgax8cKkHsp3KlkmLiopk1VMrWPfDjxKyCTVZ3949efmFx5h71c3s3bvfYyFgLuKqa67hyisvZ8YV18oAHSKIxPwF15OYksyzTyxjx85dPPLgoyLCAkvvXcrUc6ZwwaXzZeRYrDa6du7IK68/x6eff8szT65CIfqA/6SuCqn0Lzlve/EDcLJdVHSMSrNSd3k5Pfv3QaVWs2vHX5KZ+FpbIAauDztUgL4aBsYaIZtsK00xF61/5A3Y2fUCOJ8phYRH9WWnIQ9pxDlWq6dh/FMVbI3ISque2hTI5l24lRviyYyfQEloZ9xqHUprGZrcE6jMRSgFgZcG+562IAYKj3TJhdptJtyZRohbADbfQq5h7aNJkE2m1/Ojb6cjbGgIurY6ufPi/1TxvutpNHNHm3SGh5SgUXjMmLKLlLzwQxCvbAgip7jSF0Gr1Eu5hTkzLmbxgitISoiv4lPA9yL0B2gya96ByX9XyneOcF6ZlpnF0kefZuvvf2IXC+dqfbEZixKnA3VMMjHzBGQT5qK+wAcBkE1Wv0/R5jG3kmo2P99tUvaoBK1OjTEimPJdG8j/5HEcxa2gZBOiGrUGrd6A1iAAmxFjUAjBYZEEh0cQHBJKcHAYIaEhGIxGggw6DFodOq0Oq0rN8bxi0g/u4cifv5KbcRS7pdwrca6hHTejeOtvY26CDFEMGzCH3p2nEGSM9Kh83G5KinPo0jUfY6dXKVVtZkDS1aSEj2Jn5uvsOfUxeq2WMNsENnyiYt3avyksK61ubld/Auo+QwjvPKRHbgpogsNQaT0vVqfFhMNciojmVdEmFQo0IeHyHNGGHRYzzvIyjy8MYZ7gYVs1H80tZ5fYK3IxbYCZcd3K2Z+hEj9ZBQAAFBdJREFUYU+mFptTRZY1jqKwfuja9yW4XSe0sXGg0WMzW7FmZ1N+4jDmo3uwZOzDXprtidh0Gg6hXtMFxaAPjUdnjJY/am0wKpUWpVKLgK0+P2JiEuhy2shL30Fx7oFqe/SeSa0A9RbcIqhDc8uzlvyr9Cp0UTq0EXo0YVrUIWqUOpWMVC2Ds0qA6RVtKsGcbqLor3zshdaa5xFCXSbafF0rqObUhUhUWAJEtYewRM+PMUrWv1DceqK0aTyQrdMeglV2qfDWhLfD0G4UqqAo3E4bCpUWW84+yk/+iqu8SPqizCyw8MiHe/6FbM2pn2rXtlLDbaXbNjnr/0K2Jhddo18g/4S6b/E01Iw/6i7UBiSiAafUV3FNesW3GGSrTF19KKjRSraAjAvBQcURSAAaOM2pBA0eIYzYZMcVsEEmVEhC6VbNR2gtPSFwbPH5xhIb4r6gO2IpVLEcqoU8VdEFBuS11nbiKfWGts5az6tlw60SKNYxCgTUi0yR97Mqt62tzdUGg8QjmwHZPvnsa9585dUKyLbvwCEZJOLimQvRuFw88dTDZGZl89rqNdy75Bbe//BzvvtqLei0cr5RCdmu5pTXhVcgZNPptNy0+Gq6d+3E3HmLPUIeu4Prr7+SeZdfyu33PMjG9Zt47bVV0vJo3vxrvZBtOdt3/MVjD69g2YqHmDxhDNfdtISdf+6Shde9ZzdWv/wMa9dvYvmKp3DahT+2gPW0pFoBBVRTWfpFHa0RkApgLbiDzmciWrWuG9S2vP4Gq1ICz33k9S1uLlrfqPjv9/83S6CpkM3b1GzqYAnZcqOGUG5MlCBNXZqHpugUSlu5hGtyXex2oXRaMDpzCXVmoqfEz0S0YYDN17gbFfjAv1a8PUsVrMTQXk9QHyO6GK2MQCrESnqlizkxOSyKzSBMYSc9X8Xavwx8tsPAtlQtJeWtDNjkwlJEmw3mgVsWM23SOEKCKiPkSIWKF6pVBWrejl/lxehRhDicTp55/W3e+fRLCgqLPSdWK+5mzIqcTtSRbYi5eCmqpO7SmFHAtOpqNu9LygvaPEq2qkER/H23qQ063KlbKFv/As7SPI9qs0FHPXnx/9pn8uUrE+9iXezOiMFfpdag1mjRaLXovCBORCVCpaWgII/CU2k4ys3eMhWL/FracTOKt2FZFmHhQ2jXdjC9upxF2zZ95N/FxdngPsiQMfk44z6iyL5P+roy2wulZ8T2ERPI+rsnb766g72Hj5+GDQmvEtp/VinhSEC5yc0Zv9dgTefUVDAtUc5CnK1ykxzpICHULtWM+WYV6YVqSmzC34URlTEUlT7IE6zB6cBtN+MSpsI2cyVcqy8me4MqtqEnyZlJRah1pUqHWmNALdKqNqDRh6E1RqLVRcq/8zO2UZy9u9JRb+BjfNCqJcqzrizIqlegUCtRapUodUpUOhVqgwpViAZ1iAZtqAZ7gY3ifUXYimqBbHU9I3AR0+Q8+cpYbNypPYBNF+L50YeBIZpFww3cPsxOsMarzBP+14Ki0bcdgjo4Fuup3Vhz9uK2i0A6SoSqMLOg/F/I1tBm3uDzmlzJdT+hlW7b4GwFnvgvZGty0dV8YR0V/E+re99kuFkl0EqZaoHbNgmy1VcWHp/91Y7A5DaQdXmn0lWvbtLrxpeuBj448Bn+0ynZLGop/0BgWN+qy1/d5r/eqNGkVLIRQSX8i7e2kvWdU1tDaQxkEzO0yvvUWYQBBVdfG6uvfGptbgHZahDQqeVmPnNREcVzxfIl7N9/iMdXPsjCRTdw1pnj2bvvAP369ObCy+ZjNOhZ8eBSSktN/PX3XsaPHcHdDzxKZlqmBGUqlYLhQwdLP22XzKwZsr215iPaJrThjZef4ZlVr/DVl99Jy7lFV89l6JABLF/5FEcPHpagdek9tzJh7EgmjD+Xbn168eKzj7D67Q+IjY0mKSmBR55YRdaJNDlf6tK1Ey8+9wiPPPkCG374UW6seyKLVsXUssz9AJpvmPO13drrzDs/q2ZS7b0ioFNUnh1Q8PVRdb/TW8dctL5B7N/v/++VQLMgW+Wb3q4yUhzalYKIftj0kbLrqOzlqG0WNEo3BksOYfk70NrzPWakTTxE52gyZAt4plKvQJegleo2ZayW9hEOrotJJ6bczK+HdHzzl4EDmRosNm9HbfKo28jMulyEhgQz4/ypnHfmRCLDwzxyVz/FWqAvhcAniF2L7LwC1nz+NWs3/UxRiTfkdo0gqAVmRf6DY4OzW0eBViSpsWmr5/yG3q6mmYqkxfKfqoCiPpVuQ5/Z4HKr6UQREUiJWq1DrRJRdIVJswtruYn/r71rj7GqOOO/+9q9sBAoal2qYERey7oqyKagFRDaUtKkxaTVNpA+rH9AEY0ttjSKaWkhKn/Y+mhIrTEqUKO1xBhLXxShPNYiIeoCkhZlCYUtsFAey+7dy+U2M+c1M2fOOXNe956Fe5NNds/OfO9zzszvfvN9t7e2YP68KRg26mOcKe+hANaw3CR0fjQcr77ahrZd7SiQY76SlPxQIlV6clR21ukYr3/ti1tm+Sbjw43xWkTGaRjJwjaVpvFAftLpHM1SK5UUyjdEZc8g6tLkNALAaSAsPVaqHyv3RS7QrseNg4PzyyksnH0DHr5rPAblM8xGh13O8cvtGsjmy5M+BscUuDGR9aEYP7QGsgU2nXyii4OT5ntr6R3CBjEpFQFZLwDESWkbyCLcI45ZKUIdNsu87hBJ6Ew2VhHte2fuY9pB3/yb0giKOs4LER3mKoaxodhxUQTc3IvlMl7lwAyZ9Hwmm/ga175UtCOK9nH+DOB4JJQ5kMHFJvuH47qQBz6dpojfy2qdTbWgGDpsCJY8sABjRo/C079+AQ98/3vYs28/3lj/Np795Qq8+dZf0HHoMJYuuR+/eXEtmsaOxgfte/Hyb19GamAD3TuSPeHtU1qxauVjmHv3d3HUyGS78gqsfvoJbPjzRryy9nXcc89czPniTMz79iJaxmr8jeOx+pnHsXHTNjz/4lqa+HGuuxu3TmrB48sfweIfLMPEW5ppo441v/s9Fi28Fy+teR1vb9iIgQPqaUfRH/1wEVqamzD/3sV6GaQijh07ge5u0hjK4W5ngt0KF+30E1c30Vh7M3HqFQfsqsyMEBpSQuMFl/DhQDbSXbQuS+fHd1zUXyzXRifFAqFBNlYRq+Yavcq9IchtYWStBEeryM0RFchGZSQE9QeZ9YJgjqXpmErF3UVkIkfkjCPXQQXIkGJi+nGq2M7ZBRWuCvPCLACDrvwqrqbwiikWMbhhAObMmoEprZORy2Sxeft2bNyyHafO6kdEFY8RVFwVVYZh/KrKw/e4JArlvmngVEyi+L59IEyIS6dSGYu/PAaP3D0Bg/JZx2wCVhoCsh3uOo+fr/sQr2w+WKvJFta30vkRODwCEtGqpguUOLlCaFl1XTwEqLp8EttGIlMkRCzhIiIXdKkVHGQT+0c6vSftCgbdzdiAAOYCgy/oGymBLwPIifydXBBUTqW72qmAmTHZdnSTAdGMo6gMIztIYnlWw1i0ETaQTzieKtJhvWrnwWuq8dGvCdUoZGCclfigQ7kSx2jkeM6a+ro+4h7NOLJYKuGaa6/BT378IL5w5+fw1oa/4olVz6Gr8xjumHUHlj/6MMgxzzfW/xFtO3dhwX3zsfLJZ9D+fjtSdXWUPjmh09I8Hvcv+A6WLltJu7mSz9AhQ7DkoYVoe/c9/GPHP7H6V0/iT397By+teY02phjfPA4rfroUY0ePoiV+SAmi7W3v4aElyzDvm1/Dg4vuw5HOTix9dAVId/hf/GwpRo74DK27Tfyz8Z2tuFgq0WYH2WyW/vznyFE8tnwV2rbuoPUIzY8YvAbyKMY719VCiyW3Z4YZJ06NE/RY0oBN/WAIrXHs/ECrZbIpPRlqgwiQM3x4I4Y3ftpqBpBgs5CQjxRkS7Cu4UWzPbEcSEa0MgovcPwUwqgadOUXv1beHAhYS4rpXtD7r5Niurm6/p+9Zmgexq/e1gs4IpFCqevSz8WXKhqXThfLmH1LI7762WuRz6WVytmRAsMnz/Vh/Y5D2LrvOEC+EFH5xKWDCu8ox1REj5BMQk6P0lwaLclOPHomladYdTt7CFB1+SQuiUSmSIg4b5IDRlIsSy3F46KsyGwGjZMqQcErG8gjc4UkgV7GT8WLQeX05UIOmWJmSo6SWvgVl9ZmgooMvqX0KqfQlmkvb4t40WeZOvpK5yet188YnMVqjMQrz0UCixjTWntloNBLmwoglUOqPq+Vx6NNEbWyNbn6BsycPQtXfGoo1q19DajL6ft6kgGml2sh+4B8ngJgNPGFXC/00uYVpIHBt+Z9HU8/9zy6z/doJihdRJnyZcq4EP75PMqFPuAiafBFimkP0JIL+8g8Mlb3a0pv3FHW9x6UaBopUpuZ1HtzMjS5rpOguBcDuNkCwhZCkhvHoT6gI0DHgr8sfUMmUpNt1jQcO9aFvXv26cdf42x84OtOrA1OjAVqIFtiXBG9IKogmypnGT3vl5kq9YqM62fiVsQmlwKTRPo1kUKpe7ufi++6eFO3gvrIYgkgx1rNj4IByYItR7qEKwJshLYCWXWhqziyInqEZBJyevTWrYFs0dtU4aZKQhxURQafTH0Od/JlIJDNDaTSXewOUPFQipA7JRU1UuBKcmuzOAsrgP1oofddEamsTuxsmT86VxOkUAkQS1K23prB0vqviKyIOWK8kKqgGp+lpvHQsEONAld7jgGBtP/J38/s4VcTZFN47Lh5VdbNlAJppCttuQTU53XMUUSImMw5MyNMB+Eo4NYD5AdSZTRbs5FjZI3pduHqCVqZXxpZiX/IeLdAlISHcYl8Kan9bhwZ5a1j19JyiA3kZNQidarLpAOJSmiyq7u+PkyfOQ3HT3Rhb3sNZPN+Al2uI2og2yXs+RrIZnOuzwfpJRwcl5ZqifRrIoVS93s/F59TtCq6xMQ0JrLqgRHRyNj1iIBBBCQispZOpgayRWtPxZ1uEuIgCTJ4PVSrLCMHSnGy6ACJ5FCZCL7YVXBSygFR0W3k/l9tkIk3eNmNxzn4zpsCIzdpo793BIqCzXnbihYR0RY3I/A12GQjzUw2ipfwI7w4G1q41WSThr7gF6l9maAUY80MAhenyY6S8s0erOYP9pqDLGEZZOsE48pBMiFqFXLD+PcV+csvyOZoU9v2Vs/KMya4qMZZReVGlQhhHhc9rmey5bIUqKvVZIv9KdPPGJRKaGy8CsOvutIj+pOhF7k59h/oQE8vSV/VP6RldUloWV1tcbPq7bLjE9X2FArJSkbPa3UQkmXU05MsLq3Bl7A4Jp0U3Tq7kuOnIRqZ+Hav0XhCnGiuXtgahL6pRzwhycGmoGpQ8enzuFTBlCuj1qfLSpXEsFPdQXqMgtx7ROYoP0ENSE5TZLQf2Yo0BNkotQtNqyJ6hGQScnpoG9kI8JuW6OlXiWLV7ewhQNXlq+DjlAsBn4r7HO4UbU7JLq7k5ciLxcLjuKi1J1dXwi0px/ed5LRcZ5AZMVFMljDk8hb0LZLyBClT7SIjvv1v8xipnQA7jwNFGKH4686ZbSLe4hVf5niGge1VrBomMuzHBoxqxGwgmUO9NlmGn3Q+AzdqtL2CjPW4X1BOjJYIMtm41EDLkFxMsTeBg0/IZa971XOMYI5aTTblp8NlPrCvgDGTPo8xN0+XFpFMmnUIqr9twws4ffKoJlqxD1ePugnjJs1GNkcKKKo++eLTrK+3G7s3rUP3uVNVBi6dHqhBdZfRq769fWmTVHEvFNF4fQtuuGkG8g1DaGfQan5ISnxv91ns37kBJzoPSIG2VDqDpslfQuN1Eyom6unOT1Aq9iFXP4C/t8gCOp3BkYPt6Dy0FxeKBWdQpWLSJjXYFA0QRPwLRVx9XTOuv3kGGgYPiz2OSZwWus+g+1QnXaBmSJ0P5h1A/99zDof/vRtdnQftcUwK+ebqMKplGkaOa41dXhXLkzg+/K9d+Pj9zSgWztvrJgbxiwrjSo+piB4hmYScHr1JGYESJ1sIbauui4cAVZcvEUtbwcESo0RkJy8QRBppMt5CppGMrhOYw/NwVsxr8658V3gtrxmwxo2nk6SRySlTyGRqV4I71siARhQUkjQ9MI4ZuoWShqsQYuQXa6SX7qyv3dRwg5fMeZ4C6iOd4pJ7lNsHyTrhymW25opz2ML9Ylk8TUe3NC6XiBGL0Ik3kdsN7BWIrClY8TxEldbFE1zgxdq0rwIeKYJsyJLuorVMNuXn3WUzsNCDpqlz0dQ6R9+URvSWjMmABHzY9Ien8L/jhzQOxQJGNE3FxOnf0DbeVW9rn0Lv+TPYsv4pnD19vAayxRQHgckmNbyLBYxsmoobb7sLAysATnjZjyx+zp89hd1/X4ujHXuAjFCgFGWkMznceuc8jBw72YtcZP/vOrQXpWIBufwg25cC6UwWn3z0Ljr270SRFF+tesfUpAabojuCiH+hDyPGtWLCbXMxeFgjypFnh/Gyp1Jp9J49iTP/7aDxkK1vEEC2NHq6T+PAh1vQ2bEPIJmZ7KdcRrauHs1Tv4IxE2cmAmRLpzM48MFmtG97E30952ogm2K4yocFCWKGUsjpoUSXTq6BbNHblN+oe5k9Hv4KVJMci4b4EckYCGRjslUE7IXbO4uW5kW20AIZ0CL7El954+7lYontOFDIBXBQMXtkcjrpIRzTtIAwXTqm/peFi2lK8eCXZXn5de1+tcN59nmGqCJm4mULEecxVfZC8STBZYKMpKaYpGYdaxbvENEEMME0XTEWyOSPklpbYtdjmo6MvWBp8cbXgU9S40z2IZddjS9J+1PoLMr6WTMQc/e6dOLVhuq13nxiB06ZbP8HcIYuvvmDj2wAAAAASUVORK5CYII=">
          <a:extLst>
            <a:ext uri="{FF2B5EF4-FFF2-40B4-BE49-F238E27FC236}">
              <a16:creationId xmlns:a16="http://schemas.microsoft.com/office/drawing/2014/main" id="{4A81ADC9-C60D-4C7B-B557-A791AD545A39}"/>
            </a:ext>
          </a:extLst>
        </xdr:cNvPr>
        <xdr:cNvSpPr>
          <a:spLocks noChangeAspect="1" noChangeArrowheads="1"/>
        </xdr:cNvSpPr>
      </xdr:nvSpPr>
      <xdr:spPr bwMode="auto">
        <a:xfrm>
          <a:off x="1517650" y="131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494951</xdr:colOff>
      <xdr:row>48</xdr:row>
      <xdr:rowOff>114301</xdr:rowOff>
    </xdr:from>
    <xdr:to>
      <xdr:col>11</xdr:col>
      <xdr:colOff>627424</xdr:colOff>
      <xdr:row>62</xdr:row>
      <xdr:rowOff>156687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CA8CE2B-D542-0C00-165D-C1FADDDBF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4751" y="9690101"/>
          <a:ext cx="4660023" cy="26204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70</xdr:row>
      <xdr:rowOff>0</xdr:rowOff>
    </xdr:from>
    <xdr:to>
      <xdr:col>10</xdr:col>
      <xdr:colOff>433250</xdr:colOff>
      <xdr:row>85</xdr:row>
      <xdr:rowOff>48250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B32C9F-B64F-45D1-8B22-186335BE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890500"/>
          <a:ext cx="5005250" cy="2810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gueraL\AppData\Roaming\Microsoft\Excel\OXYPOARG_R_Service_Order_Contract_Details%20(cancel)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alann.ARGENTINA\Documents\Tarifas%20contratos\UTE%20y%20PS%202021%20oct\Copia%20de%20Ajuste%20de%20tarifa-PS-(Junio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de ajuste"/>
      <sheetName val="MO"/>
      <sheetName val="V"/>
      <sheetName val="GO"/>
      <sheetName val="TC"/>
      <sheetName val="IPIM"/>
      <sheetName val="IPIM (2)"/>
      <sheetName val="Hoja1"/>
    </sheetNames>
    <sheetDataSet>
      <sheetData sheetId="0">
        <row r="14">
          <cell r="N14">
            <v>282671.45543130796</v>
          </cell>
        </row>
        <row r="42">
          <cell r="M42">
            <v>2.1693517771697213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ara.org.ar/" TargetMode="External"/><Relationship Id="rId2" Type="http://schemas.openxmlformats.org/officeDocument/2006/relationships/hyperlink" Target="http://res1104.se.gob.ar/consultaprecios.eess.php" TargetMode="External"/><Relationship Id="rId1" Type="http://schemas.openxmlformats.org/officeDocument/2006/relationships/hyperlink" Target="http://www.bna.com.ar/Persona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dec.gob.ar/indec/web/Nivel4-Tema-3-5-3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cara.org.ar/" TargetMode="External"/><Relationship Id="rId1" Type="http://schemas.openxmlformats.org/officeDocument/2006/relationships/hyperlink" Target="http://www.acara.org.ar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showGridLines="0" tabSelected="1" topLeftCell="A70" zoomScale="81" zoomScaleNormal="81" workbookViewId="0">
      <selection activeCell="N83" sqref="N83"/>
    </sheetView>
  </sheetViews>
  <sheetFormatPr baseColWidth="10" defaultRowHeight="14.5" x14ac:dyDescent="0.35"/>
  <cols>
    <col min="2" max="2" width="8.453125" customWidth="1"/>
    <col min="3" max="3" width="9.54296875" customWidth="1"/>
    <col min="4" max="5" width="10.54296875" customWidth="1"/>
    <col min="6" max="11" width="8.453125" customWidth="1"/>
    <col min="12" max="12" width="11.81640625" bestFit="1" customWidth="1"/>
    <col min="13" max="13" width="11.26953125" customWidth="1"/>
    <col min="14" max="14" width="12.1796875" customWidth="1"/>
    <col min="16" max="16" width="5.54296875" customWidth="1"/>
    <col min="17" max="17" width="9.453125" customWidth="1"/>
  </cols>
  <sheetData>
    <row r="1" spans="1:19" ht="15.5" x14ac:dyDescent="0.35">
      <c r="B1" s="44" t="s">
        <v>30</v>
      </c>
    </row>
    <row r="2" spans="1:19" ht="15.5" x14ac:dyDescent="0.35">
      <c r="B2" s="44"/>
    </row>
    <row r="3" spans="1:19" ht="15.5" x14ac:dyDescent="0.35">
      <c r="B3" s="44"/>
    </row>
    <row r="4" spans="1:19" ht="15.5" x14ac:dyDescent="0.35">
      <c r="B4" s="44"/>
      <c r="Q4" s="46" t="s">
        <v>24</v>
      </c>
      <c r="R4" s="45"/>
    </row>
    <row r="5" spans="1:19" ht="15.5" x14ac:dyDescent="0.35">
      <c r="B5" s="44"/>
      <c r="Q5" s="62">
        <v>0.79704650808172373</v>
      </c>
      <c r="R5" s="45" t="s">
        <v>12</v>
      </c>
      <c r="S5" s="63">
        <v>0.79704650808172395</v>
      </c>
    </row>
    <row r="6" spans="1:19" ht="15.5" x14ac:dyDescent="0.35">
      <c r="B6" s="44"/>
      <c r="Q6" s="62">
        <v>0.11214722866336604</v>
      </c>
      <c r="R6" s="45" t="s">
        <v>31</v>
      </c>
      <c r="S6" s="63">
        <v>0.11214722866336604</v>
      </c>
    </row>
    <row r="7" spans="1:19" x14ac:dyDescent="0.35">
      <c r="Q7" s="62">
        <v>2.1992035878852308E-3</v>
      </c>
      <c r="R7" s="45" t="s">
        <v>7</v>
      </c>
      <c r="S7" s="63">
        <v>2.1992035878852308E-3</v>
      </c>
    </row>
    <row r="8" spans="1:19" x14ac:dyDescent="0.35">
      <c r="Q8" s="62">
        <v>6.2025672576768382E-3</v>
      </c>
      <c r="R8" s="45" t="s">
        <v>8</v>
      </c>
      <c r="S8" s="63">
        <v>6.2025672576768382E-3</v>
      </c>
    </row>
    <row r="9" spans="1:19" x14ac:dyDescent="0.35">
      <c r="Q9" s="62">
        <v>8.2404492409347968E-2</v>
      </c>
      <c r="R9" s="45" t="s">
        <v>1</v>
      </c>
      <c r="S9" s="63">
        <v>8.2404492409347968E-2</v>
      </c>
    </row>
    <row r="10" spans="1:19" x14ac:dyDescent="0.35">
      <c r="B10" s="35" t="s">
        <v>6</v>
      </c>
      <c r="C10" s="48" t="s">
        <v>10</v>
      </c>
      <c r="D10" s="37"/>
      <c r="E10" s="50" t="s">
        <v>10</v>
      </c>
      <c r="F10" s="50"/>
      <c r="G10" s="48" t="s">
        <v>9</v>
      </c>
      <c r="H10" s="37"/>
      <c r="I10" s="48" t="s">
        <v>9</v>
      </c>
      <c r="J10" s="37"/>
      <c r="K10" s="48" t="s">
        <v>42</v>
      </c>
      <c r="L10" s="37"/>
      <c r="Q10" s="72">
        <f>SUM(Q5:Q9)</f>
        <v>0.99999999999999989</v>
      </c>
      <c r="R10" s="45"/>
    </row>
    <row r="11" spans="1:19" x14ac:dyDescent="0.35">
      <c r="B11" s="36">
        <v>43435</v>
      </c>
      <c r="C11" s="38">
        <v>43435</v>
      </c>
      <c r="D11" s="39"/>
      <c r="E11" s="38">
        <v>43435</v>
      </c>
      <c r="F11" s="51"/>
      <c r="G11" s="38">
        <v>43405</v>
      </c>
      <c r="H11" s="39"/>
      <c r="I11" s="38">
        <v>43405</v>
      </c>
      <c r="J11" s="39"/>
      <c r="K11" s="38">
        <v>43405</v>
      </c>
      <c r="L11" s="39"/>
    </row>
    <row r="12" spans="1:19" x14ac:dyDescent="0.35">
      <c r="B12" s="230" t="s">
        <v>15</v>
      </c>
      <c r="C12" s="228" t="s">
        <v>12</v>
      </c>
      <c r="D12" s="228"/>
      <c r="E12" s="232" t="s">
        <v>31</v>
      </c>
      <c r="F12" s="233"/>
      <c r="G12" s="228" t="s">
        <v>7</v>
      </c>
      <c r="H12" s="228"/>
      <c r="I12" s="228" t="s">
        <v>1</v>
      </c>
      <c r="J12" s="228"/>
      <c r="K12" s="228" t="s">
        <v>13</v>
      </c>
      <c r="L12" s="228"/>
      <c r="M12" s="229" t="s">
        <v>19</v>
      </c>
      <c r="N12" s="229"/>
      <c r="O12" s="229"/>
    </row>
    <row r="13" spans="1:19" x14ac:dyDescent="0.35">
      <c r="B13" s="231"/>
      <c r="C13" s="23" t="s">
        <v>0</v>
      </c>
      <c r="D13" s="23" t="s">
        <v>14</v>
      </c>
      <c r="E13" s="23" t="s">
        <v>0</v>
      </c>
      <c r="F13" s="23" t="s">
        <v>14</v>
      </c>
      <c r="G13" s="23" t="s">
        <v>0</v>
      </c>
      <c r="H13" s="23" t="s">
        <v>14</v>
      </c>
      <c r="I13" s="23" t="s">
        <v>0</v>
      </c>
      <c r="J13" s="23" t="s">
        <v>14</v>
      </c>
      <c r="K13" s="23" t="s">
        <v>0</v>
      </c>
      <c r="L13" s="23" t="s">
        <v>14</v>
      </c>
      <c r="M13" s="26" t="s">
        <v>4</v>
      </c>
      <c r="N13" s="26" t="s">
        <v>16</v>
      </c>
      <c r="O13" s="26" t="s">
        <v>18</v>
      </c>
      <c r="P13" s="224" t="s">
        <v>46</v>
      </c>
      <c r="Q13" s="225"/>
      <c r="R13" s="226"/>
    </row>
    <row r="14" spans="1:19" x14ac:dyDescent="0.35">
      <c r="A14" s="47" t="s">
        <v>6</v>
      </c>
      <c r="B14" s="36">
        <v>43435</v>
      </c>
      <c r="C14" s="43">
        <f>MO!C4</f>
        <v>0</v>
      </c>
      <c r="D14" s="41">
        <f>+MO!E4</f>
        <v>100</v>
      </c>
      <c r="E14" s="54">
        <f>V!D4</f>
        <v>1662762</v>
      </c>
      <c r="F14" s="41">
        <f>V!E4</f>
        <v>100</v>
      </c>
      <c r="G14" s="42">
        <f>+GO!C4</f>
        <v>34.17</v>
      </c>
      <c r="H14" s="40">
        <f>+GO!E4</f>
        <v>100</v>
      </c>
      <c r="I14" s="43">
        <f>+IPIM!C4</f>
        <v>1E-3</v>
      </c>
      <c r="J14" s="40">
        <f>+IPIM!E4</f>
        <v>100</v>
      </c>
      <c r="K14" s="42">
        <f>+TC!C4</f>
        <v>38.4</v>
      </c>
      <c r="L14" s="42">
        <f>+TC!E4</f>
        <v>100</v>
      </c>
      <c r="M14" s="27">
        <f>$Q$5*D14/$D$14+$Q$6*F14/$F$14+$Q$7*H14/$H$14+$Q$9*J14/$J$14+$Q$8*L14/$L$14</f>
        <v>0.99999999999999989</v>
      </c>
      <c r="N14" s="29">
        <v>282671.45543130796</v>
      </c>
      <c r="O14" s="28">
        <f>(N14-$N$14)/$N$14</f>
        <v>0</v>
      </c>
      <c r="P14" s="223"/>
      <c r="Q14" s="223"/>
      <c r="R14" s="75"/>
    </row>
    <row r="15" spans="1:19" x14ac:dyDescent="0.35">
      <c r="B15" s="36">
        <v>43466</v>
      </c>
      <c r="C15" s="25">
        <f>MO!C5</f>
        <v>0</v>
      </c>
      <c r="D15" s="69">
        <f>+MO!E5</f>
        <v>100</v>
      </c>
      <c r="E15" s="56">
        <f>V!D5</f>
        <v>1937559.9999999998</v>
      </c>
      <c r="F15" s="55">
        <f>V!E5</f>
        <v>116.52659851500093</v>
      </c>
      <c r="G15" s="24">
        <f>GO!C5</f>
        <v>35.4</v>
      </c>
      <c r="H15" s="25">
        <f>+GO!E5</f>
        <v>103.59964881474977</v>
      </c>
      <c r="I15" s="24">
        <f>+IPIM!C5</f>
        <v>1.2999999999999999E-2</v>
      </c>
      <c r="J15" s="25">
        <f>+IPIM!E5</f>
        <v>101.29999999999998</v>
      </c>
      <c r="K15" s="24">
        <f>+TC!C5</f>
        <v>37.35</v>
      </c>
      <c r="L15" s="24">
        <f>+TC!E5</f>
        <v>97.265625000000014</v>
      </c>
      <c r="M15" s="27">
        <f>$Q$5*D15/$D$14+$Q$6*F15/$F$14+$Q$7*H15/$H$14+$Q$9*J15/$J$14+$Q$8*L15/$L$14</f>
        <v>1.0195149427856489</v>
      </c>
      <c r="N15" s="29">
        <f>+$N$14*M15</f>
        <v>288187.77271118603</v>
      </c>
      <c r="O15" s="28">
        <f>(N15-$N$14)/$N$14</f>
        <v>1.951494278564888E-2</v>
      </c>
      <c r="P15" s="223" t="s">
        <v>44</v>
      </c>
      <c r="Q15" s="223">
        <f>+N15/N14-1</f>
        <v>1.9514942785648914E-2</v>
      </c>
      <c r="R15" s="76">
        <f>+N15/N14-1</f>
        <v>1.9514942785648914E-2</v>
      </c>
    </row>
    <row r="16" spans="1:19" ht="14.25" customHeight="1" x14ac:dyDescent="0.35">
      <c r="B16" s="36">
        <v>43497</v>
      </c>
      <c r="C16" s="25">
        <f>MO!C6</f>
        <v>7.6923076923076872E-2</v>
      </c>
      <c r="D16" s="69">
        <f>+MO!E6</f>
        <v>107.69230769230769</v>
      </c>
      <c r="E16" s="56">
        <f>V!D6</f>
        <v>1937559.9999999998</v>
      </c>
      <c r="F16" s="55">
        <f>V!E6</f>
        <v>116.52659851500093</v>
      </c>
      <c r="G16" s="24">
        <f>GO!C6</f>
        <v>34.99</v>
      </c>
      <c r="H16" s="25">
        <f>+GO!E6</f>
        <v>102.39976587649986</v>
      </c>
      <c r="I16" s="24">
        <f>+IPIM!C6</f>
        <v>6.0000000000000001E-3</v>
      </c>
      <c r="J16" s="25">
        <f>+IPIM!E6</f>
        <v>101.90779999999997</v>
      </c>
      <c r="K16" s="24">
        <f>+TC!C6</f>
        <v>39.15</v>
      </c>
      <c r="L16" s="24">
        <f>+TC!E6</f>
        <v>101.953125</v>
      </c>
      <c r="M16" s="27">
        <f>$Q$5*D16/$D$14+$Q$6*F16/$F$14+$Q$7*H16/$H$14+$Q$9*J16/$J$14+$Q$8*L16/$L$14</f>
        <v>1.0815914246145284</v>
      </c>
      <c r="N16" s="29">
        <f t="shared" ref="N16:N17" si="0">+$N$14*M16</f>
        <v>305735.02217781055</v>
      </c>
      <c r="O16" s="28">
        <f t="shared" ref="O16:O17" si="1">(N16-$N$14)/$N$14</f>
        <v>8.159142461452841E-2</v>
      </c>
      <c r="P16" s="223" t="s">
        <v>45</v>
      </c>
      <c r="Q16" s="223">
        <f>+N16/N14-1</f>
        <v>8.1591424614528396E-2</v>
      </c>
      <c r="R16" s="76">
        <f>+N16/N14-1</f>
        <v>8.1591424614528396E-2</v>
      </c>
    </row>
    <row r="17" spans="2:19" x14ac:dyDescent="0.35">
      <c r="B17" s="36">
        <v>43525</v>
      </c>
      <c r="C17" s="25">
        <f>MO!C7</f>
        <v>0.1050000000000002</v>
      </c>
      <c r="D17" s="69">
        <f>+MO!E7</f>
        <v>119.00000000000004</v>
      </c>
      <c r="E17" s="56">
        <f>V!D7</f>
        <v>1937559.9999999998</v>
      </c>
      <c r="F17" s="55">
        <f>V!E7</f>
        <v>116.52659851500093</v>
      </c>
      <c r="G17" s="24">
        <f>GO!C7</f>
        <v>35.58</v>
      </c>
      <c r="H17" s="25">
        <f>+GO!E7</f>
        <v>104.12642669007901</v>
      </c>
      <c r="I17" s="24">
        <f>+IPIM!C7</f>
        <v>3.4000000000000002E-2</v>
      </c>
      <c r="J17" s="25">
        <f>+IPIM!E7</f>
        <v>105.3726652</v>
      </c>
      <c r="K17" s="24">
        <f>+TC!C7</f>
        <v>43.35</v>
      </c>
      <c r="L17" s="24">
        <f>+TC!E7</f>
        <v>112.890625</v>
      </c>
      <c r="M17" s="27">
        <f>$Q$5*D17/$D$14+$Q$6*F17/$F$14+$Q$7*H17/$H$14+$Q$9*J17/$J$14+$Q$8*L17/$L$14</f>
        <v>1.1752905744587154</v>
      </c>
      <c r="N17" s="73">
        <f t="shared" si="0"/>
        <v>332221.09723694308</v>
      </c>
      <c r="O17" s="28">
        <f t="shared" si="1"/>
        <v>0.17529057445871535</v>
      </c>
      <c r="P17" s="223" t="s">
        <v>45</v>
      </c>
      <c r="Q17" s="223">
        <f>+N17/N14-1</f>
        <v>0.17529057445871543</v>
      </c>
      <c r="R17" s="76">
        <f>+N17/N16-1</f>
        <v>8.6630817988946784E-2</v>
      </c>
    </row>
    <row r="18" spans="2:19" x14ac:dyDescent="0.35">
      <c r="B18" s="36">
        <v>43556</v>
      </c>
      <c r="C18" s="25">
        <f>MO!C8</f>
        <v>0</v>
      </c>
      <c r="D18" s="69">
        <f>+MO!E8</f>
        <v>119.00000000000004</v>
      </c>
      <c r="E18" s="56">
        <f>V!D8</f>
        <v>1937559.9999999998</v>
      </c>
      <c r="F18" s="55">
        <f>V!E8</f>
        <v>116.52659851500093</v>
      </c>
      <c r="G18" s="24">
        <f>GO!C8</f>
        <v>36.58</v>
      </c>
      <c r="H18" s="25">
        <f>+GO!E8</f>
        <v>107.05297044190809</v>
      </c>
      <c r="I18" s="24">
        <f>+IPIM!C8</f>
        <v>4.1000000000000002E-2</v>
      </c>
      <c r="J18" s="25">
        <f>+IPIM!E8</f>
        <v>109.69294447319997</v>
      </c>
      <c r="K18" s="24">
        <f>+TC!C8</f>
        <v>44.15</v>
      </c>
      <c r="L18" s="24">
        <f>+TC!E8</f>
        <v>114.97395833333333</v>
      </c>
      <c r="M18" s="27">
        <f>$Q$5*D18/$D$14+$Q$6*F18/$F$14+$Q$7*H18/$H$14+$Q$9*J18/$J$14+$Q$8*L18/$L$14</f>
        <v>1.179044259470855</v>
      </c>
      <c r="N18" s="29">
        <f t="shared" ref="N18" si="2">+$N$14*M18</f>
        <v>333282.15684255527</v>
      </c>
      <c r="O18" s="140">
        <f>(N18-$N$17)/$N$17</f>
        <v>3.193835714940853E-3</v>
      </c>
      <c r="P18" s="223" t="s">
        <v>44</v>
      </c>
      <c r="Q18" s="223">
        <f>+N18/N17-1</f>
        <v>3.193835714940807E-3</v>
      </c>
      <c r="R18" s="76">
        <f>+N18/N17-1</f>
        <v>3.193835714940807E-3</v>
      </c>
    </row>
    <row r="19" spans="2:19" x14ac:dyDescent="0.35">
      <c r="B19" s="36">
        <v>43586</v>
      </c>
      <c r="C19" s="25">
        <f>MO!C9</f>
        <v>0</v>
      </c>
      <c r="D19" s="69">
        <f>+MO!E9</f>
        <v>119.00000000000004</v>
      </c>
      <c r="E19" s="56">
        <f>V!D9</f>
        <v>2611294</v>
      </c>
      <c r="F19" s="55">
        <f>V!E9</f>
        <v>157.04556635285144</v>
      </c>
      <c r="G19" s="24">
        <f>GO!C9</f>
        <v>40.880000000000003</v>
      </c>
      <c r="H19" s="25">
        <f>+GO!E9</f>
        <v>119.63710857477319</v>
      </c>
      <c r="I19" s="24">
        <f>+IPIM!C9</f>
        <v>4.5999999999999999E-2</v>
      </c>
      <c r="J19" s="25">
        <f>+IPIM!E9</f>
        <v>114.73881991896717</v>
      </c>
      <c r="K19" s="24">
        <f>+TC!C9</f>
        <v>44.76</v>
      </c>
      <c r="L19" s="24">
        <f>+TC!E9</f>
        <v>116.56249999999999</v>
      </c>
      <c r="M19" s="27">
        <f t="shared" ref="M19:M23" si="3">$Q$5*D19/$D$14+$Q$6*F19/$F$14+$Q$7*H19/$H$14+$Q$9*J19/$J$14+$Q$8*L19/$L$14</f>
        <v>1.2290184682153111</v>
      </c>
      <c r="N19" s="29">
        <f t="shared" ref="N19:N27" si="4">+$N$14*M19</f>
        <v>347408.43916237872</v>
      </c>
      <c r="O19" s="28">
        <f t="shared" ref="O19:O27" si="5">(N19-$N$17)/$N$17</f>
        <v>4.5714561934048069E-2</v>
      </c>
      <c r="P19" s="223" t="s">
        <v>45</v>
      </c>
      <c r="Q19" s="223">
        <f t="shared" ref="Q19:Q27" si="6">+N19/N18-1</f>
        <v>4.2385354360560124E-2</v>
      </c>
      <c r="R19" s="76">
        <f>+N19/N18-1</f>
        <v>4.2385354360560124E-2</v>
      </c>
      <c r="S19" s="8"/>
    </row>
    <row r="20" spans="2:19" x14ac:dyDescent="0.35">
      <c r="B20" s="36">
        <v>43617</v>
      </c>
      <c r="C20" s="25">
        <f>MO!C10</f>
        <v>0.1</v>
      </c>
      <c r="D20" s="69">
        <f>+MO!E10</f>
        <v>130.90000000000003</v>
      </c>
      <c r="E20" s="56">
        <f>V!D10</f>
        <v>2611294</v>
      </c>
      <c r="F20" s="55">
        <f>V!E10</f>
        <v>157.04556635285144</v>
      </c>
      <c r="G20" s="24">
        <f>GO!C10</f>
        <v>40.880000000000003</v>
      </c>
      <c r="H20" s="25">
        <f>+GO!E10</f>
        <v>119.63710857477319</v>
      </c>
      <c r="I20" s="24">
        <f>+IPIM!C10</f>
        <v>4.9000000000000002E-2</v>
      </c>
      <c r="J20" s="25">
        <f>+IPIM!E10</f>
        <v>120.36102209499657</v>
      </c>
      <c r="K20" s="24">
        <f>+TC!C10</f>
        <v>42.463000000000001</v>
      </c>
      <c r="L20" s="24">
        <f>+TC!E10</f>
        <v>110.58072916666669</v>
      </c>
      <c r="M20" s="27">
        <f>$Q$5*D20/$D$14+$Q$6*F20/$F$14+$Q$7*H20/$H$14+$Q$9*J20/$J$14+$Q$8*L20/$L$14</f>
        <v>1.3281289264832827</v>
      </c>
      <c r="N20" s="29">
        <f t="shared" si="4"/>
        <v>375424.13664945011</v>
      </c>
      <c r="O20" s="28">
        <f t="shared" si="5"/>
        <v>0.13004303390670652</v>
      </c>
      <c r="P20" s="223" t="s">
        <v>45</v>
      </c>
      <c r="Q20" s="223">
        <f t="shared" si="6"/>
        <v>8.0641960093482012E-2</v>
      </c>
      <c r="R20" s="76">
        <f t="shared" ref="R20:R27" si="7">+N20/N19-1</f>
        <v>8.0641960093482012E-2</v>
      </c>
      <c r="S20" s="8"/>
    </row>
    <row r="21" spans="2:19" x14ac:dyDescent="0.35">
      <c r="B21" s="36">
        <v>43647</v>
      </c>
      <c r="C21" s="25">
        <f>MO!C11</f>
        <v>0</v>
      </c>
      <c r="D21" s="69">
        <f>+MO!E11</f>
        <v>130.90000000000003</v>
      </c>
      <c r="E21" s="56">
        <f>V!D11</f>
        <v>2611294</v>
      </c>
      <c r="F21" s="55">
        <f>V!E11</f>
        <v>157.04556635285144</v>
      </c>
      <c r="G21" s="24">
        <f>GO!C11</f>
        <v>41.9</v>
      </c>
      <c r="H21" s="25">
        <f>+GO!E11</f>
        <v>122.62218320163885</v>
      </c>
      <c r="I21" s="24">
        <f>+IPIM!C11</f>
        <v>1.7000000000000001E-2</v>
      </c>
      <c r="J21" s="25">
        <f>+IPIM!E11</f>
        <v>122.40715947061149</v>
      </c>
      <c r="K21" s="24">
        <f>+TC!C11</f>
        <v>43.88</v>
      </c>
      <c r="L21" s="24">
        <f>+TC!E11</f>
        <v>114.27083333333334</v>
      </c>
      <c r="M21" s="27">
        <f>$Q$5*D21/$D$14+$Q$6*F21/$F$14+$Q$7*H21/$H$14+$Q$9*J21/$J$14+$Q$8*L21/$L$14</f>
        <v>1.330109564662767</v>
      </c>
      <c r="N21" s="29">
        <f t="shared" si="4"/>
        <v>375984.00652632775</v>
      </c>
      <c r="O21" s="28">
        <f t="shared" si="5"/>
        <v>0.13172826666746143</v>
      </c>
      <c r="P21" s="223" t="s">
        <v>44</v>
      </c>
      <c r="Q21" s="223">
        <f t="shared" si="6"/>
        <v>1.4912996321290173E-3</v>
      </c>
      <c r="R21" s="76">
        <f t="shared" si="7"/>
        <v>1.4912996321290173E-3</v>
      </c>
    </row>
    <row r="22" spans="2:19" x14ac:dyDescent="0.35">
      <c r="B22" s="36">
        <v>43678</v>
      </c>
      <c r="C22" s="25">
        <f>MO!C12</f>
        <v>0</v>
      </c>
      <c r="D22" s="69">
        <f>+MO!E12</f>
        <v>130.90000000000003</v>
      </c>
      <c r="E22" s="56">
        <f>V!D12</f>
        <v>2611294</v>
      </c>
      <c r="F22" s="55">
        <f>V!E12</f>
        <v>157.04556635285144</v>
      </c>
      <c r="G22" s="24">
        <f>GO!C12</f>
        <v>42.63</v>
      </c>
      <c r="H22" s="25">
        <f>+GO!E12</f>
        <v>124.7585601404741</v>
      </c>
      <c r="I22" s="24">
        <f>+IPIM!C12</f>
        <v>1E-3</v>
      </c>
      <c r="J22" s="25">
        <f>+IPIM!E12</f>
        <v>122.5295666300821</v>
      </c>
      <c r="K22" s="24">
        <f>+TC!C12</f>
        <v>59.51</v>
      </c>
      <c r="L22" s="24">
        <f>+TC!E12</f>
        <v>154.97395833333334</v>
      </c>
      <c r="M22" s="27">
        <f>$Q$5*D22/$D$14+$Q$6*F22/$F$14+$Q$7*H22/$H$14+$Q$9*J22/$J$14+$Q$8*L22/$L$14</f>
        <v>1.3327820556435923</v>
      </c>
      <c r="N22" s="29">
        <f t="shared" si="4"/>
        <v>376739.44344150473</v>
      </c>
      <c r="O22" s="28">
        <f t="shared" si="5"/>
        <v>0.13400216474756496</v>
      </c>
      <c r="P22" s="223" t="s">
        <v>44</v>
      </c>
      <c r="Q22" s="223">
        <f t="shared" si="6"/>
        <v>2.0092261959661073E-3</v>
      </c>
      <c r="R22" s="76">
        <f t="shared" si="7"/>
        <v>2.0092261959661073E-3</v>
      </c>
    </row>
    <row r="23" spans="2:19" x14ac:dyDescent="0.35">
      <c r="B23" s="36">
        <v>43709</v>
      </c>
      <c r="C23" s="25">
        <f>MO!C13</f>
        <v>0</v>
      </c>
      <c r="D23" s="69">
        <f>+MO!E13</f>
        <v>130.90000000000003</v>
      </c>
      <c r="E23" s="56">
        <f>V!D13</f>
        <v>2611294</v>
      </c>
      <c r="F23" s="55">
        <f>V!E13</f>
        <v>157.04556635285144</v>
      </c>
      <c r="G23" s="24">
        <f>GO!C13</f>
        <v>42.63</v>
      </c>
      <c r="H23" s="25">
        <f>+GO!E13</f>
        <v>124.7585601404741</v>
      </c>
      <c r="I23" s="24">
        <f>+IPIM!C13</f>
        <v>0.11199999999999999</v>
      </c>
      <c r="J23" s="25">
        <f>+IPIM!E13</f>
        <v>136.25287809265129</v>
      </c>
      <c r="K23" s="24">
        <f>+TC!C13</f>
        <v>57.59</v>
      </c>
      <c r="L23" s="24">
        <f>+TC!E13</f>
        <v>149.97395833333337</v>
      </c>
      <c r="M23" s="27">
        <f t="shared" si="3"/>
        <v>1.3437805524331927</v>
      </c>
      <c r="N23" s="29">
        <f t="shared" si="4"/>
        <v>379848.40453657764</v>
      </c>
      <c r="O23" s="28">
        <f t="shared" si="5"/>
        <v>0.14336027331119894</v>
      </c>
      <c r="P23" s="223" t="s">
        <v>44</v>
      </c>
      <c r="Q23" s="223">
        <f t="shared" si="6"/>
        <v>8.2522845674788403E-3</v>
      </c>
      <c r="R23" s="76">
        <f t="shared" si="7"/>
        <v>8.2522845674788403E-3</v>
      </c>
    </row>
    <row r="24" spans="2:19" x14ac:dyDescent="0.35">
      <c r="B24" s="36">
        <v>43739</v>
      </c>
      <c r="C24" s="25">
        <f>MO!C14</f>
        <v>0.12</v>
      </c>
      <c r="D24" s="69">
        <f>+MO!E14</f>
        <v>146.60800000000006</v>
      </c>
      <c r="E24" s="56">
        <f>V!D14</f>
        <v>2611294</v>
      </c>
      <c r="F24" s="55">
        <f>V!E14</f>
        <v>157.04556635285144</v>
      </c>
      <c r="G24" s="24">
        <f>GO!C14</f>
        <v>44.34</v>
      </c>
      <c r="H24" s="25">
        <f>+GO!E14</f>
        <v>129.76294995610183</v>
      </c>
      <c r="I24" s="24">
        <f>+IPIM!C14</f>
        <v>4.2000000000000003E-2</v>
      </c>
      <c r="J24" s="25">
        <f>+IPIM!E14</f>
        <v>141.97549897254265</v>
      </c>
      <c r="K24" s="24">
        <f>+TC!C14</f>
        <v>59.67</v>
      </c>
      <c r="L24" s="24">
        <f>+TC!E14</f>
        <v>155.390625</v>
      </c>
      <c r="M24" s="27">
        <f t="shared" ref="M24:M29" si="8">$Q$5*D24/$D$14+$Q$6*F24/$F$14+$Q$7*H24/$H$14+$Q$9*J24/$J$14+$Q$8*L24/$L$14</f>
        <v>1.4741423437247574</v>
      </c>
      <c r="N24" s="29">
        <f>+$N$14*M24</f>
        <v>416697.9618135966</v>
      </c>
      <c r="O24" s="28">
        <f t="shared" si="5"/>
        <v>0.25427904873965262</v>
      </c>
      <c r="P24" s="223" t="s">
        <v>45</v>
      </c>
      <c r="Q24" s="223">
        <f t="shared" si="6"/>
        <v>9.7011220362965833E-2</v>
      </c>
      <c r="R24" s="76">
        <f>+N24/N23-1</f>
        <v>9.7011220362965833E-2</v>
      </c>
      <c r="S24" s="8"/>
    </row>
    <row r="25" spans="2:19" x14ac:dyDescent="0.35">
      <c r="B25" s="36">
        <v>43770</v>
      </c>
      <c r="C25" s="25">
        <f>MO!C15</f>
        <v>0</v>
      </c>
      <c r="D25" s="69">
        <f>+MO!E15</f>
        <v>146.60800000000006</v>
      </c>
      <c r="E25" s="56">
        <f>V!D15</f>
        <v>2611294</v>
      </c>
      <c r="F25" s="55">
        <f>V!E15</f>
        <v>157.04556635285144</v>
      </c>
      <c r="G25" s="24">
        <f>GO!C15</f>
        <v>44.34</v>
      </c>
      <c r="H25" s="25">
        <f>+GO!E15</f>
        <v>129.76294995610183</v>
      </c>
      <c r="I25" s="24">
        <f>+IPIM!C15</f>
        <v>3.6000000000000004E-2</v>
      </c>
      <c r="J25" s="25">
        <f>+IPIM!E15</f>
        <v>147.08661693555422</v>
      </c>
      <c r="K25" s="24">
        <f>+TC!C15</f>
        <v>59.94</v>
      </c>
      <c r="L25" s="24">
        <f>+TC!E15</f>
        <v>156.09375</v>
      </c>
      <c r="M25" s="27">
        <f t="shared" si="8"/>
        <v>1.4783977463396507</v>
      </c>
      <c r="N25" s="29">
        <f t="shared" si="4"/>
        <v>417900.8426641947</v>
      </c>
      <c r="O25" s="28">
        <f t="shared" si="5"/>
        <v>0.2578997725907336</v>
      </c>
      <c r="P25" s="223" t="s">
        <v>44</v>
      </c>
      <c r="Q25" s="223">
        <f t="shared" si="6"/>
        <v>2.8866972263621449E-3</v>
      </c>
      <c r="R25" s="76">
        <f t="shared" si="7"/>
        <v>2.8866972263621449E-3</v>
      </c>
    </row>
    <row r="26" spans="2:19" x14ac:dyDescent="0.35">
      <c r="B26" s="36">
        <v>43800</v>
      </c>
      <c r="C26" s="25">
        <f>MO!C16</f>
        <v>0</v>
      </c>
      <c r="D26" s="69">
        <f>+MO!E16</f>
        <v>146.60800000000006</v>
      </c>
      <c r="E26" s="56">
        <f>V!D16</f>
        <v>2611294</v>
      </c>
      <c r="F26" s="55">
        <f>V!E16</f>
        <v>157.04556635285144</v>
      </c>
      <c r="G26" s="24">
        <f>GO!C16</f>
        <v>48.94</v>
      </c>
      <c r="H26" s="25">
        <f>+GO!E16</f>
        <v>143.22505121451564</v>
      </c>
      <c r="I26" s="24">
        <f>+IPIM!C16</f>
        <v>5.4000000000000006E-2</v>
      </c>
      <c r="J26" s="25">
        <f>+IPIM!E16</f>
        <v>155.02929425007414</v>
      </c>
      <c r="K26" s="24">
        <f>+TC!C16</f>
        <v>59.89</v>
      </c>
      <c r="L26" s="24">
        <f>+TC!E16</f>
        <v>155.96354166666669</v>
      </c>
      <c r="M26" s="27">
        <f t="shared" si="8"/>
        <v>1.4852308520188227</v>
      </c>
      <c r="N26" s="29">
        <f t="shared" si="4"/>
        <v>419832.36659164215</v>
      </c>
      <c r="O26" s="28">
        <f t="shared" si="5"/>
        <v>0.26371374389933433</v>
      </c>
      <c r="P26" s="223" t="s">
        <v>44</v>
      </c>
      <c r="Q26" s="223">
        <f t="shared" si="6"/>
        <v>4.6219670559495274E-3</v>
      </c>
      <c r="R26" s="76">
        <f t="shared" si="7"/>
        <v>4.6219670559495274E-3</v>
      </c>
    </row>
    <row r="27" spans="2:19" x14ac:dyDescent="0.35">
      <c r="B27" s="36">
        <v>43831</v>
      </c>
      <c r="C27" s="25">
        <f>MO!C17</f>
        <v>7.3099999999999998E-2</v>
      </c>
      <c r="D27" s="69">
        <f>+MO!E17</f>
        <v>157.32504480000006</v>
      </c>
      <c r="E27" s="56">
        <f>V!D17</f>
        <v>2940298</v>
      </c>
      <c r="F27" s="55">
        <f>V!E17</f>
        <v>176.83216239004739</v>
      </c>
      <c r="G27" s="24">
        <f>GO!C17</f>
        <v>52.44</v>
      </c>
      <c r="H27" s="25">
        <f>+GO!E17</f>
        <v>153.46795434591746</v>
      </c>
      <c r="I27" s="24">
        <f>+IPIM!C17</f>
        <v>3.6999999999999998E-2</v>
      </c>
      <c r="J27" s="25">
        <f>+IPIM!E17</f>
        <v>160.76537813732688</v>
      </c>
      <c r="K27" s="24">
        <f>+TC!C17</f>
        <v>63</v>
      </c>
      <c r="L27" s="24">
        <f>+TC!E17</f>
        <v>164.0625</v>
      </c>
      <c r="M27" s="27">
        <f t="shared" si="8"/>
        <v>1.5982951989117378</v>
      </c>
      <c r="N27" s="73">
        <f t="shared" si="4"/>
        <v>451792.4300852528</v>
      </c>
      <c r="O27" s="28">
        <f t="shared" si="5"/>
        <v>0.35991492967416927</v>
      </c>
      <c r="P27" s="223" t="s">
        <v>45</v>
      </c>
      <c r="Q27" s="223">
        <f t="shared" si="6"/>
        <v>7.6125773134345431E-2</v>
      </c>
      <c r="R27" s="76">
        <f t="shared" si="7"/>
        <v>7.6125773134345431E-2</v>
      </c>
      <c r="S27" s="8"/>
    </row>
    <row r="28" spans="2:19" s="15" customFormat="1" x14ac:dyDescent="0.35">
      <c r="B28" s="36">
        <v>43862</v>
      </c>
      <c r="C28" s="25">
        <f>MO!C18</f>
        <v>0</v>
      </c>
      <c r="D28" s="69">
        <f>+MO!E18</f>
        <v>157.32504480000006</v>
      </c>
      <c r="E28" s="56">
        <f>V!D18</f>
        <v>3070382.8</v>
      </c>
      <c r="F28" s="55">
        <f>V!E18</f>
        <v>184.65557909069366</v>
      </c>
      <c r="G28" s="24">
        <f>GO!C18</f>
        <v>52.44</v>
      </c>
      <c r="H28" s="25">
        <f>+GO!E18</f>
        <v>153.46795434591746</v>
      </c>
      <c r="I28" s="24">
        <f>+IPIM!C18</f>
        <v>1.5057219013040468E-2</v>
      </c>
      <c r="J28" s="25">
        <f>+IPIM!E18</f>
        <v>163.18605764565487</v>
      </c>
      <c r="K28" s="24">
        <f>+TC!C18</f>
        <v>63</v>
      </c>
      <c r="L28" s="24">
        <f>+TC!E18</f>
        <v>164.0625</v>
      </c>
      <c r="M28" s="27">
        <f t="shared" si="8"/>
        <v>1.6090636925899944</v>
      </c>
      <c r="N28" s="111">
        <f t="shared" ref="N28:N29" si="9">+$N$14*M28</f>
        <v>454836.37586608838</v>
      </c>
      <c r="O28" s="28">
        <f t="shared" ref="O28:O33" si="10">(N28-$N$17)/$N$17</f>
        <v>0.36907733930483944</v>
      </c>
      <c r="P28" s="223" t="s">
        <v>44</v>
      </c>
      <c r="Q28" s="223">
        <f t="shared" ref="Q28:Q34" si="11">+N28/N27-1</f>
        <v>6.7374873462602292E-3</v>
      </c>
      <c r="R28" s="76">
        <f>+N28/N27-1</f>
        <v>6.7374873462602292E-3</v>
      </c>
    </row>
    <row r="29" spans="2:19" s="15" customFormat="1" x14ac:dyDescent="0.35">
      <c r="B29" s="36">
        <v>43891</v>
      </c>
      <c r="C29" s="25">
        <f>MO!C19</f>
        <v>0</v>
      </c>
      <c r="D29" s="69">
        <f>+MO!E19</f>
        <v>157.32504480000006</v>
      </c>
      <c r="E29" s="56">
        <f>V!D19</f>
        <v>3171705.4323999994</v>
      </c>
      <c r="F29" s="55">
        <f>V!E19</f>
        <v>190.74921320068654</v>
      </c>
      <c r="G29" s="24">
        <f>GO!C19</f>
        <v>52.44</v>
      </c>
      <c r="H29" s="25">
        <f>+GO!E19</f>
        <v>153.46795434591746</v>
      </c>
      <c r="I29" s="24">
        <f>+IPIM!C19</f>
        <v>1.1169257228504925E-2</v>
      </c>
      <c r="J29" s="25">
        <f>+IPIM!E19</f>
        <v>165.00872469960484</v>
      </c>
      <c r="K29" s="24">
        <f>+TC!C19</f>
        <v>63.75</v>
      </c>
      <c r="L29" s="24">
        <f>+TC!E19</f>
        <v>166.015625</v>
      </c>
      <c r="M29" s="27">
        <f t="shared" si="8"/>
        <v>1.6175206377951084</v>
      </c>
      <c r="N29" s="111">
        <f t="shared" si="9"/>
        <v>457226.91287572077</v>
      </c>
      <c r="O29" s="28">
        <f t="shared" si="10"/>
        <v>0.376272960021026</v>
      </c>
      <c r="P29" s="223" t="s">
        <v>44</v>
      </c>
      <c r="Q29" s="223">
        <f t="shared" si="11"/>
        <v>5.2558175565451393E-3</v>
      </c>
      <c r="R29" s="76">
        <f t="shared" ref="R29:R33" si="12">+N29/N28-1</f>
        <v>5.2558175565451393E-3</v>
      </c>
    </row>
    <row r="30" spans="2:19" s="15" customFormat="1" x14ac:dyDescent="0.35">
      <c r="B30" s="36">
        <v>43922</v>
      </c>
      <c r="C30" s="25">
        <f>MO!C20</f>
        <v>0</v>
      </c>
      <c r="D30" s="69">
        <f>+MO!E20</f>
        <v>157.32504480000006</v>
      </c>
      <c r="E30" s="56">
        <f>V!D20</f>
        <v>3219281.0138859991</v>
      </c>
      <c r="F30" s="55">
        <f>V!E20</f>
        <v>193.61045139869682</v>
      </c>
      <c r="G30" s="24">
        <f>GO!C20</f>
        <v>52.44</v>
      </c>
      <c r="H30" s="25">
        <f>+GO!E20</f>
        <v>153.46795434591746</v>
      </c>
      <c r="I30" s="24">
        <f>+IPIM!C20</f>
        <v>9.5835843960292433E-3</v>
      </c>
      <c r="J30" s="25">
        <f>+IPIM!E20</f>
        <v>166.59009973884466</v>
      </c>
      <c r="K30" s="24">
        <f>+TC!C20</f>
        <v>65.75</v>
      </c>
      <c r="L30" s="24">
        <f>+TC!E20</f>
        <v>171.22395833333334</v>
      </c>
      <c r="M30" s="27">
        <f>$Q$5*D30/$D$14+$Q$6*F30/$F$14+$Q$7*H30/$H$14+$Q$9*J30/$J$14+$Q$8*L30/$L$14</f>
        <v>1.6223556115918123</v>
      </c>
      <c r="N30" s="111">
        <f t="shared" ref="N30:N37" si="13">+$N$14*M30</f>
        <v>458593.62195580732</v>
      </c>
      <c r="O30" s="28">
        <f t="shared" si="10"/>
        <v>0.38038681399193086</v>
      </c>
      <c r="P30" s="223" t="s">
        <v>44</v>
      </c>
      <c r="Q30" s="223">
        <f t="shared" si="11"/>
        <v>2.9891264962744746E-3</v>
      </c>
      <c r="R30" s="76">
        <f t="shared" si="12"/>
        <v>2.9891264962744746E-3</v>
      </c>
    </row>
    <row r="31" spans="2:19" s="15" customFormat="1" x14ac:dyDescent="0.35">
      <c r="B31" s="36">
        <v>43952</v>
      </c>
      <c r="C31" s="25">
        <f>MO!C21</f>
        <v>0</v>
      </c>
      <c r="D31" s="69">
        <f>+MO!E21</f>
        <v>157.32504480000006</v>
      </c>
      <c r="E31" s="56">
        <f>V!D21</f>
        <v>3267570.2290942888</v>
      </c>
      <c r="F31" s="55">
        <f>V!E21</f>
        <v>196.51460816967725</v>
      </c>
      <c r="G31" s="24">
        <f>GO!C21</f>
        <v>52.44</v>
      </c>
      <c r="H31" s="25">
        <f>+GO!E21</f>
        <v>153.46795434591746</v>
      </c>
      <c r="I31" s="24">
        <f>+IPIM!C21</f>
        <v>-1.2953438055334665E-2</v>
      </c>
      <c r="J31" s="25">
        <f>+IPIM!E21</f>
        <v>164.43218520124552</v>
      </c>
      <c r="K31" s="24">
        <f>+TC!C21</f>
        <v>68.75</v>
      </c>
      <c r="L31" s="24">
        <f>+TC!E21</f>
        <v>179.03645833333334</v>
      </c>
      <c r="M31" s="27">
        <f t="shared" ref="M31:M56" si="14">$Q$5*D31/$D$14+$Q$6*F31/$F$14+$Q$7*H31/$H$14+$Q$9*J31/$J$14+$Q$8*L31/$L$14</f>
        <v>1.6243188999721763</v>
      </c>
      <c r="N31" s="111">
        <f t="shared" si="13"/>
        <v>459148.58753971622</v>
      </c>
      <c r="O31" s="28">
        <f t="shared" si="10"/>
        <v>0.38205728461683847</v>
      </c>
      <c r="P31" s="223" t="s">
        <v>44</v>
      </c>
      <c r="Q31" s="223">
        <f t="shared" si="11"/>
        <v>1.2101467559493262E-3</v>
      </c>
      <c r="R31" s="76">
        <f t="shared" si="12"/>
        <v>1.2101467559493262E-3</v>
      </c>
    </row>
    <row r="32" spans="2:19" s="15" customFormat="1" x14ac:dyDescent="0.35">
      <c r="B32" s="36">
        <v>43983</v>
      </c>
      <c r="C32" s="25">
        <f>MO!C22</f>
        <v>0</v>
      </c>
      <c r="D32" s="69">
        <f>+MO!E22</f>
        <v>157.32504480000006</v>
      </c>
      <c r="E32" s="56">
        <f>V!D22</f>
        <v>3339456.7741343635</v>
      </c>
      <c r="F32" s="55">
        <f>V!E22</f>
        <v>200.83792954941018</v>
      </c>
      <c r="G32" s="24">
        <f>GO!C22</f>
        <v>52.44</v>
      </c>
      <c r="H32" s="25">
        <f>+GO!E22</f>
        <v>153.46795434591746</v>
      </c>
      <c r="I32" s="24">
        <f>+IPIM!C22</f>
        <v>3.6562559068400446E-3</v>
      </c>
      <c r="J32" s="25">
        <f>+IPIM!E22</f>
        <v>165.0333913496622</v>
      </c>
      <c r="K32" s="24">
        <f>+TC!C22</f>
        <v>70.5</v>
      </c>
      <c r="L32" s="24">
        <f>+TC!E22</f>
        <v>183.59375</v>
      </c>
      <c r="M32" s="27">
        <f t="shared" si="14"/>
        <v>1.6299454750414473</v>
      </c>
      <c r="N32" s="111">
        <f t="shared" si="13"/>
        <v>460739.05970364052</v>
      </c>
      <c r="O32" s="28">
        <f t="shared" si="10"/>
        <v>0.38684467523456906</v>
      </c>
      <c r="P32" s="223" t="s">
        <v>44</v>
      </c>
      <c r="Q32" s="223">
        <f t="shared" si="11"/>
        <v>3.4639596136984974E-3</v>
      </c>
      <c r="R32" s="76">
        <f>+N32/N31-1</f>
        <v>3.4639596136984974E-3</v>
      </c>
    </row>
    <row r="33" spans="2:20" s="15" customFormat="1" x14ac:dyDescent="0.35">
      <c r="B33" s="36">
        <v>44013</v>
      </c>
      <c r="C33" s="25">
        <f>MO!C23</f>
        <v>0</v>
      </c>
      <c r="D33" s="69">
        <f>+MO!E23</f>
        <v>157.32504480000006</v>
      </c>
      <c r="E33" s="56">
        <f>V!D23</f>
        <v>3402906.4528429159</v>
      </c>
      <c r="F33" s="55">
        <f>V!E23</f>
        <v>204.65385021084893</v>
      </c>
      <c r="G33" s="24">
        <f>GO!C23</f>
        <v>52.44</v>
      </c>
      <c r="H33" s="25">
        <f>+GO!E23</f>
        <v>153.46795434591746</v>
      </c>
      <c r="I33" s="25">
        <f>+IPIM!C23</f>
        <v>3.6593839909391024E-2</v>
      </c>
      <c r="J33" s="25">
        <f>+IPIM!E23</f>
        <v>171.07259685241561</v>
      </c>
      <c r="K33" s="24">
        <f>+TC!C23</f>
        <v>73.5</v>
      </c>
      <c r="L33" s="24">
        <f>+TC!E23</f>
        <v>191.40625</v>
      </c>
      <c r="M33" s="27">
        <f t="shared" si="14"/>
        <v>1.6396860765183512</v>
      </c>
      <c r="N33" s="111">
        <f t="shared" si="13"/>
        <v>463492.4496998933</v>
      </c>
      <c r="O33" s="28">
        <f t="shared" si="10"/>
        <v>0.39513249927450067</v>
      </c>
      <c r="P33" s="223" t="s">
        <v>44</v>
      </c>
      <c r="Q33" s="223">
        <f t="shared" si="11"/>
        <v>5.9760290304533559E-3</v>
      </c>
      <c r="R33" s="76">
        <f t="shared" si="12"/>
        <v>5.9760290304533559E-3</v>
      </c>
    </row>
    <row r="34" spans="2:20" s="15" customFormat="1" ht="14.25" customHeight="1" x14ac:dyDescent="0.35">
      <c r="B34" s="36">
        <v>44044</v>
      </c>
      <c r="C34" s="25">
        <f>MO!C24</f>
        <v>0</v>
      </c>
      <c r="D34" s="69">
        <f>+MO!E24</f>
        <v>157.32504480000006</v>
      </c>
      <c r="E34" s="56">
        <f>V!D24</f>
        <v>3530340</v>
      </c>
      <c r="F34" s="55">
        <f>V!E24</f>
        <v>212.3178181844425</v>
      </c>
      <c r="G34" s="24">
        <f>GO!C24</f>
        <v>52.44</v>
      </c>
      <c r="H34" s="25">
        <f>+GO!E24</f>
        <v>153.46795434591746</v>
      </c>
      <c r="I34" s="25">
        <f>+IPIM!C24</f>
        <v>3.5318224957191724E-2</v>
      </c>
      <c r="J34" s="25">
        <f>+IPIM!E24</f>
        <v>177.11457731206022</v>
      </c>
      <c r="K34" s="24">
        <f>+TC!C24</f>
        <v>76.25</v>
      </c>
      <c r="L34" s="24">
        <f>+TC!E24</f>
        <v>198.56770833333334</v>
      </c>
      <c r="M34" s="27">
        <f t="shared" si="14"/>
        <v>1.653704061805382</v>
      </c>
      <c r="N34" s="111">
        <f t="shared" si="13"/>
        <v>467454.93400319299</v>
      </c>
      <c r="O34" s="28">
        <f>(N34-$N$17)/$N$17</f>
        <v>0.40705974994056415</v>
      </c>
      <c r="P34" s="223" t="s">
        <v>44</v>
      </c>
      <c r="Q34" s="223">
        <f t="shared" si="11"/>
        <v>8.5491884622184156E-3</v>
      </c>
      <c r="R34" s="76">
        <f>+N34/N33-1</f>
        <v>8.5491884622184156E-3</v>
      </c>
      <c r="S34" s="112">
        <f>(N34-N27)/N14</f>
        <v>5.5408862893644176E-2</v>
      </c>
    </row>
    <row r="35" spans="2:20" s="15" customFormat="1" x14ac:dyDescent="0.35">
      <c r="B35" s="36">
        <v>44075</v>
      </c>
      <c r="C35" s="25">
        <f>MO!C25</f>
        <v>8.9425000000000088E-2</v>
      </c>
      <c r="D35" s="69">
        <f>+MO!E25</f>
        <v>171.39383693124006</v>
      </c>
      <c r="E35" s="56">
        <f>V!D25</f>
        <v>3822139.9999999995</v>
      </c>
      <c r="F35" s="55">
        <f>V!E25</f>
        <v>229.86693224887262</v>
      </c>
      <c r="G35" s="24">
        <f>GO!C25</f>
        <v>54.99</v>
      </c>
      <c r="H35" s="25">
        <f>+GO!E25</f>
        <v>160.93064091308165</v>
      </c>
      <c r="I35" s="25">
        <f>+IPIM!C25</f>
        <v>4.1043633090730447E-2</v>
      </c>
      <c r="J35" s="25">
        <f>+IPIM!E25</f>
        <v>184.38400303827623</v>
      </c>
      <c r="K35" s="24">
        <f>+TC!C25</f>
        <v>80</v>
      </c>
      <c r="L35" s="24">
        <f>+TC!E25</f>
        <v>208.33333333333334</v>
      </c>
      <c r="M35" s="27">
        <f t="shared" si="14"/>
        <v>1.7922798957951962</v>
      </c>
      <c r="N35" s="73">
        <f t="shared" si="13"/>
        <v>506626.36668470106</v>
      </c>
      <c r="O35" s="28">
        <f>(N35-$N$17)/$N$17</f>
        <v>0.52496747165749857</v>
      </c>
      <c r="P35" s="223" t="s">
        <v>45</v>
      </c>
      <c r="Q35" s="223">
        <f t="shared" ref="Q35:Q42" si="15">+N35/N34-1</f>
        <v>8.3797238690052067E-2</v>
      </c>
      <c r="R35" s="76">
        <f>+N35/N34-1</f>
        <v>8.3797238690052067E-2</v>
      </c>
    </row>
    <row r="36" spans="2:20" s="15" customFormat="1" x14ac:dyDescent="0.35">
      <c r="B36" s="36">
        <v>44105</v>
      </c>
      <c r="C36" s="25">
        <f>MO!C26</f>
        <v>0</v>
      </c>
      <c r="D36" s="69">
        <f>+MO!E26</f>
        <v>171.39383693124006</v>
      </c>
      <c r="E36" s="56">
        <f>V!D26</f>
        <v>3897219.9999999995</v>
      </c>
      <c r="F36" s="55">
        <f>V!E26</f>
        <v>234.38231087792479</v>
      </c>
      <c r="G36" s="24">
        <f>GO!C26</f>
        <v>56.79</v>
      </c>
      <c r="H36" s="25">
        <f>+GO!E26</f>
        <v>166.19841966637401</v>
      </c>
      <c r="I36" s="25">
        <f>+IPIM!C26</f>
        <v>3.6936622493241922E-2</v>
      </c>
      <c r="J36" s="25">
        <f>+IPIM!E26</f>
        <v>191.19452535229377</v>
      </c>
      <c r="K36" s="24">
        <f>+TC!C26</f>
        <v>83.5</v>
      </c>
      <c r="L36" s="24">
        <f>+TC!E26</f>
        <v>217.44791666666669</v>
      </c>
      <c r="M36" s="27">
        <f t="shared" si="14"/>
        <v>1.8036371314754787</v>
      </c>
      <c r="N36" s="111">
        <f t="shared" si="13"/>
        <v>509836.73302412289</v>
      </c>
      <c r="O36" s="28">
        <f t="shared" ref="O36:O41" si="16">(N36-$N$17)/$N$17</f>
        <v>0.5346308144316998</v>
      </c>
      <c r="P36" s="223" t="s">
        <v>44</v>
      </c>
      <c r="Q36" s="223">
        <f t="shared" si="15"/>
        <v>6.3367533759248751E-3</v>
      </c>
      <c r="R36" s="76">
        <f>+N36/N35-1</f>
        <v>6.3367533759248751E-3</v>
      </c>
    </row>
    <row r="37" spans="2:20" s="15" customFormat="1" x14ac:dyDescent="0.35">
      <c r="B37" s="36">
        <v>44136</v>
      </c>
      <c r="C37" s="25">
        <f>MO!C27</f>
        <v>0</v>
      </c>
      <c r="D37" s="69">
        <f>+MO!E27</f>
        <v>171.39383693124006</v>
      </c>
      <c r="E37" s="56">
        <f>V!D27</f>
        <v>3968739.9999999995</v>
      </c>
      <c r="F37" s="55">
        <f>V!E27</f>
        <v>238.68358790975495</v>
      </c>
      <c r="G37" s="24">
        <f>GO!C27</f>
        <v>58.99</v>
      </c>
      <c r="H37" s="25">
        <f>+GO!E27</f>
        <v>172.63681592039802</v>
      </c>
      <c r="I37" s="25">
        <f>+IPIM!C27</f>
        <v>4.6650583283135649E-2</v>
      </c>
      <c r="J37" s="25">
        <f>+IPIM!E27</f>
        <v>200.11386148052054</v>
      </c>
      <c r="K37" s="24">
        <f>+TC!C27</f>
        <v>86.5</v>
      </c>
      <c r="L37" s="24">
        <f>+TC!E27</f>
        <v>225.26041666666669</v>
      </c>
      <c r="M37" s="27">
        <f t="shared" si="14"/>
        <v>1.8164369971349859</v>
      </c>
      <c r="N37" s="111">
        <f t="shared" si="13"/>
        <v>513454.88967942103</v>
      </c>
      <c r="O37" s="28">
        <f t="shared" si="16"/>
        <v>0.54552162385166159</v>
      </c>
      <c r="P37" s="223" t="s">
        <v>44</v>
      </c>
      <c r="Q37" s="223">
        <f t="shared" si="15"/>
        <v>7.0966966892260785E-3</v>
      </c>
      <c r="R37" s="76">
        <f t="shared" ref="R37:R39" si="17">+N37/N36-1</f>
        <v>7.0966966892260785E-3</v>
      </c>
    </row>
    <row r="38" spans="2:20" s="15" customFormat="1" x14ac:dyDescent="0.35">
      <c r="B38" s="36">
        <v>44166</v>
      </c>
      <c r="C38" s="25">
        <f>MO!C28</f>
        <v>0</v>
      </c>
      <c r="D38" s="69">
        <f>+MO!E28</f>
        <v>171.39383693124006</v>
      </c>
      <c r="E38" s="56">
        <f>V!D28</f>
        <v>4054659.9999999995</v>
      </c>
      <c r="F38" s="55">
        <f>V!E28</f>
        <v>243.85089387416835</v>
      </c>
      <c r="G38" s="24">
        <f>GO!C28</f>
        <v>62.49</v>
      </c>
      <c r="H38" s="25">
        <f>+GO!E28</f>
        <v>182.87971905179984</v>
      </c>
      <c r="I38" s="25">
        <f>+IPIM!C28</f>
        <v>4.1713982174967246E-2</v>
      </c>
      <c r="J38" s="25">
        <f>+IPIM!E28</f>
        <v>208.46140753128287</v>
      </c>
      <c r="K38" s="24">
        <f>+TC!C28</f>
        <v>89.25</v>
      </c>
      <c r="L38" s="24">
        <f>+TC!E28</f>
        <v>232.421875</v>
      </c>
      <c r="M38" s="27">
        <f t="shared" si="14"/>
        <v>1.8297801970853242</v>
      </c>
      <c r="N38" s="111">
        <f t="shared" ref="N38:N47" si="18">+$N$14*M38</f>
        <v>517226.63142949413</v>
      </c>
      <c r="O38" s="28">
        <f t="shared" si="16"/>
        <v>0.55687473110897423</v>
      </c>
      <c r="P38" s="223" t="s">
        <v>44</v>
      </c>
      <c r="Q38" s="223">
        <f t="shared" si="15"/>
        <v>7.3458093902425414E-3</v>
      </c>
      <c r="R38" s="76">
        <f t="shared" si="17"/>
        <v>7.3458093902425414E-3</v>
      </c>
    </row>
    <row r="39" spans="2:20" s="15" customFormat="1" x14ac:dyDescent="0.35">
      <c r="B39" s="36">
        <v>44197</v>
      </c>
      <c r="C39" s="25">
        <f>MO!C29</f>
        <v>0</v>
      </c>
      <c r="D39" s="69">
        <f>+MO!E29</f>
        <v>171.39383693124006</v>
      </c>
      <c r="E39" s="56">
        <f>V!D29</f>
        <v>4246220.7999999998</v>
      </c>
      <c r="F39" s="55">
        <f>V!E29</f>
        <v>255.37153242616802</v>
      </c>
      <c r="G39" s="24">
        <f>GO!C29</f>
        <v>64.400000000000006</v>
      </c>
      <c r="H39" s="25">
        <f>+GO!E29</f>
        <v>188.4694176177934</v>
      </c>
      <c r="I39" s="25">
        <f>+IPIM!C29</f>
        <v>4.4019570153935428E-2</v>
      </c>
      <c r="J39" s="25">
        <f>+IPIM!E29</f>
        <v>217.63778908449427</v>
      </c>
      <c r="K39" s="24">
        <f>+TC!C29</f>
        <v>92.25</v>
      </c>
      <c r="L39" s="24">
        <f>+TC!E29</f>
        <v>240.234375</v>
      </c>
      <c r="M39" s="27">
        <f t="shared" si="14"/>
        <v>1.8508695290046056</v>
      </c>
      <c r="N39" s="111">
        <f t="shared" si="18"/>
        <v>523187.98357719131</v>
      </c>
      <c r="O39" s="28">
        <f t="shared" si="16"/>
        <v>0.57481866121238201</v>
      </c>
      <c r="P39" s="223" t="s">
        <v>44</v>
      </c>
      <c r="Q39" s="223">
        <f t="shared" si="15"/>
        <v>1.152560944362313E-2</v>
      </c>
      <c r="R39" s="76">
        <f t="shared" si="17"/>
        <v>1.152560944362313E-2</v>
      </c>
    </row>
    <row r="40" spans="2:20" s="15" customFormat="1" x14ac:dyDescent="0.35">
      <c r="B40" s="36">
        <v>44228</v>
      </c>
      <c r="C40" s="25">
        <f>MO!C30</f>
        <v>0</v>
      </c>
      <c r="D40" s="69">
        <f>+MO!E30</f>
        <v>171.39383693124006</v>
      </c>
      <c r="E40" s="56">
        <f>V!D30</f>
        <v>4546228</v>
      </c>
      <c r="F40" s="55">
        <f>V!E30</f>
        <v>273.41423486945217</v>
      </c>
      <c r="G40" s="24">
        <f>GO!C30</f>
        <v>69.900000000000006</v>
      </c>
      <c r="H40" s="25">
        <f>+GO!E30</f>
        <v>204.56540825285336</v>
      </c>
      <c r="I40" s="25">
        <f>+IPIM!C30</f>
        <v>5.5574037386724173E-2</v>
      </c>
      <c r="J40" s="25">
        <f>+IPIM!E30</f>
        <v>229.7327997118399</v>
      </c>
      <c r="K40" s="24">
        <f>+TC!C30</f>
        <v>94.5</v>
      </c>
      <c r="L40" s="24">
        <f>+TC!E30</f>
        <v>246.09375</v>
      </c>
      <c r="M40" s="27">
        <f t="shared" si="14"/>
        <v>1.8817881671638534</v>
      </c>
      <c r="N40" s="111">
        <f t="shared" si="18"/>
        <v>531927.80002561992</v>
      </c>
      <c r="O40" s="28">
        <f t="shared" si="16"/>
        <v>0.60112589010638362</v>
      </c>
      <c r="P40" s="223" t="s">
        <v>44</v>
      </c>
      <c r="Q40" s="223">
        <f t="shared" si="15"/>
        <v>1.6704925806345639E-2</v>
      </c>
      <c r="R40" s="76">
        <f>+N40/N39-1</f>
        <v>1.6704925806345639E-2</v>
      </c>
    </row>
    <row r="41" spans="2:20" s="15" customFormat="1" x14ac:dyDescent="0.35">
      <c r="B41" s="36">
        <v>44256</v>
      </c>
      <c r="C41" s="25">
        <f>MO!C31</f>
        <v>0.1</v>
      </c>
      <c r="D41" s="69">
        <f>+MO!E31</f>
        <v>173.05754928000007</v>
      </c>
      <c r="E41" s="56">
        <f>V!D31</f>
        <v>4729336.8</v>
      </c>
      <c r="F41" s="55">
        <f>V!E31</f>
        <v>284.42656255074388</v>
      </c>
      <c r="G41" s="24">
        <f>GO!C31</f>
        <v>72.900000000000006</v>
      </c>
      <c r="H41" s="25">
        <f>+GO!E31</f>
        <v>213.34503950834068</v>
      </c>
      <c r="I41" s="25">
        <f>+IPIM!C31</f>
        <v>6.0878744080073099E-2</v>
      </c>
      <c r="J41" s="25">
        <f>+IPIM!E31</f>
        <v>243.71864403229574</v>
      </c>
      <c r="K41" s="24">
        <f>+TC!C31</f>
        <v>97.5</v>
      </c>
      <c r="L41" s="24">
        <f>+TC!E31</f>
        <v>253.90625</v>
      </c>
      <c r="M41" s="27">
        <f t="shared" si="14"/>
        <v>1.9196013702040802</v>
      </c>
      <c r="N41" s="111">
        <f t="shared" si="18"/>
        <v>542616.51316352037</v>
      </c>
      <c r="O41" s="28">
        <f t="shared" si="16"/>
        <v>0.63329938308078426</v>
      </c>
      <c r="P41" s="223" t="s">
        <v>44</v>
      </c>
      <c r="Q41" s="223">
        <f t="shared" ref="Q41" si="19">+N41/N40-1</f>
        <v>2.0094293130356489E-2</v>
      </c>
      <c r="R41" s="76">
        <f t="shared" ref="R41" si="20">+N41/N40-1</f>
        <v>2.0094293130356489E-2</v>
      </c>
    </row>
    <row r="42" spans="2:20" s="15" customFormat="1" ht="14.25" customHeight="1" x14ac:dyDescent="0.35">
      <c r="B42" s="36">
        <v>44287</v>
      </c>
      <c r="C42" s="25">
        <f>MO!C32</f>
        <v>0.05</v>
      </c>
      <c r="D42" s="69">
        <f>+MO!E32</f>
        <v>180.9238015200001</v>
      </c>
      <c r="E42" s="56">
        <f>V!D32</f>
        <v>5443160</v>
      </c>
      <c r="F42" s="55">
        <f>V!E32</f>
        <v>327.35653088054693</v>
      </c>
      <c r="G42" s="24">
        <f>GO!C32</f>
        <v>77.599999999999994</v>
      </c>
      <c r="H42" s="25">
        <f>+GO!E32</f>
        <v>227.09979514193734</v>
      </c>
      <c r="I42" s="25">
        <f>+IPIM!C32</f>
        <v>3.8909323630989423E-2</v>
      </c>
      <c r="J42" s="25">
        <f>+IPIM!E32</f>
        <v>253.20157162785421</v>
      </c>
      <c r="K42" s="24">
        <f>+TC!C32</f>
        <v>98.5</v>
      </c>
      <c r="L42" s="24">
        <f>+TC!E32</f>
        <v>256.51041666666669</v>
      </c>
      <c r="M42" s="27">
        <f>$Q$5*D42/$D$14+$Q$6*F42/$F$14+$Q$7*H42/$H$14+$Q$9*J42/$J$14+$Q$8*L42/$L$14</f>
        <v>2.0387222073669022</v>
      </c>
      <c r="N42" s="73">
        <f t="shared" si="18"/>
        <v>576288.57357653114</v>
      </c>
      <c r="O42" s="28">
        <f>(N42-$N$17)/$N$17</f>
        <v>0.73465375429037527</v>
      </c>
      <c r="P42" s="223" t="s">
        <v>45</v>
      </c>
      <c r="Q42" s="223">
        <f t="shared" si="15"/>
        <v>6.2054986525748257E-2</v>
      </c>
      <c r="R42" s="76">
        <f>+N42/N41-1</f>
        <v>6.2054986525748257E-2</v>
      </c>
      <c r="S42" s="73">
        <f>+'[7]Formula de ajuste'!$N$14*'[7]Formula de ajuste'!M42</f>
        <v>613213.8241950596</v>
      </c>
      <c r="T42" s="15" t="s">
        <v>228</v>
      </c>
    </row>
    <row r="43" spans="2:20" s="15" customFormat="1" x14ac:dyDescent="0.35">
      <c r="B43" s="36">
        <v>44317</v>
      </c>
      <c r="C43" s="25">
        <f>MO!C33</f>
        <v>0</v>
      </c>
      <c r="D43" s="69">
        <f>+MO!E33</f>
        <v>180.9238015200001</v>
      </c>
      <c r="E43" s="56">
        <f>V!D33</f>
        <v>5688100</v>
      </c>
      <c r="F43" s="55">
        <f>V!E33</f>
        <v>342.08744246019575</v>
      </c>
      <c r="G43" s="24">
        <f>GO!C33</f>
        <v>82.2</v>
      </c>
      <c r="H43" s="25">
        <f>+GO!E33</f>
        <v>240.56189640035117</v>
      </c>
      <c r="I43" s="25">
        <f>+IPIM!C33</f>
        <v>4.7659751536371475E-2</v>
      </c>
      <c r="J43" s="25">
        <f>+IPIM!E33</f>
        <v>265.26909562025651</v>
      </c>
      <c r="K43" s="24">
        <f>+TC!C33</f>
        <v>99.75</v>
      </c>
      <c r="L43" s="24">
        <f>+TC!E33</f>
        <v>259.765625</v>
      </c>
      <c r="M43" s="27">
        <f t="shared" si="14"/>
        <v>2.0656846638527768</v>
      </c>
      <c r="N43" s="111">
        <f t="shared" si="18"/>
        <v>583910.09039339656</v>
      </c>
      <c r="O43" s="28">
        <f t="shared" ref="O43:O56" si="21">(N43-$N$17)/$N$17</f>
        <v>0.75759485249350866</v>
      </c>
      <c r="P43" s="223" t="s">
        <v>44</v>
      </c>
      <c r="Q43" s="223">
        <f t="shared" ref="Q43:Q44" si="22">+N43/N42-1</f>
        <v>1.3225174272613494E-2</v>
      </c>
      <c r="R43" s="76">
        <f>+N43/N42-1</f>
        <v>1.3225174272613494E-2</v>
      </c>
      <c r="S43" s="14">
        <f>S42-N42</f>
        <v>36925.250618528458</v>
      </c>
    </row>
    <row r="44" spans="2:20" s="15" customFormat="1" x14ac:dyDescent="0.35">
      <c r="B44" s="36">
        <v>44348</v>
      </c>
      <c r="C44" s="25">
        <v>0.15</v>
      </c>
      <c r="D44" s="69">
        <f>+MO!E34</f>
        <v>204.52255824000011</v>
      </c>
      <c r="E44" s="56">
        <f>V!D34</f>
        <v>5929460</v>
      </c>
      <c r="F44" s="55">
        <f>V!E34</f>
        <v>356.60304962466063</v>
      </c>
      <c r="G44" s="24">
        <f>GO!C34</f>
        <v>86.6</v>
      </c>
      <c r="H44" s="25">
        <f>+GO!E34</f>
        <v>253.43868890839914</v>
      </c>
      <c r="I44" s="25">
        <f>+IPIM!C34</f>
        <v>3.2224824232401916E-2</v>
      </c>
      <c r="J44" s="25">
        <f>+IPIM!E34</f>
        <v>273.81734560090752</v>
      </c>
      <c r="K44" s="24">
        <f>+TC!C34</f>
        <v>100.75</v>
      </c>
      <c r="L44" s="24">
        <f>+TC!E34</f>
        <v>262.36979166666669</v>
      </c>
      <c r="M44" s="27">
        <f t="shared" si="14"/>
        <v>2.2775454354771281</v>
      </c>
      <c r="N44" s="73">
        <f t="shared" si="18"/>
        <v>643797.08305725188</v>
      </c>
      <c r="O44" s="28">
        <f t="shared" si="21"/>
        <v>0.93785731373372105</v>
      </c>
      <c r="P44" s="223" t="s">
        <v>45</v>
      </c>
      <c r="Q44" s="223">
        <f t="shared" si="22"/>
        <v>0.10256201022919087</v>
      </c>
      <c r="R44" s="76">
        <f>+N44/N43-1</f>
        <v>0.10256201022919087</v>
      </c>
      <c r="S44" s="73">
        <v>687698.53606346226</v>
      </c>
      <c r="T44" s="15" t="s">
        <v>229</v>
      </c>
    </row>
    <row r="45" spans="2:20" s="15" customFormat="1" x14ac:dyDescent="0.35">
      <c r="B45" s="36">
        <v>44378</v>
      </c>
      <c r="C45" s="25">
        <f>MO!C35</f>
        <v>0</v>
      </c>
      <c r="D45" s="69">
        <f>+MO!E35</f>
        <v>204.52255824000011</v>
      </c>
      <c r="E45" s="56">
        <f>V!D35</f>
        <v>6147660</v>
      </c>
      <c r="F45" s="55">
        <f>V!E35</f>
        <v>369.72579358922081</v>
      </c>
      <c r="G45" s="24">
        <f>GO!C35</f>
        <v>86.6</v>
      </c>
      <c r="H45" s="25">
        <f>+GO!E35</f>
        <v>253.43868890839914</v>
      </c>
      <c r="I45" s="25">
        <f>+IPIM!C35</f>
        <v>3.1303779650744268E-2</v>
      </c>
      <c r="J45" s="25">
        <f>+IPIM!E35</f>
        <v>282.38886345215002</v>
      </c>
      <c r="K45" s="24">
        <f>+TC!C35</f>
        <v>101.75</v>
      </c>
      <c r="L45" s="24">
        <f>+TC!E35</f>
        <v>264.97395833333337</v>
      </c>
      <c r="M45" s="27">
        <f t="shared" si="14"/>
        <v>2.2994870701240662</v>
      </c>
      <c r="N45" s="111">
        <f t="shared" si="18"/>
        <v>649999.35685744393</v>
      </c>
      <c r="O45" s="125">
        <f t="shared" si="21"/>
        <v>0.95652642852437075</v>
      </c>
      <c r="P45" s="234" t="s">
        <v>44</v>
      </c>
      <c r="Q45" s="234">
        <f t="shared" ref="Q45:Q48" si="23">+N45/N44-1</f>
        <v>9.6338954670915911E-3</v>
      </c>
      <c r="R45" s="126">
        <f>+N45/N44-1</f>
        <v>9.6338954670915911E-3</v>
      </c>
      <c r="S45" s="14">
        <f>S44-N44</f>
        <v>43901.453006210388</v>
      </c>
    </row>
    <row r="46" spans="2:20" s="15" customFormat="1" x14ac:dyDescent="0.35">
      <c r="B46" s="36">
        <v>44409</v>
      </c>
      <c r="C46" s="25">
        <f>MO!C36</f>
        <v>7.4999999999999997E-2</v>
      </c>
      <c r="D46" s="69">
        <f>+MO!E36</f>
        <v>216.32193660000007</v>
      </c>
      <c r="E46" s="56">
        <f>V!D36</f>
        <v>6309460</v>
      </c>
      <c r="F46" s="55">
        <f>V!E36</f>
        <v>379.45659090116328</v>
      </c>
      <c r="G46" s="24">
        <f>GO!C36</f>
        <v>86.6</v>
      </c>
      <c r="H46" s="25">
        <f>+GO!E36</f>
        <v>253.43868890839914</v>
      </c>
      <c r="I46" s="25">
        <f>+IPIM!C36</f>
        <v>2.2363752217500199E-2</v>
      </c>
      <c r="J46" s="25">
        <f>+IPIM!E36</f>
        <v>288.70413802337538</v>
      </c>
      <c r="K46" s="24">
        <f>+TC!C36</f>
        <v>102.75</v>
      </c>
      <c r="L46" s="24">
        <f>+TC!E36</f>
        <v>267.578125</v>
      </c>
      <c r="M46" s="27">
        <f t="shared" si="14"/>
        <v>2.4098120179736666</v>
      </c>
      <c r="N46" s="127">
        <f t="shared" si="18"/>
        <v>681185.07043647359</v>
      </c>
      <c r="O46" s="125">
        <f t="shared" si="21"/>
        <v>1.0503967872655788</v>
      </c>
      <c r="P46" s="234" t="s">
        <v>45</v>
      </c>
      <c r="Q46" s="234">
        <f t="shared" si="23"/>
        <v>4.7978068362718673E-2</v>
      </c>
      <c r="R46" s="126">
        <f t="shared" ref="R46:R56" si="24">+N46/N45-1</f>
        <v>4.7978068362718673E-2</v>
      </c>
    </row>
    <row r="47" spans="2:20" s="15" customFormat="1" x14ac:dyDescent="0.35">
      <c r="B47" s="36">
        <v>44440</v>
      </c>
      <c r="C47" s="25">
        <f>MO!C37</f>
        <v>0</v>
      </c>
      <c r="D47" s="69">
        <f>+MO!E37</f>
        <v>216.32193660000007</v>
      </c>
      <c r="E47" s="56">
        <f>V!D37</f>
        <v>6417400</v>
      </c>
      <c r="F47" s="55">
        <f>V!E37</f>
        <v>385.94819944165192</v>
      </c>
      <c r="G47" s="24">
        <f>GO!C37</f>
        <v>86.6</v>
      </c>
      <c r="H47" s="25">
        <f>+GO!E37</f>
        <v>253.43868890839914</v>
      </c>
      <c r="I47" s="25">
        <f>+IPIM!C37</f>
        <v>2.5118045702192004E-2</v>
      </c>
      <c r="J47" s="25">
        <f>+IPIM!E37</f>
        <v>295.95582175665845</v>
      </c>
      <c r="K47" s="24">
        <f>+TC!C37</f>
        <v>104</v>
      </c>
      <c r="L47" s="24">
        <f>+TC!E37</f>
        <v>270.83333333333337</v>
      </c>
      <c r="M47" s="27">
        <f t="shared" si="14"/>
        <v>2.4232697967052945</v>
      </c>
      <c r="N47" s="124">
        <f t="shared" si="18"/>
        <v>684989.20033741533</v>
      </c>
      <c r="O47" s="125">
        <f t="shared" si="21"/>
        <v>1.061847384270346</v>
      </c>
      <c r="P47" s="234" t="s">
        <v>44</v>
      </c>
      <c r="Q47" s="234">
        <f t="shared" si="23"/>
        <v>5.584576154178178E-3</v>
      </c>
      <c r="R47" s="126">
        <f t="shared" si="24"/>
        <v>5.584576154178178E-3</v>
      </c>
    </row>
    <row r="48" spans="2:20" s="15" customFormat="1" x14ac:dyDescent="0.35">
      <c r="B48" s="36">
        <v>44470</v>
      </c>
      <c r="C48" s="25">
        <f>MO!C38</f>
        <v>7.4999999999999997E-2</v>
      </c>
      <c r="D48" s="69">
        <f>+MO!E38</f>
        <v>228.12131496000006</v>
      </c>
      <c r="E48" s="56">
        <f>V!D38</f>
        <v>6735080</v>
      </c>
      <c r="F48" s="55">
        <f>V!E38</f>
        <v>405.05375994880808</v>
      </c>
      <c r="G48" s="24">
        <f>GO!C38</f>
        <v>86.6</v>
      </c>
      <c r="H48" s="25">
        <f>+GO!E38</f>
        <v>253.43868890839914</v>
      </c>
      <c r="I48" s="25">
        <f>+IPIM!C38</f>
        <v>2.7957875157847534E-2</v>
      </c>
      <c r="J48" s="25">
        <f>+IPIM!E38</f>
        <v>307.57242757242761</v>
      </c>
      <c r="K48" s="24">
        <f>+TC!C38</f>
        <v>104.25</v>
      </c>
      <c r="L48" s="24">
        <f>+TC!E38</f>
        <v>271.484375</v>
      </c>
      <c r="M48" s="27">
        <f>$Q$5*D48/$D$14+$Q$6*F48/$F$14+$Q$7*H48/$H$14+$Q$9*J48/$J$14+$Q$8*L48/$L$14</f>
        <v>2.548355672883333</v>
      </c>
      <c r="N48" s="127">
        <f>+$N$14*M48</f>
        <v>720347.4070105619</v>
      </c>
      <c r="O48" s="125">
        <f t="shared" si="21"/>
        <v>1.1682771293022478</v>
      </c>
      <c r="P48" s="234" t="s">
        <v>45</v>
      </c>
      <c r="Q48" s="234">
        <f t="shared" si="23"/>
        <v>5.1618633776605138E-2</v>
      </c>
      <c r="R48" s="126">
        <f t="shared" si="24"/>
        <v>5.1618633776605138E-2</v>
      </c>
    </row>
    <row r="49" spans="2:18" s="15" customFormat="1" x14ac:dyDescent="0.35">
      <c r="B49" s="36">
        <v>44501</v>
      </c>
      <c r="C49" s="25">
        <f>MO!C39</f>
        <v>0</v>
      </c>
      <c r="D49" s="69">
        <f>+MO!E39</f>
        <v>228.12131496000006</v>
      </c>
      <c r="E49" s="56">
        <f>V!D39</f>
        <v>6945060</v>
      </c>
      <c r="F49" s="55">
        <f>V!E39</f>
        <v>417.68214573101864</v>
      </c>
      <c r="G49" s="24">
        <f>GO!C39</f>
        <v>86.6</v>
      </c>
      <c r="H49" s="25">
        <f>+GO!E39</f>
        <v>253.43868890839914</v>
      </c>
      <c r="I49" s="25">
        <f>+IPIM!C39</f>
        <v>2.8485576923076961E-2</v>
      </c>
      <c r="J49" s="25">
        <f>+IPIM!E39</f>
        <v>316.33380561745952</v>
      </c>
      <c r="K49" s="24">
        <f>+TC!C39</f>
        <v>106</v>
      </c>
      <c r="L49" s="24">
        <f>+TC!E39</f>
        <v>276.04166666666669</v>
      </c>
      <c r="M49" s="27">
        <f t="shared" si="14"/>
        <v>2.5700204957498269</v>
      </c>
      <c r="N49" s="124">
        <f t="shared" ref="N49:N56" si="25">+$N$14*M49</f>
        <v>726471.43402189517</v>
      </c>
      <c r="O49" s="125">
        <f t="shared" si="21"/>
        <v>1.1867107178439338</v>
      </c>
      <c r="P49" s="221" t="s">
        <v>44</v>
      </c>
      <c r="Q49" s="222"/>
      <c r="R49" s="126">
        <f t="shared" si="24"/>
        <v>8.5014910191014703E-3</v>
      </c>
    </row>
    <row r="50" spans="2:18" s="15" customFormat="1" x14ac:dyDescent="0.35">
      <c r="B50" s="36">
        <v>44531</v>
      </c>
      <c r="C50" s="25">
        <f>MO!C40</f>
        <v>0</v>
      </c>
      <c r="D50" s="69">
        <f>+MO!E40</f>
        <v>228.12131496000006</v>
      </c>
      <c r="E50" s="56">
        <f>V!D40</f>
        <v>7293519.9999999991</v>
      </c>
      <c r="F50" s="55">
        <f>V!E40</f>
        <v>438.63884308157151</v>
      </c>
      <c r="G50" s="24">
        <f>GO!C40</f>
        <v>86.6</v>
      </c>
      <c r="H50" s="25">
        <f>+GO!E40</f>
        <v>253.43868890839914</v>
      </c>
      <c r="I50" s="25">
        <f>+IPIM!C40</f>
        <v>2.9449573448638411E-2</v>
      </c>
      <c r="J50" s="25">
        <f>+IPIM!E40</f>
        <v>325.64970126027816</v>
      </c>
      <c r="K50" s="24">
        <f>+TC!C40</f>
        <v>107.75</v>
      </c>
      <c r="L50" s="24">
        <f>+TC!E40</f>
        <v>280.59895833333337</v>
      </c>
      <c r="M50" s="27">
        <f t="shared" si="14"/>
        <v>2.6014822366464436</v>
      </c>
      <c r="N50" s="124">
        <f t="shared" si="25"/>
        <v>735364.77011154452</v>
      </c>
      <c r="O50" s="125">
        <f t="shared" si="21"/>
        <v>1.2134800475572318</v>
      </c>
      <c r="P50" s="221" t="s">
        <v>44</v>
      </c>
      <c r="Q50" s="222"/>
      <c r="R50" s="126">
        <f t="shared" si="24"/>
        <v>1.2241824899313691E-2</v>
      </c>
    </row>
    <row r="51" spans="2:18" s="15" customFormat="1" x14ac:dyDescent="0.35">
      <c r="B51" s="36">
        <v>44562</v>
      </c>
      <c r="C51" s="25">
        <f>MO!C41</f>
        <v>0.15</v>
      </c>
      <c r="D51" s="69">
        <f>+MO!E41</f>
        <v>262.33951220400007</v>
      </c>
      <c r="E51" s="56">
        <f>V!D41</f>
        <v>7976399.9999999991</v>
      </c>
      <c r="F51" s="55">
        <f>V!E41</f>
        <v>479.70785957340854</v>
      </c>
      <c r="G51" s="24">
        <f>GO!C41</f>
        <v>86.6</v>
      </c>
      <c r="H51" s="25">
        <f>+GO!E41</f>
        <v>253.43868890839914</v>
      </c>
      <c r="I51" s="25">
        <f>+IPIM!C41</f>
        <v>2.2590532410035058E-2</v>
      </c>
      <c r="J51" s="25">
        <f>+IPIM!E41</f>
        <v>333.00630139091669</v>
      </c>
      <c r="K51" s="24">
        <f>+TC!C41</f>
        <v>105.02</v>
      </c>
      <c r="L51" s="24">
        <f>+TC!E41</f>
        <v>273.48958333333331</v>
      </c>
      <c r="M51" s="27">
        <f t="shared" si="14"/>
        <v>2.9258961519734212</v>
      </c>
      <c r="N51" s="127">
        <f t="shared" si="25"/>
        <v>827067.32371919043</v>
      </c>
      <c r="O51" s="125">
        <f t="shared" si="21"/>
        <v>1.4895087355915828</v>
      </c>
      <c r="P51" s="221" t="s">
        <v>45</v>
      </c>
      <c r="Q51" s="222"/>
      <c r="R51" s="131">
        <f t="shared" si="24"/>
        <v>0.12470349047825047</v>
      </c>
    </row>
    <row r="52" spans="2:18" s="15" customFormat="1" x14ac:dyDescent="0.35">
      <c r="B52" s="36">
        <v>44593</v>
      </c>
      <c r="C52" s="25">
        <f>MO!C42</f>
        <v>0</v>
      </c>
      <c r="D52" s="69">
        <f>+MO!E42</f>
        <v>262.33951220400007</v>
      </c>
      <c r="E52" s="56">
        <f>V!D42</f>
        <v>8271539.9999999991</v>
      </c>
      <c r="F52" s="55">
        <f>V!E42</f>
        <v>497.45784423747949</v>
      </c>
      <c r="G52" s="24">
        <f>GO!C42</f>
        <v>86.6</v>
      </c>
      <c r="H52" s="25">
        <f>+GO!E42</f>
        <v>253.43868890839914</v>
      </c>
      <c r="I52" s="25">
        <f>+IPIM!C42</f>
        <v>3.7189165186500839E-2</v>
      </c>
      <c r="J52" s="25">
        <f>+IPIM!E42</f>
        <v>345.39052774148922</v>
      </c>
      <c r="K52" s="24">
        <f>+TC!C42</f>
        <v>107.45</v>
      </c>
      <c r="L52" s="24">
        <f>+TC!E42</f>
        <v>279.81770833333337</v>
      </c>
      <c r="M52" s="27">
        <f t="shared" si="14"/>
        <v>2.9563999329346373</v>
      </c>
      <c r="N52" s="124">
        <f t="shared" si="25"/>
        <v>835689.87187965517</v>
      </c>
      <c r="O52" s="125">
        <f t="shared" si="21"/>
        <v>1.5154629818215115</v>
      </c>
      <c r="P52" s="221" t="s">
        <v>44</v>
      </c>
      <c r="Q52" s="222"/>
      <c r="R52" s="131">
        <f t="shared" si="24"/>
        <v>1.0425448948569782E-2</v>
      </c>
    </row>
    <row r="53" spans="2:18" s="15" customFormat="1" x14ac:dyDescent="0.35">
      <c r="B53" s="36">
        <v>44621</v>
      </c>
      <c r="C53" s="25">
        <f>MO!C43</f>
        <v>0.3</v>
      </c>
      <c r="D53" s="69">
        <f>+MO!E43</f>
        <v>330.77590669200009</v>
      </c>
      <c r="E53" s="56">
        <f>V!D43</f>
        <v>8541840</v>
      </c>
      <c r="F53" s="55">
        <f>V!E43</f>
        <v>513.71392899284444</v>
      </c>
      <c r="G53" s="24">
        <f>GO!C43</f>
        <v>94.4</v>
      </c>
      <c r="H53" s="25">
        <f>+GO!E43</f>
        <v>276.26573017266611</v>
      </c>
      <c r="I53" s="25">
        <f>+IPIM!C43</f>
        <v>4.7418663138484307E-2</v>
      </c>
      <c r="J53" s="25">
        <f>+IPIM!E43</f>
        <v>361.76848482768622</v>
      </c>
      <c r="K53" s="24">
        <f>+TC!C43</f>
        <v>111.01</v>
      </c>
      <c r="L53" s="24">
        <f>+TC!E43</f>
        <v>289.08854166666669</v>
      </c>
      <c r="M53" s="27">
        <f t="shared" si="14"/>
        <v>3.5346737891878255</v>
      </c>
      <c r="N53" s="127">
        <f t="shared" si="25"/>
        <v>999151.38446461887</v>
      </c>
      <c r="O53" s="125">
        <f t="shared" si="21"/>
        <v>2.0074892677631939</v>
      </c>
      <c r="P53" s="221" t="s">
        <v>45</v>
      </c>
      <c r="Q53" s="222"/>
      <c r="R53" s="131">
        <f t="shared" si="24"/>
        <v>0.19560068643323603</v>
      </c>
    </row>
    <row r="54" spans="2:18" s="15" customFormat="1" x14ac:dyDescent="0.35">
      <c r="B54" s="36">
        <v>44652</v>
      </c>
      <c r="C54" s="25">
        <f>MO!C44</f>
        <v>0</v>
      </c>
      <c r="D54" s="69">
        <f>+MO!E44</f>
        <v>330.77590669200009</v>
      </c>
      <c r="E54" s="56">
        <f>V!D44</f>
        <v>9039884.2799999993</v>
      </c>
      <c r="F54" s="55">
        <f>V!E44</f>
        <v>543.66675928364975</v>
      </c>
      <c r="G54" s="24">
        <f>GO!C44</f>
        <v>105.7</v>
      </c>
      <c r="H54" s="25">
        <f>+GO!E44</f>
        <v>309.33567456833481</v>
      </c>
      <c r="I54" s="25">
        <f>+IPIM!C44</f>
        <v>6.3293000939492527E-2</v>
      </c>
      <c r="J54" s="25">
        <f>+IPIM!E44</f>
        <v>384.66589787776377</v>
      </c>
      <c r="K54" s="24">
        <f>+TC!C44</f>
        <v>115.31</v>
      </c>
      <c r="L54" s="24">
        <f>+TC!E44</f>
        <v>300.28645833333331</v>
      </c>
      <c r="M54" s="27">
        <f t="shared" si="14"/>
        <v>3.588555388980363</v>
      </c>
      <c r="N54" s="124">
        <f t="shared" si="25"/>
        <v>1014382.1746989427</v>
      </c>
      <c r="O54" s="125">
        <f t="shared" si="21"/>
        <v>2.0533346110029735</v>
      </c>
      <c r="P54" s="221" t="s">
        <v>44</v>
      </c>
      <c r="Q54" s="222"/>
      <c r="R54" s="131">
        <f t="shared" si="24"/>
        <v>1.5243726297276883E-2</v>
      </c>
    </row>
    <row r="55" spans="2:18" s="15" customFormat="1" x14ac:dyDescent="0.35">
      <c r="B55" s="36">
        <v>44682</v>
      </c>
      <c r="C55" s="25">
        <f>MO!C45</f>
        <v>0.1</v>
      </c>
      <c r="D55" s="69">
        <f>+MO!E45</f>
        <v>363.85349736120014</v>
      </c>
      <c r="E55" s="56">
        <f>V!D45</f>
        <v>9507540</v>
      </c>
      <c r="F55" s="55">
        <f>V!E45</f>
        <v>571.79199428420907</v>
      </c>
      <c r="G55" s="24">
        <f>GO!C45</f>
        <v>105.7</v>
      </c>
      <c r="H55" s="25">
        <f>+GO!E45</f>
        <v>309.33567456833481</v>
      </c>
      <c r="I55" s="138">
        <f>+IPIM!C45</f>
        <v>5.906345590196449E-2</v>
      </c>
      <c r="J55" s="25">
        <f>+IPIM!E45</f>
        <v>407.38559517405673</v>
      </c>
      <c r="K55" s="24">
        <f>+TC!C45</f>
        <v>120.02</v>
      </c>
      <c r="L55" s="24">
        <f>+TC!E45</f>
        <v>312.55208333333331</v>
      </c>
      <c r="M55" s="27">
        <f t="shared" si="14"/>
        <v>3.903223676849124</v>
      </c>
      <c r="N55" s="127">
        <f t="shared" si="25"/>
        <v>1103329.9176088832</v>
      </c>
      <c r="O55" s="125">
        <f t="shared" si="21"/>
        <v>2.3210711986240247</v>
      </c>
      <c r="P55" s="221" t="s">
        <v>45</v>
      </c>
      <c r="Q55" s="222"/>
      <c r="R55" s="131">
        <f t="shared" si="24"/>
        <v>8.7686618641873659E-2</v>
      </c>
    </row>
    <row r="56" spans="2:18" s="15" customFormat="1" x14ac:dyDescent="0.35">
      <c r="B56" s="36">
        <v>44713</v>
      </c>
      <c r="C56" s="25">
        <f>MO!C46</f>
        <v>0.11</v>
      </c>
      <c r="D56" s="69">
        <f>+MO!E46</f>
        <v>400.23884709732016</v>
      </c>
      <c r="E56" s="56">
        <f>V!D46</f>
        <v>10025500</v>
      </c>
      <c r="F56" s="55">
        <f>V!E46</f>
        <v>602.94257386204401</v>
      </c>
      <c r="G56" s="24">
        <f>GO!C46</f>
        <v>116.2</v>
      </c>
      <c r="H56" s="25">
        <f>+GO!E46</f>
        <v>340.06438396254021</v>
      </c>
      <c r="I56" s="138">
        <f>+IPIM!C46</f>
        <v>5.1633393829401131E-2</v>
      </c>
      <c r="J56" s="25">
        <f>+IPIM!E46</f>
        <v>428.42029605010373</v>
      </c>
      <c r="K56" s="24">
        <f>+TC!C46</f>
        <v>125.23</v>
      </c>
      <c r="L56" s="24">
        <f>+TC!E46</f>
        <v>326.11979166666669</v>
      </c>
      <c r="M56" s="27">
        <f t="shared" si="14"/>
        <v>4.2470172196842491</v>
      </c>
      <c r="N56" s="127">
        <f t="shared" si="25"/>
        <v>1200510.5387299736</v>
      </c>
      <c r="O56" s="125">
        <f t="shared" si="21"/>
        <v>2.6135891089233225</v>
      </c>
      <c r="P56" s="221" t="s">
        <v>45</v>
      </c>
      <c r="Q56" s="222"/>
      <c r="R56" s="131">
        <f t="shared" si="24"/>
        <v>8.8079385476737881E-2</v>
      </c>
    </row>
    <row r="57" spans="2:18" s="15" customFormat="1" x14ac:dyDescent="0.35">
      <c r="B57" s="36">
        <v>44743</v>
      </c>
      <c r="C57" s="25">
        <f>MO!C47</f>
        <v>0</v>
      </c>
      <c r="D57" s="69">
        <f>+MO!E47</f>
        <v>400.23884709732016</v>
      </c>
      <c r="E57" s="56">
        <f>V!D47</f>
        <v>11084340</v>
      </c>
      <c r="F57" s="55">
        <f>V!E47</f>
        <v>666.62216240207556</v>
      </c>
      <c r="G57" s="24">
        <f>GO!C47</f>
        <v>131.80000000000001</v>
      </c>
      <c r="H57" s="25">
        <f>+GO!E47</f>
        <v>385.71846649107403</v>
      </c>
      <c r="I57" s="138">
        <f>+IPIM!C47</f>
        <v>4.8235395633790645E-2</v>
      </c>
      <c r="J57" s="25">
        <f>+IPIM!E47</f>
        <v>449.08531852762621</v>
      </c>
      <c r="K57" s="24">
        <f>+TC!C47</f>
        <v>131.27000000000001</v>
      </c>
      <c r="L57" s="24">
        <f>+TC!E47</f>
        <v>341.84895833333337</v>
      </c>
      <c r="M57" s="27">
        <f t="shared" ref="M57" si="26">$Q$5*D57/$D$14+$Q$6*F57/$F$14+$Q$7*H57/$H$14+$Q$9*J57/$J$14+$Q$8*L57/$L$14</f>
        <v>4.337440658697564</v>
      </c>
      <c r="N57" s="142">
        <f t="shared" ref="N57:N60" si="27">+$N$14*M57</f>
        <v>1226070.6638409714</v>
      </c>
      <c r="O57" s="125">
        <f t="shared" ref="O57" si="28">(N57-$N$17)/$N$17</f>
        <v>2.6905262008888218</v>
      </c>
      <c r="P57" s="221" t="s">
        <v>44</v>
      </c>
      <c r="Q57" s="222"/>
      <c r="R57" s="131">
        <f t="shared" ref="R57" si="29">+N57/N56-1</f>
        <v>2.1291046006175041E-2</v>
      </c>
    </row>
    <row r="58" spans="2:18" s="15" customFormat="1" x14ac:dyDescent="0.35">
      <c r="B58" s="36">
        <v>44774</v>
      </c>
      <c r="C58" s="25">
        <f>MO!C48</f>
        <v>0.1</v>
      </c>
      <c r="D58" s="69">
        <f>+MO!E48</f>
        <v>433.31643776652021</v>
      </c>
      <c r="E58" s="56">
        <f>V!D48</f>
        <v>12173760</v>
      </c>
      <c r="F58" s="55">
        <f>V!E48</f>
        <v>732.14085960588466</v>
      </c>
      <c r="G58" s="24">
        <f>GO!C48</f>
        <v>131.80000000000001</v>
      </c>
      <c r="H58" s="25">
        <f>+GO!E48</f>
        <v>385.71846649107403</v>
      </c>
      <c r="I58" s="138">
        <f>+IPIM!C48</f>
        <v>7.0793546262759355E-2</v>
      </c>
      <c r="J58" s="25">
        <f>+IPIM!E48</f>
        <v>480.87766080073777</v>
      </c>
      <c r="K58" s="24">
        <f>+TC!C48</f>
        <v>138.72999999999999</v>
      </c>
      <c r="L58" s="24">
        <f>+TC!E48</f>
        <v>361.27604166666669</v>
      </c>
      <c r="M58" s="27">
        <f t="shared" ref="M58:M59" si="30">$Q$5*D58/$D$14+$Q$6*F58/$F$14+$Q$7*H58/$H$14+$Q$9*J58/$J$14+$Q$8*L58/$L$14</f>
        <v>4.701965139439559</v>
      </c>
      <c r="N58" s="142">
        <f t="shared" si="27"/>
        <v>1329111.3293526529</v>
      </c>
      <c r="O58" s="125">
        <f t="shared" ref="O58:O61" si="31">(N58-$N$17)/$N$17</f>
        <v>3.0006831005218153</v>
      </c>
      <c r="P58" s="221" t="s">
        <v>45</v>
      </c>
      <c r="Q58" s="222"/>
      <c r="R58" s="131">
        <f t="shared" ref="R58:R59" si="32">+N58/N57-1</f>
        <v>8.4041375877048408E-2</v>
      </c>
    </row>
    <row r="59" spans="2:18" s="15" customFormat="1" x14ac:dyDescent="0.35">
      <c r="B59" s="36">
        <v>44805</v>
      </c>
      <c r="C59" s="25">
        <f>MO!C49</f>
        <v>0.11</v>
      </c>
      <c r="D59" s="69">
        <f>+MO!E49</f>
        <v>469.70178750264023</v>
      </c>
      <c r="E59" s="56">
        <f>V!D49</f>
        <v>12430440</v>
      </c>
      <c r="F59" s="55">
        <f>V!E49</f>
        <v>747.57782532918122</v>
      </c>
      <c r="G59" s="24">
        <f>GO!C49</f>
        <v>131.80000000000001</v>
      </c>
      <c r="H59" s="25">
        <f>+GO!E49</f>
        <v>385.71846649107403</v>
      </c>
      <c r="I59" s="138">
        <f>+IPIM!C49</f>
        <v>8.1795817958179695E-2</v>
      </c>
      <c r="J59" s="25">
        <f>+IPIM!E49</f>
        <v>520.2114424037502</v>
      </c>
      <c r="K59" s="24">
        <f>+TC!C49</f>
        <v>147.32</v>
      </c>
      <c r="L59" s="24">
        <f>+TC!E49</f>
        <v>383.64583333333331</v>
      </c>
      <c r="M59" s="27">
        <f t="shared" si="30"/>
        <v>5.0430857326619085</v>
      </c>
      <c r="N59" s="143">
        <v>1419420.8508348605</v>
      </c>
      <c r="O59" s="125">
        <f t="shared" si="31"/>
        <v>3.2725187010700791</v>
      </c>
      <c r="P59" s="221" t="s">
        <v>45</v>
      </c>
      <c r="Q59" s="222"/>
      <c r="R59" s="131">
        <f t="shared" si="32"/>
        <v>6.7947296428654269E-2</v>
      </c>
    </row>
    <row r="60" spans="2:18" s="15" customFormat="1" x14ac:dyDescent="0.35">
      <c r="B60" s="36">
        <v>44835</v>
      </c>
      <c r="C60" s="25">
        <f>MO!C50</f>
        <v>0</v>
      </c>
      <c r="D60" s="69">
        <f>+MO!E50</f>
        <v>469.70178750264023</v>
      </c>
      <c r="E60" s="56">
        <f>V!D50</f>
        <v>13132540</v>
      </c>
      <c r="F60" s="55">
        <f>V!E50</f>
        <v>789.80274988242456</v>
      </c>
      <c r="G60" s="24">
        <f>GO!C50</f>
        <v>141</v>
      </c>
      <c r="H60" s="25">
        <f>+GO!E50</f>
        <v>412.64266900790165</v>
      </c>
      <c r="I60" s="138">
        <f>+IPIM!C50</f>
        <v>5.4789653212052203E-2</v>
      </c>
      <c r="J60" s="25">
        <f>+IPIM!E50</f>
        <v>548.71364692999316</v>
      </c>
      <c r="K60" s="24">
        <f>+TC!C50</f>
        <v>157.28</v>
      </c>
      <c r="L60" s="24">
        <f>+TC!E50</f>
        <v>409.58333333333331</v>
      </c>
      <c r="M60" s="27">
        <f t="shared" ref="M60:M61" si="33">$Q$5*D60/$D$14+$Q$6*F60/$F$14+$Q$7*H60/$H$14+$Q$9*J60/$J$14+$Q$8*L60/$L$14</f>
        <v>5.1161278212291119</v>
      </c>
      <c r="N60" s="142">
        <f t="shared" si="27"/>
        <v>1446183.2973994396</v>
      </c>
      <c r="O60" s="125">
        <f t="shared" si="31"/>
        <v>3.353074833077228</v>
      </c>
      <c r="P60" s="221" t="s">
        <v>44</v>
      </c>
      <c r="Q60" s="222"/>
      <c r="R60" s="131">
        <f t="shared" ref="R60:R61" si="34">+N60/N59-1</f>
        <v>1.8854483185052784E-2</v>
      </c>
    </row>
    <row r="61" spans="2:18" s="15" customFormat="1" x14ac:dyDescent="0.35">
      <c r="B61" s="36">
        <v>44866</v>
      </c>
      <c r="C61" s="25">
        <f>MO!C51</f>
        <v>0.185</v>
      </c>
      <c r="D61" s="69">
        <f>+MO!E51</f>
        <v>530.89533024066031</v>
      </c>
      <c r="E61" s="56">
        <f>V!D51</f>
        <v>14027660</v>
      </c>
      <c r="F61" s="55">
        <f>V!E51</f>
        <v>843.63607058616935</v>
      </c>
      <c r="G61" s="24">
        <f>GO!C51</f>
        <v>152.1</v>
      </c>
      <c r="H61" s="25">
        <f>+GO!E51</f>
        <v>445.12730465320453</v>
      </c>
      <c r="I61" s="138">
        <f>+IPIM!C51</f>
        <v>4.776662399784426E-2</v>
      </c>
      <c r="J61" s="25">
        <f>+IPIM!E51</f>
        <v>574.92384538538408</v>
      </c>
      <c r="K61" s="24">
        <f>+TC!C51</f>
        <v>167.28</v>
      </c>
      <c r="L61" s="24">
        <f>+TC!E51</f>
        <v>435.625</v>
      </c>
      <c r="M61" s="27">
        <f t="shared" si="33"/>
        <v>5.6881694302200021</v>
      </c>
      <c r="N61" s="127">
        <v>1591496.92</v>
      </c>
      <c r="O61" s="125">
        <f t="shared" si="31"/>
        <v>3.7904751782362878</v>
      </c>
      <c r="P61" s="221" t="s">
        <v>45</v>
      </c>
      <c r="Q61" s="222"/>
      <c r="R61" s="131">
        <f t="shared" si="34"/>
        <v>0.10048077782523612</v>
      </c>
    </row>
    <row r="62" spans="2:18" s="15" customFormat="1" x14ac:dyDescent="0.35">
      <c r="B62" s="36">
        <v>44896</v>
      </c>
      <c r="C62" s="25">
        <f>MO!C52</f>
        <v>4.3700000000000003E-2</v>
      </c>
      <c r="D62" s="69">
        <f>+MO!E52</f>
        <v>554.09545617217725</v>
      </c>
      <c r="E62" s="56">
        <f>V!D52</f>
        <v>14704700</v>
      </c>
      <c r="F62" s="55">
        <f>V!E52</f>
        <v>884.35386423312536</v>
      </c>
      <c r="G62" s="24">
        <f>GO!C52</f>
        <v>165.8</v>
      </c>
      <c r="H62" s="25">
        <f>+GO!E52</f>
        <v>485.22095405326314</v>
      </c>
      <c r="I62" s="138">
        <f>+IPIM!C52</f>
        <v>6.2962249817503979E-2</v>
      </c>
      <c r="J62" s="25">
        <f>+IPIM!E52</f>
        <v>611.12234416457864</v>
      </c>
      <c r="K62" s="24">
        <f>+TC!C52</f>
        <v>177.16</v>
      </c>
      <c r="L62" s="24">
        <f>+TC!E52</f>
        <v>461.35416666666663</v>
      </c>
      <c r="M62" s="27">
        <f t="shared" ref="M62" si="35">$Q$5*D62/$D$14+$Q$6*F62/$F$14+$Q$7*H62/$H$14+$Q$9*J62/$J$14+$Q$8*L62/$L$14</f>
        <v>5.9510558999979084</v>
      </c>
      <c r="N62" s="127">
        <v>1665012.865850507</v>
      </c>
      <c r="O62" s="125">
        <f t="shared" ref="O62" si="36">(N62-$N$17)/$N$17</f>
        <v>4.0117613833025318</v>
      </c>
      <c r="P62" s="221" t="s">
        <v>45</v>
      </c>
      <c r="Q62" s="222"/>
      <c r="R62" s="126">
        <f t="shared" ref="R62" si="37">+N62/N61-1</f>
        <v>4.6192955152251969E-2</v>
      </c>
    </row>
    <row r="63" spans="2:18" s="15" customFormat="1" x14ac:dyDescent="0.35">
      <c r="B63" s="146">
        <v>44927</v>
      </c>
      <c r="C63" s="25">
        <f>MO!C53</f>
        <v>0.10440000000000001</v>
      </c>
      <c r="D63" s="69">
        <f>+MO!E53</f>
        <v>611.94302179655256</v>
      </c>
      <c r="E63" s="56">
        <f>V!D53</f>
        <v>14979440</v>
      </c>
      <c r="F63" s="55">
        <f>V!E53</f>
        <v>900.87697457603679</v>
      </c>
      <c r="G63" s="24">
        <f>GO!C53</f>
        <v>173.6</v>
      </c>
      <c r="H63" s="25">
        <f>+GO!E53</f>
        <v>508.04799531753002</v>
      </c>
      <c r="I63" s="138">
        <f>+IPIM!C53</f>
        <v>6.1372875944335048E-2</v>
      </c>
      <c r="J63" s="25">
        <f>+IPIM!E53</f>
        <v>648.62867997980254</v>
      </c>
      <c r="K63" s="24">
        <f>+TC!C53</f>
        <v>187</v>
      </c>
      <c r="L63" s="24">
        <f>+TC!E53</f>
        <v>486.97916666666669</v>
      </c>
      <c r="M63" s="27">
        <f t="shared" ref="M63" si="38">$Q$5*D63/$D$14+$Q$6*F63/$F$14+$Q$7*H63/$H$14+$Q$9*J63/$J$14+$Q$8*L63/$L$14</f>
        <v>6.4636564387759918</v>
      </c>
      <c r="N63" s="127">
        <v>1822172.82</v>
      </c>
      <c r="O63" s="125">
        <f t="shared" ref="O63:O66" si="39">(N63-$N$17)/$N$17</f>
        <v>4.4848197033688377</v>
      </c>
      <c r="P63" s="221" t="s">
        <v>45</v>
      </c>
      <c r="Q63" s="222"/>
      <c r="R63" s="126">
        <f t="shared" ref="R63:R66" si="40">+N63/N62-1</f>
        <v>9.4389633481428925E-2</v>
      </c>
    </row>
    <row r="64" spans="2:18" s="15" customFormat="1" x14ac:dyDescent="0.35">
      <c r="B64" s="146">
        <v>44958</v>
      </c>
      <c r="C64" s="25">
        <f>MO!C54</f>
        <v>0</v>
      </c>
      <c r="D64" s="69">
        <f>+MO!E54</f>
        <v>611.94302179655256</v>
      </c>
      <c r="E64" s="56">
        <f>V!D54</f>
        <v>16298719.999999998</v>
      </c>
      <c r="F64" s="55">
        <f>V!E54</f>
        <v>980.21965861620595</v>
      </c>
      <c r="G64" s="24">
        <f>GO!C54</f>
        <v>181.4</v>
      </c>
      <c r="H64" s="25">
        <f>+GO!E54</f>
        <v>530.87503658179685</v>
      </c>
      <c r="I64" s="138">
        <f>+IPIM!C54</f>
        <v>6.4815931335209909E-2</v>
      </c>
      <c r="J64" s="25">
        <f>+IPIM!E54</f>
        <v>690.67015196342118</v>
      </c>
      <c r="K64" s="24">
        <f>+TC!C54</f>
        <v>197.15</v>
      </c>
      <c r="L64" s="24">
        <f>+TC!E54</f>
        <v>513.41145833333337</v>
      </c>
      <c r="M64" s="27">
        <f t="shared" ref="M64" si="41">$Q$5*D64/$D$14+$Q$6*F64/$F$14+$Q$7*H64/$H$14+$Q$9*J64/$J$14+$Q$8*L64/$L$14</f>
        <v>6.5894226154425537</v>
      </c>
      <c r="N64" s="142">
        <f t="shared" ref="N64:N65" si="42">+$N$14*M64</f>
        <v>1862641.6811591226</v>
      </c>
      <c r="O64" s="125">
        <f t="shared" si="39"/>
        <v>4.6066327414199995</v>
      </c>
      <c r="P64" s="221" t="s">
        <v>44</v>
      </c>
      <c r="Q64" s="222"/>
      <c r="R64" s="126">
        <f t="shared" si="40"/>
        <v>2.2209123478816206E-2</v>
      </c>
    </row>
    <row r="65" spans="2:18" s="15" customFormat="1" x14ac:dyDescent="0.35">
      <c r="B65" s="146">
        <v>44986</v>
      </c>
      <c r="C65" s="25">
        <f>MO!C55</f>
        <v>0.10220000000000001</v>
      </c>
      <c r="D65" s="69">
        <f>+MO!E55</f>
        <v>674.48359862416032</v>
      </c>
      <c r="E65" s="56">
        <f>V!D55</f>
        <v>17040320</v>
      </c>
      <c r="F65" s="55">
        <f>V!E55</f>
        <v>1024.8201486442438</v>
      </c>
      <c r="G65" s="24">
        <f>GO!C55</f>
        <v>191</v>
      </c>
      <c r="H65" s="25">
        <f>+GO!E55</f>
        <v>558.96985659935615</v>
      </c>
      <c r="I65" s="138">
        <f>+IPIM!C55</f>
        <v>7.027779264572076E-2</v>
      </c>
      <c r="J65" s="25">
        <f>+IPIM!E55</f>
        <v>739.20892568969498</v>
      </c>
      <c r="K65" s="24">
        <f>+TC!C55</f>
        <v>209.01</v>
      </c>
      <c r="L65" s="24">
        <f>+TC!E55</f>
        <v>544.296875</v>
      </c>
      <c r="M65" s="27">
        <f>$Q$5*D65/$D$14+$Q$6*F65/$F$14+$Q$7*H65/$H$14+$Q$9*J65/$J$14+$Q$8*L65/$L$14</f>
        <v>7.1804499938601527</v>
      </c>
      <c r="N65" s="142">
        <f t="shared" si="42"/>
        <v>2029708.2504161757</v>
      </c>
      <c r="O65" s="125">
        <f t="shared" si="39"/>
        <v>5.1095104052605347</v>
      </c>
      <c r="P65" s="221" t="s">
        <v>45</v>
      </c>
      <c r="Q65" s="222"/>
      <c r="R65" s="126">
        <f t="shared" si="40"/>
        <v>8.9693348402408501E-2</v>
      </c>
    </row>
    <row r="66" spans="2:18" s="15" customFormat="1" x14ac:dyDescent="0.35">
      <c r="B66" s="146">
        <v>45017</v>
      </c>
      <c r="C66" s="25">
        <f>MO!C56</f>
        <v>1.4500000000000001E-2</v>
      </c>
      <c r="D66" s="69">
        <f>+MO!E56</f>
        <v>684.26361080421066</v>
      </c>
      <c r="E66" s="56">
        <f>V!D56</f>
        <v>18504900</v>
      </c>
      <c r="F66" s="55">
        <f>V!E56</f>
        <v>1112.9013051777704</v>
      </c>
      <c r="G66" s="24">
        <f>GO!C56</f>
        <v>200.2</v>
      </c>
      <c r="H66" s="25">
        <f>+GO!E56</f>
        <v>585.89405911618371</v>
      </c>
      <c r="I66" s="138">
        <f>+IPIM!C56</f>
        <v>5.0610122024405069E-2</v>
      </c>
      <c r="J66" s="25">
        <f>+IPIM!E56</f>
        <v>776.62037962037982</v>
      </c>
      <c r="K66" s="24">
        <f>+TC!C56</f>
        <v>222.68</v>
      </c>
      <c r="L66" s="24">
        <f>+TC!E56</f>
        <v>579.89583333333337</v>
      </c>
      <c r="M66" s="27">
        <f t="shared" ref="M66" si="43">$Q$5*D66/$D$14+$Q$6*F66/$F$14+$Q$7*H66/$H$14+$Q$9*J66/$J$14+$Q$8*L66/$L$14</f>
        <v>7.390810701534158</v>
      </c>
      <c r="N66" s="142">
        <f t="shared" ref="N66" si="44">+$N$14*M66</f>
        <v>2089171.2178199466</v>
      </c>
      <c r="O66" s="125">
        <f t="shared" si="39"/>
        <v>5.2884965319644666</v>
      </c>
      <c r="P66" s="221" t="s">
        <v>45</v>
      </c>
      <c r="Q66" s="222"/>
      <c r="R66" s="126">
        <f t="shared" si="40"/>
        <v>2.9296312606296171E-2</v>
      </c>
    </row>
    <row r="67" spans="2:18" s="15" customFormat="1" x14ac:dyDescent="0.35">
      <c r="B67" s="146">
        <v>45047</v>
      </c>
      <c r="C67" s="25">
        <f>MO!C57</f>
        <v>8.7300000000000003E-2</v>
      </c>
      <c r="D67" s="69">
        <f>+MO!E57</f>
        <v>743.99982402741819</v>
      </c>
      <c r="E67" s="56">
        <f>V!D57</f>
        <v>20355390</v>
      </c>
      <c r="F67" s="55">
        <f>V!E57</f>
        <v>1224.1914356955474</v>
      </c>
      <c r="G67" s="24">
        <f>GO!C57</f>
        <v>211.5</v>
      </c>
      <c r="H67" s="25">
        <f>+GO!E57</f>
        <v>618.96400351185252</v>
      </c>
      <c r="I67" s="138">
        <f>+IPIM!C57</f>
        <v>6.9000000000000006E-2</v>
      </c>
      <c r="J67" s="25">
        <f>+IPIM!E57</f>
        <v>830.207185814186</v>
      </c>
      <c r="K67" s="24">
        <f>+TC!C57</f>
        <v>239.5</v>
      </c>
      <c r="L67" s="24">
        <f>+TC!E57</f>
        <v>623.69791666666674</v>
      </c>
      <c r="M67" s="27">
        <f t="shared" ref="M67" si="45">$Q$5*D67/$D$14+$Q$6*F67/$F$14+$Q$7*H67/$H$14+$Q$9*J67/$J$14+$Q$8*L67/$L$14</f>
        <v>8.0393469649665761</v>
      </c>
      <c r="N67" s="142">
        <v>2232913.71</v>
      </c>
      <c r="O67" s="125">
        <f t="shared" ref="O67" si="46">(N67-$N$17)/$N$17</f>
        <v>5.7211677059975088</v>
      </c>
      <c r="P67" s="221" t="s">
        <v>45</v>
      </c>
      <c r="Q67" s="222"/>
      <c r="R67" s="126">
        <f t="shared" ref="R67" si="47">+N67/N66-1</f>
        <v>6.8803595872840351E-2</v>
      </c>
    </row>
    <row r="68" spans="2:18" s="15" customFormat="1" x14ac:dyDescent="0.35">
      <c r="B68" s="146">
        <v>45078</v>
      </c>
      <c r="C68" s="25">
        <f>MO!C58</f>
        <v>0.1022</v>
      </c>
      <c r="D68" s="69">
        <f>+MO!E58</f>
        <v>820.03660604302036</v>
      </c>
      <c r="E68" s="56">
        <f>V!D58</f>
        <v>21371680</v>
      </c>
      <c r="F68" s="55">
        <f>V!E58</f>
        <v>1285.3120290215918</v>
      </c>
      <c r="G68" s="24">
        <f>GO!C58</f>
        <v>221.9</v>
      </c>
      <c r="H68" s="25">
        <f>+GO!E58</f>
        <v>649.40005853087507</v>
      </c>
      <c r="I68" s="138">
        <f>+IPIM!C58</f>
        <v>7.0999999999999994E-2</v>
      </c>
      <c r="J68" s="25">
        <f>+IPIM!E58</f>
        <v>889.1518960069933</v>
      </c>
      <c r="K68" s="24">
        <f>+TC!C58</f>
        <v>256.7</v>
      </c>
      <c r="L68" s="24">
        <f>+TC!E58</f>
        <v>668.48958333333326</v>
      </c>
      <c r="M68" s="27">
        <f t="shared" ref="M68:M77" si="48">$Q$5*D68/$D$14+$Q$6*F68/$F$14+$Q$7*H68/$H$14+$Q$9*J68/$J$14+$Q$8*L68/$L$14</f>
        <v>8.7659612057387779</v>
      </c>
      <c r="N68" s="142">
        <v>2457149.98</v>
      </c>
      <c r="O68" s="125">
        <f t="shared" ref="O68" si="49">(N68-$N$17)/$N$17</f>
        <v>6.3961286638203427</v>
      </c>
      <c r="P68" s="221" t="s">
        <v>45</v>
      </c>
      <c r="Q68" s="222"/>
      <c r="R68" s="126">
        <f t="shared" ref="R68" si="50">+N68/N67-1</f>
        <v>0.10042316861407063</v>
      </c>
    </row>
    <row r="69" spans="2:18" s="15" customFormat="1" x14ac:dyDescent="0.35">
      <c r="B69" s="146">
        <v>45108</v>
      </c>
      <c r="C69" s="25">
        <f>MO!C59</f>
        <v>0.10920000000000001</v>
      </c>
      <c r="D69" s="69">
        <f>+MO!E59</f>
        <v>909.58460342291812</v>
      </c>
      <c r="E69" s="56">
        <f>V!D59</f>
        <v>23728960</v>
      </c>
      <c r="F69" s="55">
        <f>V!E59</f>
        <v>1427.0809652854709</v>
      </c>
      <c r="G69" s="24">
        <f>GO!C59</f>
        <v>235.2</v>
      </c>
      <c r="H69" s="25">
        <f>+GO!E59</f>
        <v>688.32309043020189</v>
      </c>
      <c r="I69" s="138">
        <f>+IPIM!C59</f>
        <v>7.4999999999999997E-2</v>
      </c>
      <c r="J69" s="25">
        <f>+IPIM!E59</f>
        <v>955.83828820751751</v>
      </c>
      <c r="K69" s="24">
        <f>+TC!C59</f>
        <v>285.14999999999998</v>
      </c>
      <c r="L69" s="24">
        <f>+TC!E59</f>
        <v>742.578125</v>
      </c>
      <c r="M69" s="27">
        <f t="shared" si="48"/>
        <v>9.6990942963779432</v>
      </c>
      <c r="N69" s="142">
        <v>2677339.4558406989</v>
      </c>
      <c r="O69" s="125">
        <f t="shared" ref="O69" si="51">(N69-$N$17)/$N$17</f>
        <v>7.0589085946314736</v>
      </c>
      <c r="P69" s="221" t="s">
        <v>45</v>
      </c>
      <c r="Q69" s="222"/>
      <c r="R69" s="126">
        <f t="shared" ref="R69" si="52">+N69/N68-1</f>
        <v>8.9611736211844484E-2</v>
      </c>
    </row>
    <row r="70" spans="2:18" s="15" customFormat="1" x14ac:dyDescent="0.35">
      <c r="B70" s="146">
        <v>45139</v>
      </c>
      <c r="C70" s="25">
        <f>MO!C60</f>
        <v>5.9700000000000003E-2</v>
      </c>
      <c r="D70" s="69">
        <f>+MO!E60</f>
        <v>963.88680424726635</v>
      </c>
      <c r="E70" s="56">
        <f>V!D60</f>
        <v>26676120</v>
      </c>
      <c r="F70" s="55">
        <f>V!E60</f>
        <v>1604.3258145182535</v>
      </c>
      <c r="G70" s="24">
        <f>GO!C60</f>
        <v>245.8</v>
      </c>
      <c r="H70" s="25">
        <f>+GO!E60</f>
        <v>719.34445419959025</v>
      </c>
      <c r="I70" s="138">
        <f>+IPIM!C60</f>
        <v>7.0155083729744439E-2</v>
      </c>
      <c r="J70" s="25">
        <f>+IPIM!E60</f>
        <v>1022.8952033488117</v>
      </c>
      <c r="K70" s="24">
        <f>+TC!C60</f>
        <v>350</v>
      </c>
      <c r="L70" s="24">
        <f>+TC!E60</f>
        <v>911.45833333333337</v>
      </c>
      <c r="M70" s="27">
        <f t="shared" si="48"/>
        <v>10.397098320222419</v>
      </c>
      <c r="N70" s="127">
        <v>2816574.9474053662</v>
      </c>
      <c r="O70" s="125">
        <f t="shared" ref="O70:O77" si="53">(N70-$N$17)/$N$17</f>
        <v>7.4780135001377097</v>
      </c>
      <c r="P70" s="221" t="s">
        <v>45</v>
      </c>
      <c r="Q70" s="222"/>
      <c r="R70" s="150">
        <f t="shared" ref="R70:R77" si="54">+N70/N69-1</f>
        <v>5.2005169258952488E-2</v>
      </c>
    </row>
    <row r="71" spans="2:18" s="15" customFormat="1" x14ac:dyDescent="0.35">
      <c r="B71" s="146">
        <v>45170</v>
      </c>
      <c r="C71" s="25">
        <f>MO!C61</f>
        <v>4.2999999999999997E-2</v>
      </c>
      <c r="D71" s="69">
        <f>+MO!E61</f>
        <v>1005.3339368298989</v>
      </c>
      <c r="E71" s="56">
        <f>V!D61</f>
        <v>30477520</v>
      </c>
      <c r="F71" s="55">
        <f>V!E61</f>
        <v>1832.9454245406137</v>
      </c>
      <c r="G71" s="24">
        <f>GO!C61</f>
        <v>289</v>
      </c>
      <c r="H71" s="25">
        <f>+GO!E61</f>
        <v>845.77114427860693</v>
      </c>
      <c r="I71" s="138">
        <f>+IPIM!C61</f>
        <v>0.18712731740811694</v>
      </c>
      <c r="J71" s="25">
        <f>+IPIM!E61</f>
        <v>1214.3068387411051</v>
      </c>
      <c r="K71" s="24">
        <f>+TC!C61</f>
        <v>350</v>
      </c>
      <c r="L71" s="24">
        <f>+TC!E61</f>
        <v>911.45833333333337</v>
      </c>
      <c r="M71" s="27">
        <f t="shared" si="48"/>
        <v>11.144353966855078</v>
      </c>
      <c r="N71" s="142">
        <v>3049846.22</v>
      </c>
      <c r="O71" s="125">
        <f t="shared" si="53"/>
        <v>8.1801702100358256</v>
      </c>
      <c r="P71" s="221" t="s">
        <v>45</v>
      </c>
      <c r="Q71" s="222"/>
      <c r="R71" s="126">
        <f t="shared" si="54"/>
        <v>8.282090018926147E-2</v>
      </c>
    </row>
    <row r="72" spans="2:18" s="15" customFormat="1" x14ac:dyDescent="0.35">
      <c r="B72" s="146">
        <v>45200</v>
      </c>
      <c r="C72" s="25">
        <f>MO!C62</f>
        <v>0.11799999999999999</v>
      </c>
      <c r="D72" s="69">
        <f>+MO!E62</f>
        <v>1123.9633413758268</v>
      </c>
      <c r="E72" s="56">
        <f>V!D62</f>
        <v>34281500</v>
      </c>
      <c r="F72" s="55">
        <f>V!E62</f>
        <v>2061.7201980800619</v>
      </c>
      <c r="G72" s="24">
        <f>GO!C62</f>
        <v>289</v>
      </c>
      <c r="H72" s="25">
        <f>+GO!E62</f>
        <v>845.77114427860693</v>
      </c>
      <c r="I72" s="138">
        <f>+IPIM!C62</f>
        <v>9.2118481536728636E-2</v>
      </c>
      <c r="J72" s="25">
        <f>+IPIM!E62</f>
        <v>1326.1669408456007</v>
      </c>
      <c r="K72" s="24">
        <f>+TC!C62</f>
        <v>350</v>
      </c>
      <c r="L72" s="24">
        <f>+TC!E62</f>
        <v>911.45833333333337</v>
      </c>
      <c r="M72" s="27">
        <f t="shared" si="48"/>
        <v>12.43862781109971</v>
      </c>
      <c r="N72" s="142">
        <v>3443521.5469999998</v>
      </c>
      <c r="O72" s="125">
        <f t="shared" si="53"/>
        <v>9.3651501233350309</v>
      </c>
      <c r="P72" s="221" t="s">
        <v>45</v>
      </c>
      <c r="Q72" s="222"/>
      <c r="R72" s="126">
        <f t="shared" si="54"/>
        <v>0.12908038589565329</v>
      </c>
    </row>
    <row r="73" spans="2:18" s="15" customFormat="1" x14ac:dyDescent="0.35">
      <c r="B73" s="146">
        <v>45231</v>
      </c>
      <c r="C73" s="25">
        <f>MO!C63</f>
        <v>0.1137</v>
      </c>
      <c r="D73" s="69">
        <f>+MO!E63</f>
        <v>1251.7579732902582</v>
      </c>
      <c r="E73" s="56">
        <f>V!D63</f>
        <v>37317560</v>
      </c>
      <c r="F73" s="55">
        <f>V!E63</f>
        <v>2244.311573153584</v>
      </c>
      <c r="G73" s="24">
        <f>GO!C63</f>
        <v>289</v>
      </c>
      <c r="H73" s="25">
        <f>+GO!E63</f>
        <v>845.77114427860693</v>
      </c>
      <c r="I73" s="138">
        <f>+IPIM!C63</f>
        <v>7.5595818815330951E-2</v>
      </c>
      <c r="J73" s="25">
        <f>+IPIM!E63</f>
        <v>1426.4196166246463</v>
      </c>
      <c r="K73" s="24">
        <f>+TC!C63</f>
        <v>360.5</v>
      </c>
      <c r="L73" s="24">
        <f>+TC!E63</f>
        <v>938.80208333333337</v>
      </c>
      <c r="M73" s="27">
        <f t="shared" si="48"/>
        <v>13.746290352299898</v>
      </c>
      <c r="N73" s="142">
        <v>3663987.19</v>
      </c>
      <c r="O73" s="125">
        <f t="shared" si="53"/>
        <v>10.028761329346917</v>
      </c>
      <c r="P73" s="221" t="s">
        <v>45</v>
      </c>
      <c r="Q73" s="222"/>
      <c r="R73" s="126">
        <f t="shared" si="54"/>
        <v>6.4023308694574732E-2</v>
      </c>
    </row>
    <row r="74" spans="2:18" s="15" customFormat="1" x14ac:dyDescent="0.35">
      <c r="B74" s="146">
        <v>45261</v>
      </c>
      <c r="C74" s="25">
        <f>MO!C64</f>
        <v>7.7300000000000008E-2</v>
      </c>
      <c r="D74" s="69">
        <f>+MO!E64</f>
        <v>1348.5188646255951</v>
      </c>
      <c r="E74" s="56">
        <f>V!D64</f>
        <v>56363100</v>
      </c>
      <c r="F74" s="55">
        <f>V!E64</f>
        <v>3389.7274534780081</v>
      </c>
      <c r="G74" s="24">
        <f>GO!C64</f>
        <v>368</v>
      </c>
      <c r="H74" s="25">
        <f>+GO!E64</f>
        <v>1076.968100673105</v>
      </c>
      <c r="I74" s="138">
        <f>+IPIM!C64</f>
        <v>0.11099593127219021</v>
      </c>
      <c r="J74" s="25">
        <f>+IPIM!E64</f>
        <v>1584.7463903568196</v>
      </c>
      <c r="K74" s="24">
        <f>+TC!C64</f>
        <v>808.45</v>
      </c>
      <c r="L74" s="24">
        <f>+TC!E64</f>
        <v>2105.338541666667</v>
      </c>
      <c r="M74" s="27">
        <f t="shared" si="48"/>
        <v>16.00997989874654</v>
      </c>
      <c r="N74" s="142">
        <v>4072360.2752298755</v>
      </c>
      <c r="O74" s="125">
        <f t="shared" si="53"/>
        <v>11.2579821362923</v>
      </c>
      <c r="P74" s="221" t="s">
        <v>45</v>
      </c>
      <c r="Q74" s="222"/>
      <c r="R74" s="126">
        <f t="shared" si="54"/>
        <v>0.11145592603173804</v>
      </c>
    </row>
    <row r="75" spans="2:18" s="15" customFormat="1" x14ac:dyDescent="0.35">
      <c r="B75" s="146">
        <v>45292</v>
      </c>
      <c r="C75" s="25">
        <f>MO!C65</f>
        <v>0.2505</v>
      </c>
      <c r="D75" s="69">
        <f>+MO!E65</f>
        <v>1686.3228402143066</v>
      </c>
      <c r="E75" s="56">
        <f>V!D65</f>
        <v>65083940</v>
      </c>
      <c r="F75" s="55">
        <f>V!E65</f>
        <v>3914.2066032300477</v>
      </c>
      <c r="G75" s="24">
        <f>GO!C65</f>
        <v>368</v>
      </c>
      <c r="H75" s="25">
        <f>+GO!E65</f>
        <v>1076.968100673105</v>
      </c>
      <c r="I75" s="138">
        <f>+IPIM!C65</f>
        <v>0.54033123396314431</v>
      </c>
      <c r="J75" s="25">
        <f>+IPIM!E65</f>
        <v>2441.0343629769591</v>
      </c>
      <c r="K75" s="24">
        <f>+TC!C65</f>
        <v>826.4</v>
      </c>
      <c r="L75" s="24">
        <f>+TC!E65</f>
        <v>2152.083333333333</v>
      </c>
      <c r="M75" s="27">
        <f t="shared" si="48"/>
        <v>19.99914265624421</v>
      </c>
      <c r="N75" s="142">
        <v>4951489.399504764</v>
      </c>
      <c r="O75" s="125">
        <f t="shared" si="53"/>
        <v>13.904199163406281</v>
      </c>
      <c r="P75" s="221" t="s">
        <v>45</v>
      </c>
      <c r="Q75" s="222"/>
      <c r="R75" s="126">
        <f t="shared" si="54"/>
        <v>0.2158770503735119</v>
      </c>
    </row>
    <row r="76" spans="2:18" s="15" customFormat="1" x14ac:dyDescent="0.35">
      <c r="B76" s="146">
        <v>45323</v>
      </c>
      <c r="C76" s="25">
        <f>MO!C66</f>
        <v>0.17019999999999999</v>
      </c>
      <c r="D76" s="69">
        <f>+MO!E66</f>
        <v>1973.3349876187813</v>
      </c>
      <c r="E76" s="56">
        <f>V!D66</f>
        <v>67145060</v>
      </c>
      <c r="F76" s="55">
        <f>V!E66</f>
        <v>4038.1642111137971</v>
      </c>
      <c r="G76" s="24">
        <f>GO!C66</f>
        <v>806</v>
      </c>
      <c r="H76" s="25">
        <f>+GO!E66</f>
        <v>2358.794263974246</v>
      </c>
      <c r="I76" s="138">
        <f>+IPIM!C66</f>
        <v>0.1795287276251627</v>
      </c>
      <c r="J76" s="25">
        <f>+IPIM!E66</f>
        <v>2879.2701562515122</v>
      </c>
      <c r="K76" s="24">
        <f>+TC!C66</f>
        <v>842.2</v>
      </c>
      <c r="L76" s="24">
        <f>+TC!E66</f>
        <v>2193.229166666667</v>
      </c>
      <c r="M76" s="27">
        <f t="shared" si="48"/>
        <v>22.817646022824945</v>
      </c>
      <c r="N76" s="142">
        <v>6182563.7128978288</v>
      </c>
      <c r="O76" s="125">
        <f t="shared" si="53"/>
        <v>17.609786567793943</v>
      </c>
      <c r="P76" s="221" t="s">
        <v>45</v>
      </c>
      <c r="Q76" s="222"/>
      <c r="R76" s="126">
        <f t="shared" si="54"/>
        <v>0.24862707239486248</v>
      </c>
    </row>
    <row r="77" spans="2:18" s="15" customFormat="1" x14ac:dyDescent="0.35">
      <c r="B77" s="146">
        <v>45352</v>
      </c>
      <c r="C77" s="25">
        <f>MO!C67</f>
        <v>2.76E-2</v>
      </c>
      <c r="D77" s="69">
        <f>+MO!E67</f>
        <v>2027.7990332770601</v>
      </c>
      <c r="E77" s="56">
        <f>V!D67</f>
        <v>67145060</v>
      </c>
      <c r="F77" s="55">
        <f>V!E67</f>
        <v>4038.1642111137971</v>
      </c>
      <c r="G77" s="24">
        <f>GO!C67</f>
        <v>848</v>
      </c>
      <c r="H77" s="25">
        <f>+GO!E67</f>
        <v>2481.7091015510682</v>
      </c>
      <c r="I77" s="138">
        <f>+IPIM!C67</f>
        <v>0.10155477666936275</v>
      </c>
      <c r="J77" s="25">
        <f>+IPIM!E67</f>
        <v>3171.6737939403956</v>
      </c>
      <c r="K77" s="24">
        <f>+TC!C67</f>
        <v>858</v>
      </c>
      <c r="L77" s="24">
        <f>+TC!E67</f>
        <v>2234.375</v>
      </c>
      <c r="M77" s="27">
        <f t="shared" si="48"/>
        <v>23.497958775832554</v>
      </c>
      <c r="N77" s="143">
        <v>6584775.0729990667</v>
      </c>
      <c r="O77" s="125">
        <f t="shared" si="53"/>
        <v>18.820460313219499</v>
      </c>
      <c r="P77" s="221" t="s">
        <v>45</v>
      </c>
      <c r="Q77" s="222"/>
      <c r="R77" s="131">
        <f t="shared" si="54"/>
        <v>6.5055756605008286E-2</v>
      </c>
    </row>
    <row r="78" spans="2:18" s="15" customFormat="1" x14ac:dyDescent="0.35">
      <c r="B78" s="146">
        <v>45383</v>
      </c>
      <c r="C78" s="25">
        <f>MO!C68</f>
        <v>0.31059999999999999</v>
      </c>
      <c r="D78" s="69">
        <f>+MO!E68</f>
        <v>2657.6334130129144</v>
      </c>
      <c r="E78" s="56">
        <f>V!D68</f>
        <v>67145060</v>
      </c>
      <c r="F78" s="55">
        <f>V!E68</f>
        <v>4038.1642111137971</v>
      </c>
      <c r="G78" s="24">
        <f>GO!C68</f>
        <v>912</v>
      </c>
      <c r="H78" s="25">
        <f>+GO!E68</f>
        <v>2669.0079016681298</v>
      </c>
      <c r="I78" s="138">
        <f>+IPIM!C68</f>
        <v>5.419643585589573E-2</v>
      </c>
      <c r="J78" s="25">
        <f>+IPIM!E68</f>
        <v>3343.5672092695113</v>
      </c>
      <c r="K78" s="24">
        <f>+TC!C68</f>
        <v>858</v>
      </c>
      <c r="L78" s="24">
        <f>+TC!E68</f>
        <v>2234.375</v>
      </c>
      <c r="M78" s="27">
        <f t="shared" ref="M78" si="55">$Q$5*D78/$D$14+$Q$6*F78/$F$14+$Q$7*H78/$H$14+$Q$9*J78/$J$14+$Q$8*L78/$L$14</f>
        <v>28.663798684534655</v>
      </c>
      <c r="N78" s="142">
        <f>+$N$14*M78</f>
        <v>8102437.6923474213</v>
      </c>
      <c r="O78" s="125">
        <f t="shared" ref="O78" si="56">(N78-$N$17)/$N$17</f>
        <v>23.388691024545889</v>
      </c>
      <c r="P78" s="221" t="s">
        <v>45</v>
      </c>
      <c r="Q78" s="222"/>
      <c r="R78" s="131">
        <f t="shared" ref="R78" si="57">+N78/N77-1</f>
        <v>0.23048055590714789</v>
      </c>
    </row>
    <row r="79" spans="2:18" s="15" customFormat="1" x14ac:dyDescent="0.35">
      <c r="B79" s="146">
        <v>45413</v>
      </c>
      <c r="C79" s="25"/>
      <c r="D79" s="69"/>
      <c r="E79" s="56"/>
      <c r="F79" s="55"/>
      <c r="G79" s="24"/>
      <c r="H79" s="25"/>
      <c r="I79" s="138"/>
      <c r="J79" s="25"/>
      <c r="K79" s="24"/>
      <c r="L79" s="24"/>
      <c r="M79" s="217"/>
      <c r="N79" s="218"/>
      <c r="O79" s="125"/>
      <c r="P79" s="216"/>
      <c r="Q79" s="216"/>
      <c r="R79" s="131"/>
    </row>
    <row r="80" spans="2:18" s="15" customFormat="1" x14ac:dyDescent="0.35">
      <c r="B80" s="146">
        <v>45444</v>
      </c>
      <c r="C80" s="25"/>
      <c r="D80" s="69"/>
      <c r="E80" s="56"/>
      <c r="F80" s="55"/>
      <c r="G80" s="24"/>
      <c r="H80" s="25"/>
      <c r="I80" s="138"/>
      <c r="J80" s="25"/>
      <c r="K80" s="24"/>
      <c r="L80" s="24"/>
      <c r="M80" s="217"/>
      <c r="N80" s="218"/>
      <c r="O80" s="125"/>
      <c r="P80" s="216"/>
      <c r="Q80" s="216"/>
      <c r="R80" s="131"/>
    </row>
    <row r="81" spans="2:18" s="15" customFormat="1" x14ac:dyDescent="0.35">
      <c r="B81" s="146">
        <v>45474</v>
      </c>
      <c r="C81" s="25"/>
      <c r="D81" s="69"/>
      <c r="E81" s="56"/>
      <c r="F81" s="55"/>
      <c r="G81" s="24"/>
      <c r="H81" s="25"/>
      <c r="I81" s="138"/>
      <c r="J81" s="25"/>
      <c r="K81" s="24"/>
      <c r="L81" s="24"/>
      <c r="M81" s="217"/>
      <c r="N81" s="218"/>
      <c r="O81" s="125"/>
      <c r="P81" s="216"/>
      <c r="Q81" s="216"/>
      <c r="R81" s="131"/>
    </row>
    <row r="82" spans="2:18" x14ac:dyDescent="0.35">
      <c r="B82" s="227" t="s">
        <v>25</v>
      </c>
      <c r="C82" s="227"/>
      <c r="E82" s="30"/>
      <c r="N82" s="8"/>
      <c r="O82" s="14"/>
      <c r="R82" s="74"/>
    </row>
    <row r="83" spans="2:18" x14ac:dyDescent="0.35">
      <c r="F83" s="3"/>
    </row>
    <row r="84" spans="2:18" x14ac:dyDescent="0.35">
      <c r="B84" s="1" t="s">
        <v>34</v>
      </c>
      <c r="C84" s="1"/>
      <c r="D84" s="1"/>
      <c r="E84" s="1"/>
      <c r="F84" s="1"/>
      <c r="G84" s="1"/>
      <c r="N84" s="8"/>
    </row>
    <row r="85" spans="2:18" x14ac:dyDescent="0.35">
      <c r="B85" s="1" t="s">
        <v>21</v>
      </c>
      <c r="C85" s="1"/>
      <c r="D85" s="1"/>
      <c r="E85" s="1"/>
      <c r="F85" s="1"/>
      <c r="G85" s="1"/>
    </row>
    <row r="86" spans="2:18" x14ac:dyDescent="0.35">
      <c r="B86" s="1" t="s">
        <v>22</v>
      </c>
      <c r="C86" s="1"/>
      <c r="D86" s="1"/>
      <c r="E86" s="1"/>
      <c r="F86" s="1"/>
      <c r="G86" s="1"/>
    </row>
    <row r="87" spans="2:18" x14ac:dyDescent="0.35">
      <c r="B87" s="1" t="s">
        <v>38</v>
      </c>
      <c r="C87" s="1"/>
      <c r="D87" s="1"/>
      <c r="E87" s="1"/>
      <c r="F87" s="1"/>
      <c r="G87" s="1"/>
    </row>
    <row r="88" spans="2:18" x14ac:dyDescent="0.35">
      <c r="B88" s="1" t="s">
        <v>39</v>
      </c>
      <c r="C88" s="1"/>
      <c r="D88" s="1"/>
      <c r="E88" s="1"/>
      <c r="F88" s="49" t="s">
        <v>33</v>
      </c>
      <c r="G88" s="1"/>
    </row>
    <row r="89" spans="2:18" x14ac:dyDescent="0.35">
      <c r="B89" s="1" t="s">
        <v>35</v>
      </c>
      <c r="C89" s="1"/>
      <c r="D89" s="1"/>
      <c r="E89" s="1"/>
      <c r="F89" s="1"/>
      <c r="G89" s="1"/>
    </row>
    <row r="90" spans="2:18" x14ac:dyDescent="0.35">
      <c r="B90" s="1" t="s">
        <v>23</v>
      </c>
      <c r="C90" s="1"/>
      <c r="D90" s="49" t="s">
        <v>29</v>
      </c>
      <c r="E90" s="1"/>
      <c r="F90" s="1"/>
      <c r="G90" s="1"/>
    </row>
    <row r="91" spans="2:18" x14ac:dyDescent="0.35">
      <c r="B91" s="1" t="s">
        <v>36</v>
      </c>
      <c r="C91" s="1"/>
      <c r="D91" s="1"/>
      <c r="E91" s="1"/>
      <c r="F91" s="1"/>
      <c r="G91" s="1"/>
    </row>
    <row r="92" spans="2:18" x14ac:dyDescent="0.35">
      <c r="B92" s="1" t="s">
        <v>28</v>
      </c>
      <c r="C92" s="1"/>
      <c r="D92" s="79" t="s">
        <v>47</v>
      </c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8" x14ac:dyDescent="0.35">
      <c r="B93" s="1" t="s">
        <v>37</v>
      </c>
      <c r="C93" s="1"/>
      <c r="D93" s="1"/>
      <c r="E93" s="1"/>
      <c r="F93" s="1"/>
      <c r="G93" s="1"/>
    </row>
    <row r="94" spans="2:18" x14ac:dyDescent="0.35">
      <c r="B94" s="1" t="s">
        <v>26</v>
      </c>
      <c r="C94" s="1"/>
      <c r="D94" s="1"/>
      <c r="E94" s="1"/>
      <c r="F94" s="49" t="s">
        <v>27</v>
      </c>
      <c r="G94" s="1"/>
    </row>
  </sheetData>
  <mergeCells count="74">
    <mergeCell ref="P64:Q64"/>
    <mergeCell ref="P65:Q65"/>
    <mergeCell ref="P51:Q51"/>
    <mergeCell ref="P63:Q63"/>
    <mergeCell ref="P62:Q62"/>
    <mergeCell ref="P60:Q60"/>
    <mergeCell ref="P61:Q61"/>
    <mergeCell ref="P58:Q58"/>
    <mergeCell ref="P59:Q59"/>
    <mergeCell ref="P57:Q57"/>
    <mergeCell ref="P56:Q56"/>
    <mergeCell ref="P54:Q54"/>
    <mergeCell ref="P55:Q55"/>
    <mergeCell ref="P53:Q53"/>
    <mergeCell ref="P45:Q45"/>
    <mergeCell ref="P46:Q46"/>
    <mergeCell ref="P47:Q47"/>
    <mergeCell ref="P48:Q48"/>
    <mergeCell ref="P52:Q52"/>
    <mergeCell ref="P49:Q49"/>
    <mergeCell ref="P50:Q50"/>
    <mergeCell ref="B82:C82"/>
    <mergeCell ref="K12:L12"/>
    <mergeCell ref="M12:O12"/>
    <mergeCell ref="B12:B13"/>
    <mergeCell ref="C12:D12"/>
    <mergeCell ref="G12:H12"/>
    <mergeCell ref="I12:J12"/>
    <mergeCell ref="E12:F12"/>
    <mergeCell ref="P32:Q32"/>
    <mergeCell ref="P35:Q35"/>
    <mergeCell ref="P33:Q33"/>
    <mergeCell ref="P34:Q34"/>
    <mergeCell ref="P13:R13"/>
    <mergeCell ref="P14:Q14"/>
    <mergeCell ref="P15:Q15"/>
    <mergeCell ref="P16:Q16"/>
    <mergeCell ref="P17:Q17"/>
    <mergeCell ref="P31:Q31"/>
    <mergeCell ref="P24:Q24"/>
    <mergeCell ref="P25:Q25"/>
    <mergeCell ref="P18:Q18"/>
    <mergeCell ref="P19:Q19"/>
    <mergeCell ref="P20:Q20"/>
    <mergeCell ref="P21:Q21"/>
    <mergeCell ref="P22:Q22"/>
    <mergeCell ref="P23:Q23"/>
    <mergeCell ref="P43:Q43"/>
    <mergeCell ref="P44:Q44"/>
    <mergeCell ref="P41:Q41"/>
    <mergeCell ref="P42:Q42"/>
    <mergeCell ref="P36:Q36"/>
    <mergeCell ref="P37:Q37"/>
    <mergeCell ref="P38:Q38"/>
    <mergeCell ref="P39:Q39"/>
    <mergeCell ref="P40:Q40"/>
    <mergeCell ref="P26:Q26"/>
    <mergeCell ref="P27:Q27"/>
    <mergeCell ref="P28:Q28"/>
    <mergeCell ref="P29:Q29"/>
    <mergeCell ref="P30:Q30"/>
    <mergeCell ref="P70:Q70"/>
    <mergeCell ref="P69:Q69"/>
    <mergeCell ref="P68:Q68"/>
    <mergeCell ref="P67:Q67"/>
    <mergeCell ref="P66:Q66"/>
    <mergeCell ref="P78:Q78"/>
    <mergeCell ref="P76:Q76"/>
    <mergeCell ref="P77:Q77"/>
    <mergeCell ref="P71:Q71"/>
    <mergeCell ref="P72:Q72"/>
    <mergeCell ref="P73:Q73"/>
    <mergeCell ref="P74:Q74"/>
    <mergeCell ref="P75:Q75"/>
  </mergeCells>
  <hyperlinks>
    <hyperlink ref="F94" r:id="rId1" xr:uid="{00000000-0004-0000-0000-000000000000}"/>
    <hyperlink ref="D90" r:id="rId2" xr:uid="{00000000-0004-0000-0000-000001000000}"/>
    <hyperlink ref="F88" r:id="rId3" xr:uid="{00000000-0004-0000-0000-000002000000}"/>
    <hyperlink ref="D92" r:id="rId4" xr:uid="{00000000-0004-0000-0000-000003000000}"/>
  </hyperlinks>
  <pageMargins left="0.7" right="0.7" top="0.75" bottom="0.75" header="0.3" footer="0.3"/>
  <pageSetup paperSize="9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topLeftCell="A61" workbookViewId="0">
      <selection activeCell="C69" sqref="C69"/>
    </sheetView>
  </sheetViews>
  <sheetFormatPr baseColWidth="10" defaultRowHeight="14.5" x14ac:dyDescent="0.35"/>
  <cols>
    <col min="3" max="3" width="11.7265625" bestFit="1" customWidth="1"/>
    <col min="6" max="6" width="2.1796875" bestFit="1" customWidth="1"/>
    <col min="8" max="8" width="2.1796875" bestFit="1" customWidth="1"/>
    <col min="10" max="10" width="42.1796875" customWidth="1"/>
  </cols>
  <sheetData>
    <row r="1" spans="1:9" x14ac:dyDescent="0.35">
      <c r="A1" s="5" t="s">
        <v>12</v>
      </c>
    </row>
    <row r="2" spans="1:9" x14ac:dyDescent="0.35">
      <c r="A2" s="6" t="s">
        <v>2</v>
      </c>
      <c r="B2" s="6" t="s">
        <v>3</v>
      </c>
      <c r="C2" s="6" t="s">
        <v>0</v>
      </c>
      <c r="D2" s="6" t="s">
        <v>4</v>
      </c>
      <c r="E2" s="6" t="s">
        <v>5</v>
      </c>
    </row>
    <row r="3" spans="1:9" x14ac:dyDescent="0.35">
      <c r="A3" s="10">
        <v>43405</v>
      </c>
      <c r="B3" s="10">
        <v>43434</v>
      </c>
      <c r="C3" s="33">
        <v>0.1</v>
      </c>
      <c r="D3" s="7">
        <v>100</v>
      </c>
      <c r="E3" s="7">
        <v>100</v>
      </c>
    </row>
    <row r="4" spans="1:9" s="15" customFormat="1" x14ac:dyDescent="0.35">
      <c r="A4" s="10">
        <v>43435</v>
      </c>
      <c r="B4" s="10">
        <v>43465</v>
      </c>
      <c r="C4" s="33">
        <v>0</v>
      </c>
      <c r="D4" s="7">
        <f>D3*(1+C4)</f>
        <v>100</v>
      </c>
      <c r="E4" s="7">
        <f>D4/$D$4*100</f>
        <v>100</v>
      </c>
      <c r="G4" s="32">
        <f>+D4/D3-1</f>
        <v>0</v>
      </c>
      <c r="H4" t="s">
        <v>10</v>
      </c>
      <c r="I4" t="s">
        <v>6</v>
      </c>
    </row>
    <row r="5" spans="1:9" s="15" customFormat="1" x14ac:dyDescent="0.35">
      <c r="A5" s="13">
        <v>43466</v>
      </c>
      <c r="B5" s="13">
        <f>A5+30</f>
        <v>43496</v>
      </c>
      <c r="C5" s="32">
        <v>0</v>
      </c>
      <c r="D5" s="4">
        <f t="shared" ref="D5" si="0">D4*(1+C5)</f>
        <v>100</v>
      </c>
      <c r="E5" s="4">
        <f t="shared" ref="E5:E8" si="1">D5/$D$4*100</f>
        <v>100</v>
      </c>
      <c r="G5" s="32">
        <f t="shared" ref="G5:G8" si="2">+D5/D4-1</f>
        <v>0</v>
      </c>
    </row>
    <row r="6" spans="1:9" x14ac:dyDescent="0.35">
      <c r="A6" s="13">
        <v>43497</v>
      </c>
      <c r="B6" s="2">
        <f>A6+27</f>
        <v>43524</v>
      </c>
      <c r="C6" s="32">
        <v>7.6923076923076872E-2</v>
      </c>
      <c r="D6" s="4">
        <f>D4*(1+C6)</f>
        <v>107.69230769230769</v>
      </c>
      <c r="E6" s="4">
        <f t="shared" si="1"/>
        <v>107.69230769230769</v>
      </c>
      <c r="G6" s="32">
        <f t="shared" si="2"/>
        <v>7.6923076923076872E-2</v>
      </c>
    </row>
    <row r="7" spans="1:9" x14ac:dyDescent="0.35">
      <c r="A7" s="13">
        <v>43525</v>
      </c>
      <c r="B7" s="2">
        <f>A7+30</f>
        <v>43555</v>
      </c>
      <c r="C7" s="32">
        <v>0.1050000000000002</v>
      </c>
      <c r="D7" s="4">
        <f>D6*(1+C7)</f>
        <v>119.00000000000003</v>
      </c>
      <c r="E7" s="4">
        <f t="shared" si="1"/>
        <v>119.00000000000004</v>
      </c>
      <c r="G7" s="32">
        <f t="shared" si="2"/>
        <v>0.1050000000000002</v>
      </c>
      <c r="I7" s="70" t="s">
        <v>43</v>
      </c>
    </row>
    <row r="8" spans="1:9" x14ac:dyDescent="0.35">
      <c r="A8" s="13">
        <v>43556</v>
      </c>
      <c r="B8" s="2">
        <f>A8+29</f>
        <v>43585</v>
      </c>
      <c r="C8" s="65">
        <v>0</v>
      </c>
      <c r="D8" s="4">
        <f>D7*(1+C8)</f>
        <v>119.00000000000003</v>
      </c>
      <c r="E8" s="4">
        <f t="shared" si="1"/>
        <v>119.00000000000004</v>
      </c>
      <c r="G8" s="32">
        <f t="shared" si="2"/>
        <v>0</v>
      </c>
    </row>
    <row r="9" spans="1:9" x14ac:dyDescent="0.35">
      <c r="A9" s="2">
        <v>43586</v>
      </c>
      <c r="B9" s="2">
        <f>A9+30</f>
        <v>43616</v>
      </c>
      <c r="C9" s="65">
        <v>0</v>
      </c>
      <c r="D9" s="4">
        <f t="shared" ref="D9:D16" si="3">D8*(1+C9)</f>
        <v>119.00000000000003</v>
      </c>
      <c r="E9" s="4">
        <f t="shared" ref="E9:E17" si="4">D9/$D$4*100</f>
        <v>119.00000000000004</v>
      </c>
      <c r="G9" s="32">
        <f t="shared" ref="G9:G17" si="5">+D9/D8-1</f>
        <v>0</v>
      </c>
    </row>
    <row r="10" spans="1:9" x14ac:dyDescent="0.35">
      <c r="A10" s="13">
        <v>43617</v>
      </c>
      <c r="B10" s="2">
        <f>A10+29</f>
        <v>43646</v>
      </c>
      <c r="C10" s="65">
        <v>0.1</v>
      </c>
      <c r="D10" s="4">
        <f t="shared" si="3"/>
        <v>130.90000000000003</v>
      </c>
      <c r="E10" s="4">
        <f t="shared" si="4"/>
        <v>130.90000000000003</v>
      </c>
      <c r="G10" s="32">
        <f t="shared" si="5"/>
        <v>0.10000000000000009</v>
      </c>
    </row>
    <row r="11" spans="1:9" x14ac:dyDescent="0.35">
      <c r="A11" s="13">
        <v>43647</v>
      </c>
      <c r="B11" s="2">
        <f>A11+30</f>
        <v>43677</v>
      </c>
      <c r="C11" s="65">
        <v>0</v>
      </c>
      <c r="D11" s="4">
        <f t="shared" si="3"/>
        <v>130.90000000000003</v>
      </c>
      <c r="E11" s="4">
        <f t="shared" si="4"/>
        <v>130.90000000000003</v>
      </c>
      <c r="G11" s="32">
        <f t="shared" si="5"/>
        <v>0</v>
      </c>
    </row>
    <row r="12" spans="1:9" x14ac:dyDescent="0.35">
      <c r="A12" s="2">
        <v>43678</v>
      </c>
      <c r="B12" s="2">
        <f>A12+30</f>
        <v>43708</v>
      </c>
      <c r="C12" s="65">
        <v>0</v>
      </c>
      <c r="D12" s="4">
        <f t="shared" si="3"/>
        <v>130.90000000000003</v>
      </c>
      <c r="E12" s="4">
        <f t="shared" si="4"/>
        <v>130.90000000000003</v>
      </c>
      <c r="G12" s="32">
        <f t="shared" si="5"/>
        <v>0</v>
      </c>
    </row>
    <row r="13" spans="1:9" x14ac:dyDescent="0.35">
      <c r="A13" s="13">
        <v>43709</v>
      </c>
      <c r="B13" s="2">
        <f>A13+29</f>
        <v>43738</v>
      </c>
      <c r="C13" s="65">
        <v>0</v>
      </c>
      <c r="D13" s="4">
        <f t="shared" si="3"/>
        <v>130.90000000000003</v>
      </c>
      <c r="E13" s="4">
        <f t="shared" si="4"/>
        <v>130.90000000000003</v>
      </c>
      <c r="G13" s="32">
        <f t="shared" si="5"/>
        <v>0</v>
      </c>
    </row>
    <row r="14" spans="1:9" x14ac:dyDescent="0.35">
      <c r="A14" s="13">
        <v>43739</v>
      </c>
      <c r="B14" s="2">
        <f>A14+30</f>
        <v>43769</v>
      </c>
      <c r="C14" s="32">
        <v>0.12</v>
      </c>
      <c r="D14" s="4">
        <f t="shared" si="3"/>
        <v>146.60800000000006</v>
      </c>
      <c r="E14" s="4">
        <f t="shared" si="4"/>
        <v>146.60800000000006</v>
      </c>
      <c r="G14" s="32">
        <f t="shared" si="5"/>
        <v>0.12000000000000011</v>
      </c>
    </row>
    <row r="15" spans="1:9" x14ac:dyDescent="0.35">
      <c r="A15" s="2">
        <v>43770</v>
      </c>
      <c r="B15" s="2">
        <f>A15+29</f>
        <v>43799</v>
      </c>
      <c r="C15" s="65">
        <v>0</v>
      </c>
      <c r="D15" s="4">
        <f t="shared" si="3"/>
        <v>146.60800000000006</v>
      </c>
      <c r="E15" s="4">
        <f t="shared" si="4"/>
        <v>146.60800000000006</v>
      </c>
      <c r="G15" s="32">
        <f t="shared" si="5"/>
        <v>0</v>
      </c>
    </row>
    <row r="16" spans="1:9" x14ac:dyDescent="0.35">
      <c r="A16" s="13">
        <v>43800</v>
      </c>
      <c r="B16" s="2">
        <f>A16+30</f>
        <v>43830</v>
      </c>
      <c r="C16" s="65">
        <v>0</v>
      </c>
      <c r="D16" s="4">
        <f t="shared" si="3"/>
        <v>146.60800000000006</v>
      </c>
      <c r="E16" s="4">
        <f t="shared" si="4"/>
        <v>146.60800000000006</v>
      </c>
      <c r="G16" s="32">
        <f t="shared" si="5"/>
        <v>0</v>
      </c>
    </row>
    <row r="17" spans="1:12" x14ac:dyDescent="0.35">
      <c r="A17" s="13">
        <v>43831</v>
      </c>
      <c r="B17" s="2">
        <f>A17+30</f>
        <v>43861</v>
      </c>
      <c r="C17" s="72">
        <v>7.3099999999999998E-2</v>
      </c>
      <c r="D17" s="4">
        <f>D16*(1+C17)</f>
        <v>157.32504480000006</v>
      </c>
      <c r="E17" s="4">
        <f t="shared" si="4"/>
        <v>157.32504480000006</v>
      </c>
      <c r="G17" s="32">
        <f t="shared" si="5"/>
        <v>7.3099999999999943E-2</v>
      </c>
    </row>
    <row r="18" spans="1:12" x14ac:dyDescent="0.35">
      <c r="A18" s="13">
        <v>43862</v>
      </c>
      <c r="B18" s="2">
        <f t="shared" ref="B18" si="6">A18+29</f>
        <v>43891</v>
      </c>
      <c r="C18" s="65">
        <v>0</v>
      </c>
      <c r="D18" s="4">
        <f t="shared" ref="D18:D23" si="7">D17*(1+C18)</f>
        <v>157.32504480000006</v>
      </c>
      <c r="E18" s="4">
        <f t="shared" ref="E18:E24" si="8">D18/$D$4*100</f>
        <v>157.32504480000006</v>
      </c>
      <c r="G18" s="32">
        <f t="shared" ref="G18:G24" si="9">+D18/D17-1</f>
        <v>0</v>
      </c>
    </row>
    <row r="19" spans="1:12" x14ac:dyDescent="0.35">
      <c r="A19" s="13">
        <v>43891</v>
      </c>
      <c r="B19" s="2">
        <f t="shared" ref="B19:B20" si="10">A19+30</f>
        <v>43921</v>
      </c>
      <c r="C19" s="65">
        <v>0</v>
      </c>
      <c r="D19" s="4">
        <f>D18*(1+C19)</f>
        <v>157.32504480000006</v>
      </c>
      <c r="E19" s="4">
        <f t="shared" si="8"/>
        <v>157.32504480000006</v>
      </c>
      <c r="G19" s="32">
        <f t="shared" si="9"/>
        <v>0</v>
      </c>
    </row>
    <row r="20" spans="1:12" x14ac:dyDescent="0.35">
      <c r="A20" s="13">
        <v>43922</v>
      </c>
      <c r="B20" s="2">
        <f t="shared" si="10"/>
        <v>43952</v>
      </c>
      <c r="C20" s="65">
        <v>0</v>
      </c>
      <c r="D20" s="4">
        <f t="shared" si="7"/>
        <v>157.32504480000006</v>
      </c>
      <c r="E20" s="4">
        <f t="shared" si="8"/>
        <v>157.32504480000006</v>
      </c>
      <c r="G20" s="32">
        <f t="shared" si="9"/>
        <v>0</v>
      </c>
    </row>
    <row r="21" spans="1:12" x14ac:dyDescent="0.35">
      <c r="A21" s="13">
        <v>43952</v>
      </c>
      <c r="B21" s="2">
        <f t="shared" ref="B21" si="11">A21+29</f>
        <v>43981</v>
      </c>
      <c r="C21" s="65">
        <v>0</v>
      </c>
      <c r="D21" s="4">
        <f t="shared" si="7"/>
        <v>157.32504480000006</v>
      </c>
      <c r="E21" s="4">
        <f t="shared" si="8"/>
        <v>157.32504480000006</v>
      </c>
      <c r="G21" s="32">
        <f t="shared" si="9"/>
        <v>0</v>
      </c>
    </row>
    <row r="22" spans="1:12" x14ac:dyDescent="0.35">
      <c r="A22" s="13">
        <v>43983</v>
      </c>
      <c r="B22" s="2">
        <f t="shared" ref="B22:B25" si="12">A22+30</f>
        <v>44013</v>
      </c>
      <c r="C22" s="65">
        <v>0</v>
      </c>
      <c r="D22" s="4">
        <f t="shared" si="7"/>
        <v>157.32504480000006</v>
      </c>
      <c r="E22" s="4">
        <f t="shared" si="8"/>
        <v>157.32504480000006</v>
      </c>
      <c r="G22" s="32">
        <f t="shared" si="9"/>
        <v>0</v>
      </c>
    </row>
    <row r="23" spans="1:12" ht="58" x14ac:dyDescent="0.35">
      <c r="A23" s="13">
        <v>44013</v>
      </c>
      <c r="B23" s="2">
        <f t="shared" si="12"/>
        <v>44043</v>
      </c>
      <c r="C23" s="65">
        <v>0</v>
      </c>
      <c r="D23" s="4">
        <f t="shared" si="7"/>
        <v>157.32504480000006</v>
      </c>
      <c r="E23" s="4">
        <f t="shared" si="8"/>
        <v>157.32504480000006</v>
      </c>
      <c r="G23" s="32">
        <f t="shared" si="9"/>
        <v>0</v>
      </c>
      <c r="J23" s="128" t="s">
        <v>226</v>
      </c>
      <c r="K23" s="4">
        <f>D24*0.73</f>
        <v>114.84728270400004</v>
      </c>
      <c r="L23" s="4">
        <f>D24*0.27</f>
        <v>42.477762096000021</v>
      </c>
    </row>
    <row r="24" spans="1:12" x14ac:dyDescent="0.35">
      <c r="A24" s="13">
        <v>44044</v>
      </c>
      <c r="B24" s="2">
        <f t="shared" ref="B24" si="13">A24+29</f>
        <v>44073</v>
      </c>
      <c r="C24" s="65">
        <v>0</v>
      </c>
      <c r="D24" s="4">
        <f>D23*(1+C24)</f>
        <v>157.32504480000006</v>
      </c>
      <c r="E24" s="4">
        <f t="shared" si="8"/>
        <v>157.32504480000006</v>
      </c>
      <c r="G24" s="32">
        <f t="shared" si="9"/>
        <v>0</v>
      </c>
      <c r="J24" s="47" t="s">
        <v>227</v>
      </c>
      <c r="K24" s="4">
        <f>(K23*0.1225)+K23+L23</f>
        <v>171.39383693124006</v>
      </c>
      <c r="L24" s="4"/>
    </row>
    <row r="25" spans="1:12" x14ac:dyDescent="0.35">
      <c r="A25" s="13">
        <v>44075</v>
      </c>
      <c r="B25" s="2">
        <f t="shared" si="12"/>
        <v>44105</v>
      </c>
      <c r="C25" s="32">
        <f>G25</f>
        <v>8.9425000000000088E-2</v>
      </c>
      <c r="D25" s="115">
        <f>K24</f>
        <v>171.39383693124006</v>
      </c>
      <c r="E25" s="4">
        <f t="shared" ref="E25:E26" si="14">D25/$D$4*100</f>
        <v>171.39383693124006</v>
      </c>
      <c r="G25" s="32">
        <f t="shared" ref="G25:G26" si="15">+D25/D24-1</f>
        <v>8.9425000000000088E-2</v>
      </c>
    </row>
    <row r="26" spans="1:12" x14ac:dyDescent="0.35">
      <c r="A26" s="2">
        <v>44105</v>
      </c>
      <c r="B26" s="2">
        <v>44135</v>
      </c>
      <c r="C26" s="65">
        <v>0</v>
      </c>
      <c r="D26" s="4">
        <f>D25*(1+C26)</f>
        <v>171.39383693124006</v>
      </c>
      <c r="E26" s="4">
        <f t="shared" si="14"/>
        <v>171.39383693124006</v>
      </c>
      <c r="G26" s="32">
        <f t="shared" si="15"/>
        <v>0</v>
      </c>
    </row>
    <row r="27" spans="1:12" x14ac:dyDescent="0.35">
      <c r="A27" s="2">
        <v>44136</v>
      </c>
      <c r="B27" s="2">
        <v>44165</v>
      </c>
      <c r="C27" s="65">
        <v>0</v>
      </c>
      <c r="D27" s="4">
        <f t="shared" ref="D27:D33" si="16">D26*(1+C27)</f>
        <v>171.39383693124006</v>
      </c>
      <c r="E27" s="4">
        <f t="shared" ref="E27:E40" si="17">D27/$D$4*100</f>
        <v>171.39383693124006</v>
      </c>
      <c r="G27" s="32">
        <f t="shared" ref="G27:G29" si="18">+D27/D26-1</f>
        <v>0</v>
      </c>
    </row>
    <row r="28" spans="1:12" x14ac:dyDescent="0.35">
      <c r="A28" s="2">
        <v>44166</v>
      </c>
      <c r="B28" s="2">
        <v>44196</v>
      </c>
      <c r="C28" s="65">
        <v>0</v>
      </c>
      <c r="D28" s="4">
        <f t="shared" si="16"/>
        <v>171.39383693124006</v>
      </c>
      <c r="E28" s="4">
        <f t="shared" si="17"/>
        <v>171.39383693124006</v>
      </c>
      <c r="G28" s="32">
        <f t="shared" si="18"/>
        <v>0</v>
      </c>
    </row>
    <row r="29" spans="1:12" x14ac:dyDescent="0.35">
      <c r="A29" s="2">
        <v>44197</v>
      </c>
      <c r="B29" s="2">
        <v>44227</v>
      </c>
      <c r="C29" s="65">
        <v>0</v>
      </c>
      <c r="D29" s="4">
        <f t="shared" si="16"/>
        <v>171.39383693124006</v>
      </c>
      <c r="E29" s="4">
        <f t="shared" si="17"/>
        <v>171.39383693124006</v>
      </c>
      <c r="G29" s="32">
        <f t="shared" si="18"/>
        <v>0</v>
      </c>
    </row>
    <row r="30" spans="1:12" x14ac:dyDescent="0.35">
      <c r="A30" s="2">
        <v>44228</v>
      </c>
      <c r="B30" s="2">
        <v>44255</v>
      </c>
      <c r="C30" s="65">
        <v>0</v>
      </c>
      <c r="D30" s="4">
        <f t="shared" si="16"/>
        <v>171.39383693124006</v>
      </c>
      <c r="E30" s="4">
        <f t="shared" si="17"/>
        <v>171.39383693124006</v>
      </c>
      <c r="G30" s="32">
        <f>+D30/D29-1</f>
        <v>0</v>
      </c>
    </row>
    <row r="31" spans="1:12" x14ac:dyDescent="0.35">
      <c r="A31" s="2">
        <v>44256</v>
      </c>
      <c r="B31" s="2">
        <v>44286</v>
      </c>
      <c r="C31" s="65">
        <v>0.1</v>
      </c>
      <c r="D31" s="4">
        <f>D19*(1+C31)</f>
        <v>173.05754928000007</v>
      </c>
      <c r="E31" s="4">
        <f t="shared" si="17"/>
        <v>173.05754928000007</v>
      </c>
      <c r="G31" s="32">
        <f>+D31/D30-1</f>
        <v>9.7069555040503186E-3</v>
      </c>
      <c r="J31" s="15"/>
    </row>
    <row r="32" spans="1:12" x14ac:dyDescent="0.35">
      <c r="A32" s="2">
        <v>44287</v>
      </c>
      <c r="B32" s="2">
        <v>44316</v>
      </c>
      <c r="C32" s="65">
        <v>0.05</v>
      </c>
      <c r="D32" s="4">
        <f>D19*(1+C31+C32)</f>
        <v>180.9238015200001</v>
      </c>
      <c r="E32" s="4">
        <f t="shared" si="17"/>
        <v>180.9238015200001</v>
      </c>
      <c r="G32" s="32">
        <f>+D32/D31-1</f>
        <v>4.5454545454545636E-2</v>
      </c>
      <c r="J32" s="15"/>
    </row>
    <row r="33" spans="1:12" x14ac:dyDescent="0.35">
      <c r="A33" s="2">
        <v>44317</v>
      </c>
      <c r="B33" s="2">
        <v>44347</v>
      </c>
      <c r="C33" s="65">
        <v>0</v>
      </c>
      <c r="D33" s="4">
        <f t="shared" si="16"/>
        <v>180.9238015200001</v>
      </c>
      <c r="E33" s="4">
        <f t="shared" si="17"/>
        <v>180.9238015200001</v>
      </c>
      <c r="G33" s="32">
        <f t="shared" ref="G33:G42" si="19">+D33/D32-1</f>
        <v>0</v>
      </c>
      <c r="J33" s="15"/>
    </row>
    <row r="34" spans="1:12" x14ac:dyDescent="0.35">
      <c r="A34" s="2">
        <v>44348</v>
      </c>
      <c r="B34" s="2">
        <v>44377</v>
      </c>
      <c r="C34" s="65">
        <v>0.15</v>
      </c>
      <c r="D34" s="4">
        <f>D19*(1+30%)</f>
        <v>204.52255824000008</v>
      </c>
      <c r="E34" s="4">
        <f t="shared" si="17"/>
        <v>204.52255824000011</v>
      </c>
      <c r="G34" s="32">
        <f>+D34/D33-1</f>
        <v>0.13043478260869557</v>
      </c>
      <c r="J34" s="15"/>
    </row>
    <row r="35" spans="1:12" x14ac:dyDescent="0.35">
      <c r="A35" s="2">
        <v>44378</v>
      </c>
      <c r="B35" s="2">
        <v>44408</v>
      </c>
      <c r="C35" s="65">
        <v>0</v>
      </c>
      <c r="D35" s="4">
        <f>D34*(1+C35)</f>
        <v>204.52255824000008</v>
      </c>
      <c r="E35" s="4">
        <f t="shared" si="17"/>
        <v>204.52255824000011</v>
      </c>
      <c r="G35" s="32">
        <f t="shared" si="19"/>
        <v>0</v>
      </c>
      <c r="J35" s="15"/>
    </row>
    <row r="36" spans="1:12" x14ac:dyDescent="0.35">
      <c r="A36" s="2">
        <v>44409</v>
      </c>
      <c r="B36" s="2">
        <v>44439</v>
      </c>
      <c r="C36" s="72">
        <v>7.4999999999999997E-2</v>
      </c>
      <c r="D36" s="4">
        <f>D19*(1+37.5%)</f>
        <v>216.32193660000007</v>
      </c>
      <c r="E36" s="4">
        <f t="shared" si="17"/>
        <v>216.32193660000007</v>
      </c>
      <c r="G36" s="32">
        <f t="shared" si="19"/>
        <v>5.7692307692307709E-2</v>
      </c>
      <c r="J36" s="15"/>
    </row>
    <row r="37" spans="1:12" x14ac:dyDescent="0.35">
      <c r="A37" s="2">
        <v>44440</v>
      </c>
      <c r="B37" s="2">
        <v>44469</v>
      </c>
      <c r="C37" s="72">
        <v>0</v>
      </c>
      <c r="D37" s="123">
        <f>D36</f>
        <v>216.32193660000007</v>
      </c>
      <c r="E37" s="4">
        <f t="shared" si="17"/>
        <v>216.32193660000007</v>
      </c>
      <c r="G37" s="32">
        <f t="shared" si="19"/>
        <v>0</v>
      </c>
      <c r="J37" s="15"/>
    </row>
    <row r="38" spans="1:12" x14ac:dyDescent="0.35">
      <c r="A38" s="2">
        <v>44470</v>
      </c>
      <c r="B38" s="2">
        <v>44500</v>
      </c>
      <c r="C38" s="72">
        <v>7.4999999999999997E-2</v>
      </c>
      <c r="D38" s="123">
        <f>D19*(1+45%)</f>
        <v>228.12131496000006</v>
      </c>
      <c r="E38" s="4">
        <f t="shared" si="17"/>
        <v>228.12131496000006</v>
      </c>
      <c r="G38" s="32">
        <f t="shared" si="19"/>
        <v>5.4545454545454453E-2</v>
      </c>
      <c r="J38" s="15"/>
    </row>
    <row r="39" spans="1:12" x14ac:dyDescent="0.35">
      <c r="A39" s="2">
        <v>44501</v>
      </c>
      <c r="B39" s="2">
        <v>44530</v>
      </c>
      <c r="C39" s="72">
        <v>0</v>
      </c>
      <c r="D39" s="123">
        <f>D38</f>
        <v>228.12131496000006</v>
      </c>
      <c r="E39" s="4">
        <f t="shared" si="17"/>
        <v>228.12131496000006</v>
      </c>
      <c r="G39" s="32">
        <f t="shared" si="19"/>
        <v>0</v>
      </c>
    </row>
    <row r="40" spans="1:12" x14ac:dyDescent="0.35">
      <c r="A40" s="2">
        <v>44531</v>
      </c>
      <c r="B40" s="2">
        <v>44561</v>
      </c>
      <c r="C40" s="72">
        <v>0</v>
      </c>
      <c r="D40" s="123">
        <f>D39</f>
        <v>228.12131496000006</v>
      </c>
      <c r="E40" s="4">
        <f t="shared" si="17"/>
        <v>228.12131496000006</v>
      </c>
      <c r="G40" s="32">
        <f t="shared" si="19"/>
        <v>0</v>
      </c>
    </row>
    <row r="41" spans="1:12" x14ac:dyDescent="0.35">
      <c r="A41" s="2">
        <v>44562</v>
      </c>
      <c r="B41" s="2">
        <v>44592</v>
      </c>
      <c r="C41" s="65">
        <v>0.15</v>
      </c>
      <c r="D41" s="123">
        <f>$D$39*(1+C41)</f>
        <v>262.33951220400007</v>
      </c>
      <c r="E41" s="4">
        <f>D41/$D$4*100</f>
        <v>262.33951220400007</v>
      </c>
      <c r="G41" s="32">
        <f t="shared" si="19"/>
        <v>0.14999999999999991</v>
      </c>
      <c r="J41" s="116" t="s">
        <v>231</v>
      </c>
    </row>
    <row r="42" spans="1:12" x14ac:dyDescent="0.35">
      <c r="A42" s="2">
        <v>44593</v>
      </c>
      <c r="B42" s="2">
        <v>44620</v>
      </c>
      <c r="C42" s="72">
        <v>0</v>
      </c>
      <c r="D42" s="123">
        <f t="shared" ref="D42" si="20">$D$39*(1+15%)</f>
        <v>262.33951220400007</v>
      </c>
      <c r="E42" s="4">
        <f t="shared" ref="E42:E45" si="21">D42/$D$4*100</f>
        <v>262.33951220400007</v>
      </c>
      <c r="G42" s="32">
        <f t="shared" si="19"/>
        <v>0</v>
      </c>
    </row>
    <row r="43" spans="1:12" x14ac:dyDescent="0.35">
      <c r="A43" s="2">
        <v>44621</v>
      </c>
      <c r="B43" s="2">
        <v>44651</v>
      </c>
      <c r="C43" s="72">
        <v>0.3</v>
      </c>
      <c r="D43" s="123">
        <f>$D$39*(1+45%)</f>
        <v>330.77590669200009</v>
      </c>
      <c r="E43" s="4">
        <f t="shared" si="21"/>
        <v>330.77590669200009</v>
      </c>
      <c r="G43" s="32">
        <f>+D43/D42-1</f>
        <v>0.26086956521739135</v>
      </c>
      <c r="J43" s="134" t="s">
        <v>232</v>
      </c>
      <c r="K43" s="135"/>
      <c r="L43" s="135"/>
    </row>
    <row r="44" spans="1:12" x14ac:dyDescent="0.35">
      <c r="A44" s="2">
        <v>44652</v>
      </c>
      <c r="B44" s="2">
        <v>44681</v>
      </c>
      <c r="C44" s="72">
        <v>0</v>
      </c>
      <c r="D44" s="123">
        <f>D43</f>
        <v>330.77590669200009</v>
      </c>
      <c r="E44" s="4">
        <f t="shared" si="21"/>
        <v>330.77590669200009</v>
      </c>
      <c r="G44" s="32">
        <f t="shared" ref="G44:G45" si="22">+D44/D43-1</f>
        <v>0</v>
      </c>
    </row>
    <row r="45" spans="1:12" x14ac:dyDescent="0.35">
      <c r="A45" s="2">
        <v>44682</v>
      </c>
      <c r="B45" s="2">
        <v>44712</v>
      </c>
      <c r="C45" s="72">
        <v>0.1</v>
      </c>
      <c r="D45" s="123">
        <f>D44*(1+C45)</f>
        <v>363.85349736120014</v>
      </c>
      <c r="E45" s="4">
        <f t="shared" si="21"/>
        <v>363.85349736120014</v>
      </c>
      <c r="G45" s="32">
        <f t="shared" si="22"/>
        <v>0.10000000000000009</v>
      </c>
      <c r="J45" s="134" t="s">
        <v>235</v>
      </c>
    </row>
    <row r="46" spans="1:12" x14ac:dyDescent="0.35">
      <c r="A46" s="2">
        <v>44713</v>
      </c>
      <c r="B46" s="2">
        <v>44742</v>
      </c>
      <c r="C46" s="72">
        <v>0.11</v>
      </c>
      <c r="D46" s="123">
        <f>D44*(1+C46+C45)</f>
        <v>400.23884709732016</v>
      </c>
      <c r="E46" s="4">
        <f>D46/$D$4*100</f>
        <v>400.23884709732016</v>
      </c>
      <c r="G46" s="32">
        <f>+D46/D45-1</f>
        <v>0.10000000000000009</v>
      </c>
      <c r="J46" s="134" t="s">
        <v>238</v>
      </c>
    </row>
    <row r="47" spans="1:12" x14ac:dyDescent="0.35">
      <c r="A47" s="2">
        <v>44743</v>
      </c>
      <c r="B47" s="2">
        <v>44773</v>
      </c>
      <c r="C47" s="72">
        <v>0</v>
      </c>
      <c r="D47" s="123">
        <f>D46</f>
        <v>400.23884709732016</v>
      </c>
      <c r="E47" s="4">
        <f t="shared" ref="E47" si="23">D47/$D$4*100</f>
        <v>400.23884709732016</v>
      </c>
      <c r="G47" s="32">
        <f>+D47/D46-1</f>
        <v>0</v>
      </c>
      <c r="J47" s="134" t="s">
        <v>235</v>
      </c>
    </row>
    <row r="48" spans="1:12" x14ac:dyDescent="0.35">
      <c r="A48" s="2">
        <v>44774</v>
      </c>
      <c r="B48" s="2">
        <v>44804</v>
      </c>
      <c r="C48" s="72">
        <v>0.1</v>
      </c>
      <c r="D48" s="123">
        <f>D44*(1+C48+C46+C45)</f>
        <v>433.31643776652021</v>
      </c>
      <c r="E48" s="4">
        <f t="shared" ref="E48:E52" si="24">D48/$D$4*100</f>
        <v>433.31643776652021</v>
      </c>
      <c r="G48" s="32">
        <f t="shared" ref="G48:G50" si="25">+D48/D47-1</f>
        <v>8.2644628099173723E-2</v>
      </c>
    </row>
    <row r="49" spans="1:13" x14ac:dyDescent="0.35">
      <c r="A49" s="2">
        <v>44805</v>
      </c>
      <c r="B49" s="2">
        <v>44834</v>
      </c>
      <c r="C49" s="72">
        <v>0.11</v>
      </c>
      <c r="D49" s="123">
        <f>D44*(1+C49+C48+C46+C45)</f>
        <v>469.70178750264023</v>
      </c>
      <c r="E49" s="4">
        <f t="shared" si="24"/>
        <v>469.70178750264023</v>
      </c>
      <c r="G49" s="32">
        <f t="shared" si="25"/>
        <v>8.3969465648854991E-2</v>
      </c>
    </row>
    <row r="50" spans="1:13" x14ac:dyDescent="0.35">
      <c r="A50" s="2">
        <v>44835</v>
      </c>
      <c r="B50" s="2">
        <v>44865</v>
      </c>
      <c r="C50" s="72">
        <v>0</v>
      </c>
      <c r="D50" s="123">
        <f>D49</f>
        <v>469.70178750264023</v>
      </c>
      <c r="E50" s="4">
        <f t="shared" si="24"/>
        <v>469.70178750264023</v>
      </c>
      <c r="G50" s="32">
        <f t="shared" si="25"/>
        <v>0</v>
      </c>
    </row>
    <row r="51" spans="1:13" x14ac:dyDescent="0.35">
      <c r="A51" s="2">
        <v>44866</v>
      </c>
      <c r="B51" s="2">
        <v>44895</v>
      </c>
      <c r="C51" s="72">
        <v>0.185</v>
      </c>
      <c r="D51" s="123">
        <f>D44*(1+C45+C46+C48+C49+C51)</f>
        <v>530.89533024066031</v>
      </c>
      <c r="E51" s="4">
        <f t="shared" si="24"/>
        <v>530.89533024066031</v>
      </c>
      <c r="G51" s="32">
        <f>+D51/D50-1</f>
        <v>0.13028169014084523</v>
      </c>
    </row>
    <row r="52" spans="1:13" x14ac:dyDescent="0.35">
      <c r="A52" s="2">
        <v>44896</v>
      </c>
      <c r="B52" s="2">
        <v>44926</v>
      </c>
      <c r="C52" s="72">
        <v>4.3700000000000003E-2</v>
      </c>
      <c r="D52" s="123">
        <f t="shared" ref="D52:D57" si="26">D51*(1+C52)</f>
        <v>554.09545617217725</v>
      </c>
      <c r="E52" s="4">
        <f t="shared" si="24"/>
        <v>554.09545617217725</v>
      </c>
      <c r="F52" s="123"/>
      <c r="G52" s="32">
        <f>+D52/D51-1</f>
        <v>4.3700000000000072E-2</v>
      </c>
      <c r="L52" s="139"/>
      <c r="M52" s="139"/>
    </row>
    <row r="53" spans="1:13" x14ac:dyDescent="0.35">
      <c r="A53" s="2">
        <v>44927</v>
      </c>
      <c r="B53" s="2">
        <v>44957</v>
      </c>
      <c r="C53" s="32">
        <v>0.10440000000000001</v>
      </c>
      <c r="D53" s="123">
        <f t="shared" si="26"/>
        <v>611.94302179655256</v>
      </c>
      <c r="E53" s="4">
        <f t="shared" ref="E53" si="27">D53/$D$4*100</f>
        <v>611.94302179655256</v>
      </c>
      <c r="F53" s="123"/>
      <c r="G53" s="32">
        <f t="shared" ref="G53" si="28">+D53/D52-1</f>
        <v>0.10440000000000005</v>
      </c>
      <c r="J53" s="134" t="s">
        <v>247</v>
      </c>
    </row>
    <row r="54" spans="1:13" x14ac:dyDescent="0.35">
      <c r="A54" s="2">
        <v>44958</v>
      </c>
      <c r="B54" s="2">
        <v>44985</v>
      </c>
      <c r="C54" s="72">
        <v>0</v>
      </c>
      <c r="D54" s="123">
        <f t="shared" si="26"/>
        <v>611.94302179655256</v>
      </c>
      <c r="E54" s="4">
        <f t="shared" ref="E54" si="29">D54/$D$4*100</f>
        <v>611.94302179655256</v>
      </c>
      <c r="F54" s="123"/>
      <c r="G54" s="32">
        <f t="shared" ref="G54" si="30">+D54/D53-1</f>
        <v>0</v>
      </c>
    </row>
    <row r="55" spans="1:13" x14ac:dyDescent="0.35">
      <c r="A55" s="2">
        <v>44986</v>
      </c>
      <c r="B55" s="2">
        <v>45016</v>
      </c>
      <c r="C55" s="72">
        <v>0.10220000000000001</v>
      </c>
      <c r="D55" s="123">
        <f t="shared" si="26"/>
        <v>674.48359862416032</v>
      </c>
      <c r="E55" s="4">
        <f t="shared" ref="E55" si="31">D55/$D$4*100</f>
        <v>674.48359862416032</v>
      </c>
      <c r="F55" s="123"/>
      <c r="G55" s="32">
        <f t="shared" ref="G55" si="32">+D55/D54-1</f>
        <v>0.10220000000000007</v>
      </c>
    </row>
    <row r="56" spans="1:13" x14ac:dyDescent="0.35">
      <c r="A56" s="2">
        <v>45017</v>
      </c>
      <c r="B56" s="2">
        <v>45046</v>
      </c>
      <c r="C56" s="72">
        <v>1.4500000000000001E-2</v>
      </c>
      <c r="D56" s="123">
        <f t="shared" si="26"/>
        <v>684.26361080421066</v>
      </c>
      <c r="E56" s="4">
        <f t="shared" ref="E56" si="33">D56/$D$4*100</f>
        <v>684.26361080421066</v>
      </c>
      <c r="F56" s="123"/>
      <c r="G56" s="32">
        <f t="shared" ref="G56" si="34">+D56/D55-1</f>
        <v>1.4499999999999957E-2</v>
      </c>
    </row>
    <row r="57" spans="1:13" x14ac:dyDescent="0.35">
      <c r="A57" s="2">
        <v>45047</v>
      </c>
      <c r="B57" s="2">
        <v>45077</v>
      </c>
      <c r="C57" s="72">
        <v>8.7300000000000003E-2</v>
      </c>
      <c r="D57" s="123">
        <f t="shared" si="26"/>
        <v>743.99982402741819</v>
      </c>
      <c r="E57" s="4">
        <f t="shared" ref="E57" si="35">D57/$D$4*100</f>
        <v>743.99982402741819</v>
      </c>
      <c r="F57" s="123"/>
      <c r="G57" s="32">
        <f t="shared" ref="G57" si="36">+D57/D56-1</f>
        <v>8.7299999999999933E-2</v>
      </c>
    </row>
    <row r="58" spans="1:13" x14ac:dyDescent="0.35">
      <c r="A58" s="2">
        <v>45078</v>
      </c>
      <c r="B58" s="2">
        <v>45107</v>
      </c>
      <c r="C58" s="32">
        <v>0.1022</v>
      </c>
      <c r="D58" s="123">
        <f>D57*(1+C58)</f>
        <v>820.03660604302036</v>
      </c>
      <c r="E58" s="4">
        <f t="shared" ref="E58" si="37">D58/$D$4*100</f>
        <v>820.03660604302036</v>
      </c>
      <c r="F58" s="123"/>
      <c r="G58" s="32">
        <f t="shared" ref="G58" si="38">+D58/D57-1</f>
        <v>0.10220000000000007</v>
      </c>
    </row>
    <row r="59" spans="1:13" x14ac:dyDescent="0.35">
      <c r="A59" s="2">
        <v>45108</v>
      </c>
      <c r="B59" s="2">
        <v>45138</v>
      </c>
      <c r="C59" s="72">
        <v>0.10920000000000001</v>
      </c>
      <c r="D59" s="123">
        <f>D58*(1+C59)</f>
        <v>909.58460342291812</v>
      </c>
      <c r="E59" s="4">
        <f t="shared" ref="E59" si="39">D59/$D$4*100</f>
        <v>909.58460342291812</v>
      </c>
      <c r="F59" s="123"/>
      <c r="G59" s="32">
        <f t="shared" ref="G59" si="40">+D59/D58-1</f>
        <v>0.10919999999999996</v>
      </c>
    </row>
    <row r="60" spans="1:13" x14ac:dyDescent="0.35">
      <c r="A60" s="2">
        <v>45139</v>
      </c>
      <c r="B60" s="2">
        <v>45169</v>
      </c>
      <c r="C60" s="32">
        <v>5.9700000000000003E-2</v>
      </c>
      <c r="D60" s="123">
        <f>D59*(1+C60)</f>
        <v>963.88680424726647</v>
      </c>
      <c r="E60" s="4">
        <f t="shared" ref="E60:E67" si="41">D60/$D$4*100</f>
        <v>963.88680424726635</v>
      </c>
      <c r="F60" s="123"/>
      <c r="G60" s="32">
        <f t="shared" ref="G60:G67" si="42">+D60/D59-1</f>
        <v>5.9700000000000086E-2</v>
      </c>
    </row>
    <row r="61" spans="1:13" x14ac:dyDescent="0.35">
      <c r="A61" s="2">
        <v>45170</v>
      </c>
      <c r="B61" s="2">
        <v>45199</v>
      </c>
      <c r="C61" s="32">
        <v>4.2999999999999997E-2</v>
      </c>
      <c r="D61" s="123">
        <f>D60*(1+C61)</f>
        <v>1005.3339368298989</v>
      </c>
      <c r="E61" s="4">
        <f t="shared" si="41"/>
        <v>1005.3339368298989</v>
      </c>
      <c r="F61" s="123"/>
      <c r="G61" s="32">
        <f t="shared" si="42"/>
        <v>4.2999999999999927E-2</v>
      </c>
    </row>
    <row r="62" spans="1:13" x14ac:dyDescent="0.35">
      <c r="A62" s="2">
        <v>45200</v>
      </c>
      <c r="B62" s="2">
        <v>45230</v>
      </c>
      <c r="C62" s="32">
        <v>0.11799999999999999</v>
      </c>
      <c r="D62" s="123">
        <f>D61*(1+C62)</f>
        <v>1123.9633413758268</v>
      </c>
      <c r="E62" s="4">
        <f t="shared" si="41"/>
        <v>1123.9633413758268</v>
      </c>
      <c r="F62" s="123"/>
      <c r="G62" s="32">
        <f t="shared" si="42"/>
        <v>0.11799999999999988</v>
      </c>
    </row>
    <row r="63" spans="1:13" x14ac:dyDescent="0.35">
      <c r="A63" s="2">
        <v>45231</v>
      </c>
      <c r="B63" s="2">
        <v>45260</v>
      </c>
      <c r="C63" s="32">
        <v>0.1137</v>
      </c>
      <c r="D63" s="123">
        <f>D62*(1+11.37%)</f>
        <v>1251.7579732902582</v>
      </c>
      <c r="E63" s="4">
        <f t="shared" si="41"/>
        <v>1251.7579732902582</v>
      </c>
      <c r="F63" s="123"/>
      <c r="G63" s="32">
        <f t="shared" si="42"/>
        <v>0.11369999999999991</v>
      </c>
    </row>
    <row r="64" spans="1:13" x14ac:dyDescent="0.35">
      <c r="A64" s="2">
        <v>45261</v>
      </c>
      <c r="B64" s="2">
        <v>45291</v>
      </c>
      <c r="C64" s="32">
        <v>7.7300000000000008E-2</v>
      </c>
      <c r="D64" s="123">
        <f>D63*(1+7.73%)</f>
        <v>1348.5188646255951</v>
      </c>
      <c r="E64" s="4">
        <f t="shared" si="41"/>
        <v>1348.5188646255951</v>
      </c>
      <c r="F64" s="123"/>
      <c r="G64" s="32">
        <f t="shared" si="42"/>
        <v>7.7299999999999924E-2</v>
      </c>
    </row>
    <row r="65" spans="1:7" x14ac:dyDescent="0.35">
      <c r="A65" s="2">
        <v>45292</v>
      </c>
      <c r="B65" s="2">
        <v>45322</v>
      </c>
      <c r="C65" s="32">
        <v>0.2505</v>
      </c>
      <c r="D65" s="123">
        <f>D64*(1+C65)</f>
        <v>1686.3228402143066</v>
      </c>
      <c r="E65" s="4">
        <f t="shared" si="41"/>
        <v>1686.3228402143066</v>
      </c>
      <c r="F65" s="123"/>
      <c r="G65" s="32">
        <f t="shared" si="42"/>
        <v>0.25049999999999994</v>
      </c>
    </row>
    <row r="66" spans="1:7" x14ac:dyDescent="0.35">
      <c r="A66" s="2">
        <v>45323</v>
      </c>
      <c r="B66" s="2">
        <v>45351</v>
      </c>
      <c r="C66" s="32">
        <v>0.17019999999999999</v>
      </c>
      <c r="D66" s="123">
        <f>D65*(1+C66)</f>
        <v>1973.3349876187813</v>
      </c>
      <c r="E66" s="4">
        <f t="shared" si="41"/>
        <v>1973.3349876187813</v>
      </c>
      <c r="F66" s="123"/>
      <c r="G66" s="32">
        <f t="shared" si="42"/>
        <v>0.17019999999999991</v>
      </c>
    </row>
    <row r="67" spans="1:7" x14ac:dyDescent="0.35">
      <c r="A67" s="2">
        <v>45352</v>
      </c>
      <c r="B67" s="2">
        <v>45382</v>
      </c>
      <c r="C67" s="32">
        <v>2.76E-2</v>
      </c>
      <c r="D67" s="149">
        <f>D66*(1+C67)</f>
        <v>2027.7990332770598</v>
      </c>
      <c r="E67" s="4">
        <f t="shared" si="41"/>
        <v>2027.7990332770601</v>
      </c>
      <c r="F67" s="123"/>
      <c r="G67" s="32">
        <f t="shared" si="42"/>
        <v>2.7600000000000069E-2</v>
      </c>
    </row>
    <row r="68" spans="1:7" x14ac:dyDescent="0.35">
      <c r="A68" s="2">
        <v>45383</v>
      </c>
      <c r="B68" s="2">
        <v>45412</v>
      </c>
      <c r="C68" s="32">
        <v>0.31059999999999999</v>
      </c>
      <c r="D68" s="149">
        <f>D67*(1+C68)</f>
        <v>2657.6334130129144</v>
      </c>
      <c r="E68" s="4">
        <f t="shared" ref="E68" si="43">D68/$D$4*100</f>
        <v>2657.6334130129144</v>
      </c>
      <c r="F68" s="123"/>
      <c r="G68" s="32">
        <f t="shared" ref="G68" si="44">+D68/D67-1</f>
        <v>0.31059999999999999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showGridLines="0" topLeftCell="A54" zoomScaleNormal="100" workbookViewId="0">
      <selection activeCell="B105" sqref="B105"/>
    </sheetView>
  </sheetViews>
  <sheetFormatPr baseColWidth="10" defaultColWidth="11.453125" defaultRowHeight="12.5" x14ac:dyDescent="0.35"/>
  <cols>
    <col min="1" max="1" width="11.453125" style="52"/>
    <col min="2" max="2" width="28.54296875" style="52" customWidth="1"/>
    <col min="3" max="3" width="18" style="52" customWidth="1"/>
    <col min="4" max="4" width="14" style="52" customWidth="1"/>
    <col min="5" max="5" width="14.1796875" style="52" customWidth="1"/>
    <col min="6" max="6" width="7.54296875" style="52" customWidth="1"/>
    <col min="7" max="16384" width="11.453125" style="52"/>
  </cols>
  <sheetData>
    <row r="1" spans="1:9" ht="18" customHeight="1" x14ac:dyDescent="0.35">
      <c r="A1" s="235" t="s">
        <v>17</v>
      </c>
      <c r="B1" s="238" t="s">
        <v>32</v>
      </c>
      <c r="C1" s="239"/>
      <c r="D1" s="239"/>
    </row>
    <row r="2" spans="1:9" ht="18" customHeight="1" x14ac:dyDescent="0.35">
      <c r="A2" s="236"/>
      <c r="B2" s="240" t="s">
        <v>33</v>
      </c>
      <c r="C2" s="241"/>
      <c r="D2" s="241"/>
    </row>
    <row r="3" spans="1:9" ht="65.5" customHeight="1" x14ac:dyDescent="0.3">
      <c r="A3" s="237"/>
      <c r="B3" s="61" t="s">
        <v>224</v>
      </c>
      <c r="C3" s="61" t="s">
        <v>250</v>
      </c>
      <c r="D3" s="61" t="s">
        <v>41</v>
      </c>
      <c r="E3" s="58" t="s">
        <v>5</v>
      </c>
      <c r="I3" s="110" t="s">
        <v>223</v>
      </c>
    </row>
    <row r="4" spans="1:9" ht="14.5" x14ac:dyDescent="0.35">
      <c r="A4" s="53">
        <v>43435</v>
      </c>
      <c r="B4" s="64">
        <v>1044300</v>
      </c>
      <c r="C4" s="64">
        <v>2361300</v>
      </c>
      <c r="D4" s="59">
        <f>(B4*1.14+C4*0.2)</f>
        <v>1662762</v>
      </c>
      <c r="E4" s="59">
        <f>D4/$D$4*100</f>
        <v>100</v>
      </c>
      <c r="F4" t="s">
        <v>10</v>
      </c>
      <c r="G4" t="s">
        <v>6</v>
      </c>
    </row>
    <row r="5" spans="1:9" ht="14.5" x14ac:dyDescent="0.35">
      <c r="A5" s="53">
        <v>43466</v>
      </c>
      <c r="B5" s="57">
        <v>1275000</v>
      </c>
      <c r="C5" s="57">
        <v>2420300</v>
      </c>
      <c r="D5" s="60">
        <f t="shared" ref="D5:D9" si="0">(B5*1.14+C5*0.2)</f>
        <v>1937559.9999999998</v>
      </c>
      <c r="E5" s="60">
        <f t="shared" ref="E5:E9" si="1">D5/$D$4*100</f>
        <v>116.52659851500093</v>
      </c>
    </row>
    <row r="6" spans="1:9" ht="14.5" x14ac:dyDescent="0.35">
      <c r="A6" s="53">
        <v>43497</v>
      </c>
      <c r="B6" s="57">
        <v>1275000</v>
      </c>
      <c r="C6" s="57">
        <v>2420300</v>
      </c>
      <c r="D6" s="60">
        <f t="shared" si="0"/>
        <v>1937559.9999999998</v>
      </c>
      <c r="E6" s="60">
        <f t="shared" si="1"/>
        <v>116.52659851500093</v>
      </c>
    </row>
    <row r="7" spans="1:9" ht="14.5" x14ac:dyDescent="0.35">
      <c r="A7" s="53">
        <v>43525</v>
      </c>
      <c r="B7" s="57">
        <v>1275000</v>
      </c>
      <c r="C7" s="57">
        <v>2420300</v>
      </c>
      <c r="D7" s="60">
        <f t="shared" si="0"/>
        <v>1937559.9999999998</v>
      </c>
      <c r="E7" s="60">
        <f t="shared" si="1"/>
        <v>116.52659851500093</v>
      </c>
    </row>
    <row r="8" spans="1:9" ht="14.5" x14ac:dyDescent="0.35">
      <c r="A8" s="53">
        <v>43556</v>
      </c>
      <c r="B8" s="57">
        <v>1275000</v>
      </c>
      <c r="C8" s="57">
        <v>2420300</v>
      </c>
      <c r="D8" s="60">
        <f t="shared" si="0"/>
        <v>1937559.9999999998</v>
      </c>
      <c r="E8" s="60">
        <f t="shared" si="1"/>
        <v>116.52659851500093</v>
      </c>
    </row>
    <row r="9" spans="1:9" ht="14.5" x14ac:dyDescent="0.35">
      <c r="A9" s="53">
        <v>43586</v>
      </c>
      <c r="B9" s="57">
        <v>1586100</v>
      </c>
      <c r="C9" s="57">
        <v>4015700</v>
      </c>
      <c r="D9" s="60">
        <f t="shared" si="0"/>
        <v>2611294</v>
      </c>
      <c r="E9" s="60">
        <f t="shared" si="1"/>
        <v>157.04556635285144</v>
      </c>
    </row>
    <row r="10" spans="1:9" ht="14.5" x14ac:dyDescent="0.35">
      <c r="A10" s="53">
        <v>43617</v>
      </c>
      <c r="B10" s="57">
        <v>1586100</v>
      </c>
      <c r="C10" s="57">
        <v>4015700</v>
      </c>
      <c r="D10" s="60">
        <f t="shared" ref="D10:D17" si="2">(B10*1.14+C10*0.2)</f>
        <v>2611294</v>
      </c>
      <c r="E10" s="60">
        <f t="shared" ref="E10:E17" si="3">D10/$D$4*100</f>
        <v>157.04556635285144</v>
      </c>
    </row>
    <row r="11" spans="1:9" ht="14.5" x14ac:dyDescent="0.35">
      <c r="A11" s="53">
        <v>43647</v>
      </c>
      <c r="B11" s="57">
        <v>1586100</v>
      </c>
      <c r="C11" s="57">
        <v>4015700</v>
      </c>
      <c r="D11" s="60">
        <f t="shared" si="2"/>
        <v>2611294</v>
      </c>
      <c r="E11" s="60">
        <f t="shared" si="3"/>
        <v>157.04556635285144</v>
      </c>
    </row>
    <row r="12" spans="1:9" ht="14.5" x14ac:dyDescent="0.35">
      <c r="A12" s="53">
        <v>43678</v>
      </c>
      <c r="B12" s="57">
        <v>1586100</v>
      </c>
      <c r="C12" s="57">
        <v>4015700</v>
      </c>
      <c r="D12" s="60">
        <f t="shared" si="2"/>
        <v>2611294</v>
      </c>
      <c r="E12" s="60">
        <f t="shared" si="3"/>
        <v>157.04556635285144</v>
      </c>
    </row>
    <row r="13" spans="1:9" ht="14.5" x14ac:dyDescent="0.35">
      <c r="A13" s="53">
        <v>43709</v>
      </c>
      <c r="B13" s="57">
        <v>1586100</v>
      </c>
      <c r="C13" s="57">
        <v>4015700</v>
      </c>
      <c r="D13" s="60">
        <f t="shared" si="2"/>
        <v>2611294</v>
      </c>
      <c r="E13" s="60">
        <f t="shared" si="3"/>
        <v>157.04556635285144</v>
      </c>
    </row>
    <row r="14" spans="1:9" ht="14.5" x14ac:dyDescent="0.35">
      <c r="A14" s="53">
        <v>43739</v>
      </c>
      <c r="B14" s="57">
        <v>1586100</v>
      </c>
      <c r="C14" s="57">
        <v>4015700</v>
      </c>
      <c r="D14" s="60">
        <f t="shared" si="2"/>
        <v>2611294</v>
      </c>
      <c r="E14" s="60">
        <f t="shared" si="3"/>
        <v>157.04556635285144</v>
      </c>
    </row>
    <row r="15" spans="1:9" ht="14.5" x14ac:dyDescent="0.35">
      <c r="A15" s="53">
        <v>43770</v>
      </c>
      <c r="B15" s="57">
        <v>1586100</v>
      </c>
      <c r="C15" s="57">
        <v>4015700</v>
      </c>
      <c r="D15" s="60">
        <f t="shared" si="2"/>
        <v>2611294</v>
      </c>
      <c r="E15" s="60">
        <f t="shared" si="3"/>
        <v>157.04556635285144</v>
      </c>
    </row>
    <row r="16" spans="1:9" ht="14.5" x14ac:dyDescent="0.35">
      <c r="A16" s="53">
        <v>43800</v>
      </c>
      <c r="B16" s="57">
        <v>1586100</v>
      </c>
      <c r="C16" s="57">
        <v>4015700</v>
      </c>
      <c r="D16" s="60">
        <f t="shared" si="2"/>
        <v>2611294</v>
      </c>
      <c r="E16" s="60">
        <f t="shared" si="3"/>
        <v>157.04556635285144</v>
      </c>
    </row>
    <row r="17" spans="1:7" ht="14.5" x14ac:dyDescent="0.35">
      <c r="A17" s="53">
        <v>43831</v>
      </c>
      <c r="B17" s="57">
        <v>1874700</v>
      </c>
      <c r="C17" s="57">
        <v>4015700</v>
      </c>
      <c r="D17" s="60">
        <f t="shared" si="2"/>
        <v>2940298</v>
      </c>
      <c r="E17" s="60">
        <f t="shared" si="3"/>
        <v>176.83216239004739</v>
      </c>
      <c r="F17" s="108">
        <v>2.3E-2</v>
      </c>
    </row>
    <row r="18" spans="1:7" ht="14.5" x14ac:dyDescent="0.35">
      <c r="A18" s="53">
        <v>43862</v>
      </c>
      <c r="B18" s="57">
        <v>1987000</v>
      </c>
      <c r="C18" s="57">
        <v>4026014</v>
      </c>
      <c r="D18" s="60">
        <f t="shared" ref="D18:D24" si="4">(B18*1.14+C18*0.2)</f>
        <v>3070382.8</v>
      </c>
      <c r="E18" s="60">
        <f t="shared" ref="E18:E24" si="5">D18/$D$4*100</f>
        <v>184.65557909069366</v>
      </c>
      <c r="F18" s="109">
        <v>0.02</v>
      </c>
    </row>
    <row r="19" spans="1:7" ht="14.5" x14ac:dyDescent="0.35">
      <c r="A19" s="53">
        <v>43891</v>
      </c>
      <c r="B19" s="57">
        <f>B18*(1+F19)</f>
        <v>2052570.9999999998</v>
      </c>
      <c r="C19" s="57">
        <f>C18*(F19+1)</f>
        <v>4158872.4619999998</v>
      </c>
      <c r="D19" s="60">
        <f t="shared" si="4"/>
        <v>3171705.4323999994</v>
      </c>
      <c r="E19" s="60">
        <f t="shared" si="5"/>
        <v>190.74921320068654</v>
      </c>
      <c r="F19" s="108">
        <v>3.3000000000000002E-2</v>
      </c>
    </row>
    <row r="20" spans="1:7" ht="14.5" x14ac:dyDescent="0.35">
      <c r="A20" s="53">
        <v>43922</v>
      </c>
      <c r="B20" s="57">
        <f t="shared" ref="B20:B23" si="6">B19*(1+F20)</f>
        <v>2083359.5649999995</v>
      </c>
      <c r="C20" s="57">
        <f t="shared" ref="C20:C23" si="7">C19*(F20+1)</f>
        <v>4221255.5489299996</v>
      </c>
      <c r="D20" s="60">
        <f t="shared" si="4"/>
        <v>3219281.0138859991</v>
      </c>
      <c r="E20" s="60">
        <f t="shared" si="5"/>
        <v>193.61045139869682</v>
      </c>
      <c r="F20" s="108">
        <v>1.4999999999999999E-2</v>
      </c>
    </row>
    <row r="21" spans="1:7" ht="14.5" x14ac:dyDescent="0.35">
      <c r="A21" s="53">
        <v>43952</v>
      </c>
      <c r="B21" s="57">
        <f t="shared" si="6"/>
        <v>2114609.9584749993</v>
      </c>
      <c r="C21" s="57">
        <f>C20*(F21+1)</f>
        <v>4284574.3821639493</v>
      </c>
      <c r="D21" s="60">
        <f t="shared" si="4"/>
        <v>3267570.2290942888</v>
      </c>
      <c r="E21" s="60">
        <f t="shared" si="5"/>
        <v>196.51460816967725</v>
      </c>
      <c r="F21" s="108">
        <v>1.4999999999999999E-2</v>
      </c>
    </row>
    <row r="22" spans="1:7" ht="14.5" x14ac:dyDescent="0.35">
      <c r="A22" s="53">
        <v>43983</v>
      </c>
      <c r="B22" s="57">
        <f t="shared" si="6"/>
        <v>2161131.3775614495</v>
      </c>
      <c r="C22" s="57">
        <f t="shared" si="7"/>
        <v>4378835.0185715565</v>
      </c>
      <c r="D22" s="60">
        <f t="shared" si="4"/>
        <v>3339456.7741343635</v>
      </c>
      <c r="E22" s="60">
        <f t="shared" si="5"/>
        <v>200.83792954941018</v>
      </c>
      <c r="F22" s="108">
        <v>2.1999999999999999E-2</v>
      </c>
    </row>
    <row r="23" spans="1:7" ht="14.5" x14ac:dyDescent="0.35">
      <c r="A23" s="53">
        <v>44013</v>
      </c>
      <c r="B23" s="57">
        <f t="shared" si="6"/>
        <v>2202192.8737351168</v>
      </c>
      <c r="C23" s="57">
        <f t="shared" si="7"/>
        <v>4462032.8839244153</v>
      </c>
      <c r="D23" s="60">
        <f t="shared" si="4"/>
        <v>3402906.4528429159</v>
      </c>
      <c r="E23" s="60">
        <f t="shared" si="5"/>
        <v>204.65385021084893</v>
      </c>
      <c r="F23" s="108">
        <v>1.9E-2</v>
      </c>
      <c r="G23" s="114">
        <v>4462032.8839244153</v>
      </c>
    </row>
    <row r="24" spans="1:7" ht="14.5" x14ac:dyDescent="0.35">
      <c r="A24" s="53">
        <v>44044</v>
      </c>
      <c r="B24" s="57">
        <v>2311000</v>
      </c>
      <c r="C24" s="57">
        <v>4479000</v>
      </c>
      <c r="D24" s="60">
        <f t="shared" si="4"/>
        <v>3530340</v>
      </c>
      <c r="E24" s="60">
        <f t="shared" si="5"/>
        <v>212.3178181844425</v>
      </c>
      <c r="G24" s="114">
        <v>4479000</v>
      </c>
    </row>
    <row r="25" spans="1:7" ht="14.5" x14ac:dyDescent="0.35">
      <c r="A25" s="53">
        <v>44075</v>
      </c>
      <c r="B25" s="57">
        <v>2511000</v>
      </c>
      <c r="C25" s="57">
        <v>4798000</v>
      </c>
      <c r="D25" s="60">
        <f t="shared" ref="D25" si="8">(B25*1.14+C25*0.2)</f>
        <v>3822139.9999999995</v>
      </c>
      <c r="E25" s="60">
        <f t="shared" ref="E25" si="9">D25/$D$4*100</f>
        <v>229.86693224887262</v>
      </c>
      <c r="G25" s="114">
        <v>4798000</v>
      </c>
    </row>
    <row r="26" spans="1:7" ht="14.5" x14ac:dyDescent="0.35">
      <c r="A26" s="53">
        <v>44105</v>
      </c>
      <c r="B26" s="117">
        <v>2533000</v>
      </c>
      <c r="C26" s="117">
        <v>5048000</v>
      </c>
      <c r="D26" s="60">
        <f t="shared" ref="D26:D40" si="10">(B26*1.14+C26*0.2)</f>
        <v>3897219.9999999995</v>
      </c>
      <c r="E26" s="60">
        <f t="shared" ref="E26:E36" si="11">D26/$D$4*100</f>
        <v>234.38231087792479</v>
      </c>
    </row>
    <row r="27" spans="1:7" ht="14.5" x14ac:dyDescent="0.35">
      <c r="A27" s="53">
        <v>44136</v>
      </c>
      <c r="B27" s="117">
        <v>2551000</v>
      </c>
      <c r="C27" s="117">
        <v>5303000</v>
      </c>
      <c r="D27" s="60">
        <f t="shared" si="10"/>
        <v>3968739.9999999995</v>
      </c>
      <c r="E27" s="60">
        <f t="shared" si="11"/>
        <v>238.68358790975495</v>
      </c>
    </row>
    <row r="28" spans="1:7" ht="14.5" x14ac:dyDescent="0.35">
      <c r="A28" s="53">
        <v>44166</v>
      </c>
      <c r="B28" s="57">
        <v>2568000</v>
      </c>
      <c r="C28" s="57">
        <v>5635700</v>
      </c>
      <c r="D28" s="60">
        <f t="shared" si="10"/>
        <v>4054659.9999999995</v>
      </c>
      <c r="E28" s="60">
        <f t="shared" si="11"/>
        <v>243.85089387416835</v>
      </c>
    </row>
    <row r="29" spans="1:7" ht="14.5" x14ac:dyDescent="0.35">
      <c r="A29" s="53">
        <v>44197</v>
      </c>
      <c r="B29" s="57">
        <v>2680720</v>
      </c>
      <c r="C29" s="57">
        <v>5951000</v>
      </c>
      <c r="D29" s="60">
        <f t="shared" si="10"/>
        <v>4246220.7999999998</v>
      </c>
      <c r="E29" s="60">
        <f t="shared" si="11"/>
        <v>255.37153242616802</v>
      </c>
    </row>
    <row r="30" spans="1:7" ht="14.5" x14ac:dyDescent="0.35">
      <c r="A30" s="53">
        <v>44228</v>
      </c>
      <c r="B30" s="57">
        <v>2880200</v>
      </c>
      <c r="C30" s="57">
        <v>6314000</v>
      </c>
      <c r="D30" s="60">
        <f t="shared" si="10"/>
        <v>4546228</v>
      </c>
      <c r="E30" s="60">
        <f t="shared" si="11"/>
        <v>273.41423486945217</v>
      </c>
      <c r="F30" s="122"/>
    </row>
    <row r="31" spans="1:7" ht="14.5" x14ac:dyDescent="0.35">
      <c r="A31" s="53">
        <v>44256</v>
      </c>
      <c r="B31" s="57">
        <v>3050120</v>
      </c>
      <c r="C31" s="57">
        <v>6261000</v>
      </c>
      <c r="D31" s="60">
        <f t="shared" si="10"/>
        <v>4729336.8</v>
      </c>
      <c r="E31" s="60">
        <f t="shared" si="11"/>
        <v>284.42656255074388</v>
      </c>
      <c r="F31" s="122"/>
    </row>
    <row r="32" spans="1:7" ht="14.5" x14ac:dyDescent="0.35">
      <c r="A32" s="53">
        <v>44287</v>
      </c>
      <c r="B32" s="57">
        <v>3484000</v>
      </c>
      <c r="C32" s="118">
        <v>7357000</v>
      </c>
      <c r="D32" s="60">
        <f t="shared" si="10"/>
        <v>5443160</v>
      </c>
      <c r="E32" s="60">
        <f t="shared" si="11"/>
        <v>327.35653088054693</v>
      </c>
      <c r="F32" s="122"/>
    </row>
    <row r="33" spans="1:7" ht="14.5" x14ac:dyDescent="0.35">
      <c r="A33" s="53">
        <v>44317</v>
      </c>
      <c r="B33" s="57">
        <v>3695000</v>
      </c>
      <c r="C33" s="118">
        <v>7379000</v>
      </c>
      <c r="D33" s="60">
        <f t="shared" si="10"/>
        <v>5688100</v>
      </c>
      <c r="E33" s="60">
        <f t="shared" si="11"/>
        <v>342.08744246019575</v>
      </c>
      <c r="F33" s="122"/>
    </row>
    <row r="34" spans="1:7" ht="14.5" x14ac:dyDescent="0.35">
      <c r="A34" s="53">
        <v>44348</v>
      </c>
      <c r="B34" s="57">
        <v>3879000</v>
      </c>
      <c r="C34" s="118">
        <v>7537000</v>
      </c>
      <c r="D34" s="60">
        <f t="shared" si="10"/>
        <v>5929460</v>
      </c>
      <c r="E34" s="60">
        <f t="shared" si="11"/>
        <v>356.60304962466063</v>
      </c>
      <c r="F34" s="122"/>
    </row>
    <row r="35" spans="1:7" ht="14.5" x14ac:dyDescent="0.35">
      <c r="A35" s="53">
        <v>44378</v>
      </c>
      <c r="B35" s="121">
        <v>4049000</v>
      </c>
      <c r="C35" s="121">
        <v>7659000</v>
      </c>
      <c r="D35" s="60">
        <f t="shared" si="10"/>
        <v>6147660</v>
      </c>
      <c r="E35" s="60">
        <f t="shared" si="11"/>
        <v>369.72579358922081</v>
      </c>
      <c r="F35" s="122"/>
    </row>
    <row r="36" spans="1:7" ht="14.5" x14ac:dyDescent="0.35">
      <c r="A36" s="53">
        <v>44409</v>
      </c>
      <c r="B36" s="121">
        <v>4169000</v>
      </c>
      <c r="C36" s="121">
        <v>7784000</v>
      </c>
      <c r="D36" s="60">
        <f t="shared" si="10"/>
        <v>6309460</v>
      </c>
      <c r="E36" s="60">
        <f t="shared" si="11"/>
        <v>379.45659090116328</v>
      </c>
      <c r="F36" s="122"/>
    </row>
    <row r="37" spans="1:7" ht="14.5" x14ac:dyDescent="0.35">
      <c r="A37" s="53">
        <v>44440</v>
      </c>
      <c r="B37" s="121">
        <v>4250000</v>
      </c>
      <c r="C37" s="121">
        <v>7862000</v>
      </c>
      <c r="D37" s="60">
        <f t="shared" si="10"/>
        <v>6417400</v>
      </c>
      <c r="E37" s="60">
        <f>D37/$D$4*100</f>
        <v>385.94819944165192</v>
      </c>
      <c r="F37" s="122"/>
    </row>
    <row r="38" spans="1:7" ht="14.5" x14ac:dyDescent="0.35">
      <c r="A38" s="53">
        <v>44470</v>
      </c>
      <c r="B38" s="121">
        <v>4462000</v>
      </c>
      <c r="C38" s="121">
        <v>8242000</v>
      </c>
      <c r="D38" s="60">
        <f t="shared" si="10"/>
        <v>6735080</v>
      </c>
      <c r="E38" s="60">
        <f>D38/$D$4*100</f>
        <v>405.05375994880808</v>
      </c>
    </row>
    <row r="39" spans="1:7" ht="14.5" x14ac:dyDescent="0.35">
      <c r="A39" s="53">
        <v>44501</v>
      </c>
      <c r="B39" s="121">
        <v>4624000</v>
      </c>
      <c r="C39" s="121">
        <v>8368500</v>
      </c>
      <c r="D39" s="60">
        <f t="shared" si="10"/>
        <v>6945060</v>
      </c>
      <c r="E39" s="60">
        <f t="shared" ref="E39:E46" si="12">D39/$D$4*100</f>
        <v>417.68214573101864</v>
      </c>
    </row>
    <row r="40" spans="1:7" ht="14.5" x14ac:dyDescent="0.35">
      <c r="A40" s="53">
        <v>44531</v>
      </c>
      <c r="B40" s="121">
        <v>4898000</v>
      </c>
      <c r="C40" s="121">
        <v>8549000</v>
      </c>
      <c r="D40" s="60">
        <f t="shared" si="10"/>
        <v>7293519.9999999991</v>
      </c>
      <c r="E40" s="60">
        <f t="shared" si="12"/>
        <v>438.63884308157151</v>
      </c>
    </row>
    <row r="41" spans="1:7" ht="14.5" x14ac:dyDescent="0.35">
      <c r="A41" s="53">
        <v>44562</v>
      </c>
      <c r="B41" s="121">
        <v>5460000</v>
      </c>
      <c r="C41" s="121">
        <v>8760000</v>
      </c>
      <c r="D41" s="60">
        <f>(B41*1.14+C41*0.2)</f>
        <v>7976399.9999999991</v>
      </c>
      <c r="E41" s="60">
        <f t="shared" si="12"/>
        <v>479.70785957340854</v>
      </c>
    </row>
    <row r="42" spans="1:7" ht="14.5" x14ac:dyDescent="0.35">
      <c r="A42" s="53">
        <v>44593</v>
      </c>
      <c r="B42" s="121">
        <v>5601000</v>
      </c>
      <c r="C42" s="121">
        <v>9432000</v>
      </c>
      <c r="D42" s="60">
        <f t="shared" ref="D42:D46" si="13">(B42*1.14+C42*0.2)</f>
        <v>8271539.9999999991</v>
      </c>
      <c r="E42" s="60">
        <f t="shared" si="12"/>
        <v>497.45784423747949</v>
      </c>
    </row>
    <row r="43" spans="1:7" ht="14.5" x14ac:dyDescent="0.35">
      <c r="A43" s="53">
        <v>44621</v>
      </c>
      <c r="B43" s="121">
        <v>5706000</v>
      </c>
      <c r="C43" s="121">
        <v>10185000</v>
      </c>
      <c r="D43" s="60">
        <f t="shared" si="13"/>
        <v>8541840</v>
      </c>
      <c r="E43" s="60">
        <f t="shared" si="12"/>
        <v>513.71392899284444</v>
      </c>
    </row>
    <row r="44" spans="1:7" ht="14.5" x14ac:dyDescent="0.35">
      <c r="A44" s="53">
        <v>44652</v>
      </c>
      <c r="B44" s="121">
        <v>6088302</v>
      </c>
      <c r="C44" s="121">
        <v>10496100</v>
      </c>
      <c r="D44" s="60">
        <f t="shared" si="13"/>
        <v>9039884.2799999993</v>
      </c>
      <c r="E44" s="60">
        <f t="shared" si="12"/>
        <v>543.66675928364975</v>
      </c>
    </row>
    <row r="45" spans="1:7" ht="14.5" x14ac:dyDescent="0.35">
      <c r="A45" s="53">
        <v>44682</v>
      </c>
      <c r="B45" s="121">
        <v>6441000</v>
      </c>
      <c r="C45" s="121">
        <v>10824000</v>
      </c>
      <c r="D45" s="60">
        <f t="shared" si="13"/>
        <v>9507540</v>
      </c>
      <c r="E45" s="60">
        <f t="shared" si="12"/>
        <v>571.79199428420907</v>
      </c>
    </row>
    <row r="46" spans="1:7" ht="14.5" x14ac:dyDescent="0.35">
      <c r="A46" s="53">
        <v>44713</v>
      </c>
      <c r="B46" s="121">
        <v>6763000</v>
      </c>
      <c r="C46" s="121">
        <v>11578400</v>
      </c>
      <c r="D46" s="60">
        <f t="shared" si="13"/>
        <v>10025500</v>
      </c>
      <c r="E46" s="60">
        <f t="shared" si="12"/>
        <v>602.94257386204401</v>
      </c>
    </row>
    <row r="47" spans="1:7" ht="14.5" x14ac:dyDescent="0.35">
      <c r="A47" s="53">
        <v>44743</v>
      </c>
      <c r="B47" s="121">
        <v>7101000</v>
      </c>
      <c r="C47" s="121">
        <v>14946000</v>
      </c>
      <c r="D47" s="60">
        <f>(B47*1.14+C47*0.2)</f>
        <v>11084340</v>
      </c>
      <c r="E47" s="60">
        <f t="shared" ref="E47:E68" si="14">D47/$D$4*100</f>
        <v>666.62216240207556</v>
      </c>
      <c r="G47"/>
    </row>
    <row r="48" spans="1:7" ht="14.5" x14ac:dyDescent="0.35">
      <c r="A48" s="53">
        <v>44774</v>
      </c>
      <c r="B48" s="121">
        <v>7314000</v>
      </c>
      <c r="C48" s="121">
        <v>19179000</v>
      </c>
      <c r="D48" s="60">
        <f t="shared" ref="D48:D68" si="15">(B48*1.14+C48*0.2)</f>
        <v>12173760</v>
      </c>
      <c r="E48" s="60">
        <f t="shared" si="14"/>
        <v>732.14085960588466</v>
      </c>
    </row>
    <row r="49" spans="1:5" ht="14.5" x14ac:dyDescent="0.35">
      <c r="A49" s="53">
        <v>44805</v>
      </c>
      <c r="B49" s="121">
        <v>7426000</v>
      </c>
      <c r="C49" s="121">
        <v>19824000</v>
      </c>
      <c r="D49" s="60">
        <f t="shared" si="15"/>
        <v>12430440</v>
      </c>
      <c r="E49" s="60">
        <f t="shared" si="14"/>
        <v>747.57782532918122</v>
      </c>
    </row>
    <row r="50" spans="1:5" ht="14.5" x14ac:dyDescent="0.35">
      <c r="A50" s="53">
        <v>44835</v>
      </c>
      <c r="B50" s="121">
        <v>7949000</v>
      </c>
      <c r="C50" s="121">
        <v>20353400</v>
      </c>
      <c r="D50" s="60">
        <f t="shared" si="15"/>
        <v>13132540</v>
      </c>
      <c r="E50" s="60">
        <f t="shared" si="14"/>
        <v>789.80274988242456</v>
      </c>
    </row>
    <row r="51" spans="1:5" ht="14.5" x14ac:dyDescent="0.35">
      <c r="A51" s="53">
        <v>44866</v>
      </c>
      <c r="B51" s="121">
        <v>8639000</v>
      </c>
      <c r="C51" s="121">
        <v>20896000</v>
      </c>
      <c r="D51" s="60">
        <f t="shared" si="15"/>
        <v>14027660</v>
      </c>
      <c r="E51" s="60">
        <f t="shared" si="14"/>
        <v>843.63607058616935</v>
      </c>
    </row>
    <row r="52" spans="1:5" ht="14.5" x14ac:dyDescent="0.35">
      <c r="A52" s="53">
        <v>44896</v>
      </c>
      <c r="B52" s="117">
        <v>8985000</v>
      </c>
      <c r="C52" s="121">
        <v>22309000</v>
      </c>
      <c r="D52" s="60">
        <f t="shared" si="15"/>
        <v>14704700</v>
      </c>
      <c r="E52" s="60">
        <f t="shared" si="14"/>
        <v>884.35386423312536</v>
      </c>
    </row>
    <row r="53" spans="1:5" ht="14.5" x14ac:dyDescent="0.35">
      <c r="A53" s="53">
        <v>44927</v>
      </c>
      <c r="B53" s="117">
        <v>9226000</v>
      </c>
      <c r="C53" s="121">
        <f>C52</f>
        <v>22309000</v>
      </c>
      <c r="D53" s="60">
        <f t="shared" si="15"/>
        <v>14979440</v>
      </c>
      <c r="E53" s="60">
        <f t="shared" si="14"/>
        <v>900.87697457603679</v>
      </c>
    </row>
    <row r="54" spans="1:5" ht="14.5" x14ac:dyDescent="0.35">
      <c r="A54" s="53">
        <v>44958</v>
      </c>
      <c r="B54" s="117">
        <v>9764000</v>
      </c>
      <c r="C54" s="121">
        <v>25838800</v>
      </c>
      <c r="D54" s="60">
        <f t="shared" si="15"/>
        <v>16298719.999999998</v>
      </c>
      <c r="E54" s="60">
        <f t="shared" si="14"/>
        <v>980.21965861620595</v>
      </c>
    </row>
    <row r="55" spans="1:5" ht="14.5" x14ac:dyDescent="0.35">
      <c r="A55" s="53">
        <v>44986</v>
      </c>
      <c r="B55" s="117">
        <v>10188000</v>
      </c>
      <c r="C55" s="121">
        <v>27130000</v>
      </c>
      <c r="D55" s="60">
        <f t="shared" si="15"/>
        <v>17040320</v>
      </c>
      <c r="E55" s="60">
        <f t="shared" si="14"/>
        <v>1024.8201486442438</v>
      </c>
    </row>
    <row r="56" spans="1:5" ht="14.5" x14ac:dyDescent="0.35">
      <c r="A56" s="53">
        <v>45017</v>
      </c>
      <c r="B56" s="117">
        <v>11178000</v>
      </c>
      <c r="C56" s="117">
        <v>28809900</v>
      </c>
      <c r="D56" s="60">
        <f t="shared" si="15"/>
        <v>18504900</v>
      </c>
      <c r="E56" s="60">
        <f t="shared" si="14"/>
        <v>1112.9013051777704</v>
      </c>
    </row>
    <row r="57" spans="1:5" ht="14.5" x14ac:dyDescent="0.35">
      <c r="A57" s="53">
        <v>45047</v>
      </c>
      <c r="B57" s="117">
        <v>12295800</v>
      </c>
      <c r="C57" s="117">
        <v>31690890</v>
      </c>
      <c r="D57" s="60">
        <f t="shared" si="15"/>
        <v>20355390</v>
      </c>
      <c r="E57" s="60">
        <f t="shared" si="14"/>
        <v>1224.1914356955474</v>
      </c>
    </row>
    <row r="58" spans="1:5" ht="14.5" x14ac:dyDescent="0.35">
      <c r="A58" s="53">
        <v>45078</v>
      </c>
      <c r="B58" s="117">
        <v>12798000</v>
      </c>
      <c r="C58" s="117">
        <v>33909800</v>
      </c>
      <c r="D58" s="60">
        <f t="shared" si="15"/>
        <v>21371680</v>
      </c>
      <c r="E58" s="60">
        <f t="shared" si="14"/>
        <v>1285.3120290215918</v>
      </c>
    </row>
    <row r="59" spans="1:5" ht="14.5" x14ac:dyDescent="0.35">
      <c r="A59" s="53">
        <v>45108</v>
      </c>
      <c r="B59" s="117">
        <v>13918000</v>
      </c>
      <c r="C59" s="117">
        <v>39312200</v>
      </c>
      <c r="D59" s="60">
        <f t="shared" si="15"/>
        <v>23728960</v>
      </c>
      <c r="E59" s="60">
        <f t="shared" si="14"/>
        <v>1427.0809652854709</v>
      </c>
    </row>
    <row r="60" spans="1:5" ht="14.5" x14ac:dyDescent="0.35">
      <c r="A60" s="53">
        <v>45139</v>
      </c>
      <c r="B60" s="117">
        <v>15588000</v>
      </c>
      <c r="C60" s="117">
        <v>44529000</v>
      </c>
      <c r="D60" s="60">
        <f t="shared" si="15"/>
        <v>26676120</v>
      </c>
      <c r="E60" s="60">
        <f t="shared" si="14"/>
        <v>1604.3258145182535</v>
      </c>
    </row>
    <row r="61" spans="1:5" ht="14.5" x14ac:dyDescent="0.35">
      <c r="A61" s="53">
        <v>45170</v>
      </c>
      <c r="B61" s="117">
        <v>17458000</v>
      </c>
      <c r="C61" s="117">
        <v>52877000</v>
      </c>
      <c r="D61" s="60">
        <f t="shared" si="15"/>
        <v>30477520</v>
      </c>
      <c r="E61" s="60">
        <f t="shared" si="14"/>
        <v>1832.9454245406137</v>
      </c>
    </row>
    <row r="62" spans="1:5" ht="14.5" x14ac:dyDescent="0.35">
      <c r="A62" s="53">
        <v>45200</v>
      </c>
      <c r="B62" s="117">
        <v>20006000</v>
      </c>
      <c r="C62" s="117">
        <v>57373300</v>
      </c>
      <c r="D62" s="60">
        <f t="shared" si="15"/>
        <v>34281500</v>
      </c>
      <c r="E62" s="60">
        <f t="shared" si="14"/>
        <v>2061.7201980800619</v>
      </c>
    </row>
    <row r="63" spans="1:5" ht="14.5" x14ac:dyDescent="0.35">
      <c r="A63" s="53">
        <v>45231</v>
      </c>
      <c r="B63" s="117">
        <v>21854000</v>
      </c>
      <c r="C63" s="117">
        <v>62020000</v>
      </c>
      <c r="D63" s="60">
        <f t="shared" si="15"/>
        <v>37317560</v>
      </c>
      <c r="E63" s="60">
        <f t="shared" si="14"/>
        <v>2244.311573153584</v>
      </c>
    </row>
    <row r="64" spans="1:5" ht="14.5" x14ac:dyDescent="0.35">
      <c r="A64" s="53">
        <v>45261</v>
      </c>
      <c r="B64" s="117">
        <v>30325000</v>
      </c>
      <c r="C64" s="117">
        <v>108963000</v>
      </c>
      <c r="D64" s="60">
        <f t="shared" si="15"/>
        <v>56363100</v>
      </c>
      <c r="E64" s="60">
        <f t="shared" si="14"/>
        <v>3389.7274534780081</v>
      </c>
    </row>
    <row r="65" spans="1:5" ht="14.5" x14ac:dyDescent="0.35">
      <c r="A65" s="53">
        <v>45292</v>
      </c>
      <c r="B65" s="117">
        <v>36161000</v>
      </c>
      <c r="C65" s="117">
        <v>119302000</v>
      </c>
      <c r="D65" s="60">
        <f t="shared" si="15"/>
        <v>65083940</v>
      </c>
      <c r="E65" s="60">
        <f t="shared" si="14"/>
        <v>3914.2066032300477</v>
      </c>
    </row>
    <row r="66" spans="1:5" ht="14.5" x14ac:dyDescent="0.35">
      <c r="A66" s="53">
        <v>45323</v>
      </c>
      <c r="B66" s="117">
        <v>37969000</v>
      </c>
      <c r="C66" s="117">
        <f>C65</f>
        <v>119302000</v>
      </c>
      <c r="D66" s="60">
        <f t="shared" si="15"/>
        <v>67145060</v>
      </c>
      <c r="E66" s="60">
        <f t="shared" si="14"/>
        <v>4038.1642111137971</v>
      </c>
    </row>
    <row r="67" spans="1:5" ht="14.5" x14ac:dyDescent="0.35">
      <c r="A67" s="53">
        <v>45352</v>
      </c>
      <c r="B67" s="117">
        <f>B66</f>
        <v>37969000</v>
      </c>
      <c r="C67" s="117">
        <f>C66</f>
        <v>119302000</v>
      </c>
      <c r="D67" s="60">
        <f t="shared" si="15"/>
        <v>67145060</v>
      </c>
      <c r="E67" s="60">
        <f t="shared" si="14"/>
        <v>4038.1642111137971</v>
      </c>
    </row>
    <row r="68" spans="1:5" ht="14.5" x14ac:dyDescent="0.35">
      <c r="A68" s="53">
        <v>45383</v>
      </c>
      <c r="B68" s="117">
        <v>37969000</v>
      </c>
      <c r="C68" s="117">
        <f>C67</f>
        <v>119302000</v>
      </c>
      <c r="D68" s="60">
        <f t="shared" si="15"/>
        <v>67145060</v>
      </c>
      <c r="E68" s="60">
        <f t="shared" si="14"/>
        <v>4038.1642111137971</v>
      </c>
    </row>
  </sheetData>
  <sheetProtection formatCells="0" formatColumns="0" formatRows="0" insertColumns="0" insertRows="0"/>
  <mergeCells count="3">
    <mergeCell ref="A1:A3"/>
    <mergeCell ref="B1:D1"/>
    <mergeCell ref="B2:D2"/>
  </mergeCells>
  <hyperlinks>
    <hyperlink ref="B2" r:id="rId1" xr:uid="{00000000-0004-0000-0200-000000000000}"/>
    <hyperlink ref="B2:D2" r:id="rId2" display="http://www.acara.org.ar/" xr:uid="{00000000-0004-0000-02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68"/>
  <sheetViews>
    <sheetView showGridLines="0" topLeftCell="A59" workbookViewId="0">
      <selection activeCell="E71" sqref="E71"/>
    </sheetView>
  </sheetViews>
  <sheetFormatPr baseColWidth="10" defaultRowHeight="14.5" x14ac:dyDescent="0.35"/>
  <sheetData>
    <row r="1" spans="1:2047 2049:5119 5121:8191 8193:11263 11265:14335 14337:16380" x14ac:dyDescent="0.35">
      <c r="A1" s="5" t="s">
        <v>7</v>
      </c>
    </row>
    <row r="2" spans="1:2047 2049:5119 5121:8191 8193:11263 11265:14335 14337:16380" x14ac:dyDescent="0.35">
      <c r="A2" s="6" t="s">
        <v>2</v>
      </c>
      <c r="B2" s="6" t="s">
        <v>3</v>
      </c>
      <c r="C2" s="6" t="s">
        <v>0</v>
      </c>
      <c r="D2" s="6" t="s">
        <v>4</v>
      </c>
      <c r="E2" s="6" t="s">
        <v>5</v>
      </c>
    </row>
    <row r="3" spans="1:2047 2049:5119 5121:8191 8193:11263 11265:14335 14337:16380" x14ac:dyDescent="0.35">
      <c r="A3" s="6"/>
      <c r="B3" s="6"/>
      <c r="C3" s="6"/>
      <c r="D3" s="6"/>
      <c r="E3" s="6"/>
    </row>
    <row r="4" spans="1:2047 2049:5119 5121:8191 8193:11263 11265:14335 14337:16380" x14ac:dyDescent="0.35">
      <c r="A4" s="10">
        <v>43405</v>
      </c>
      <c r="B4" s="10">
        <f>A4+29</f>
        <v>43434</v>
      </c>
      <c r="C4" s="16">
        <v>34.17</v>
      </c>
      <c r="D4" s="7">
        <v>100</v>
      </c>
      <c r="E4" s="7">
        <v>100</v>
      </c>
      <c r="G4" s="13" t="s">
        <v>20</v>
      </c>
    </row>
    <row r="5" spans="1:2047 2049:5119 5121:8191 8193:11263 11265:14335 14337:16380" s="15" customFormat="1" x14ac:dyDescent="0.35">
      <c r="A5" s="2">
        <v>43435</v>
      </c>
      <c r="B5" s="2">
        <v>43465</v>
      </c>
      <c r="C5" s="8">
        <v>35.4</v>
      </c>
      <c r="D5" s="66">
        <f>+C5/$C$4*100</f>
        <v>103.59964881474977</v>
      </c>
      <c r="E5" s="66">
        <f>D5/$D$4*100</f>
        <v>103.59964881474977</v>
      </c>
      <c r="F5" s="31">
        <f>+C5/C4-1</f>
        <v>3.5996488147497674E-2</v>
      </c>
      <c r="I5" s="13"/>
      <c r="J5" s="13"/>
      <c r="K5" s="14"/>
      <c r="L5" s="4"/>
      <c r="M5" s="4"/>
      <c r="O5" s="13"/>
      <c r="P5" s="13"/>
      <c r="Q5" s="14"/>
      <c r="R5" s="4"/>
      <c r="S5" s="4"/>
      <c r="U5" s="13"/>
      <c r="V5" s="13"/>
      <c r="W5" s="14"/>
      <c r="X5" s="4"/>
      <c r="Y5" s="4"/>
      <c r="AA5" s="13"/>
      <c r="AB5" s="13"/>
      <c r="AC5" s="14"/>
      <c r="AD5" s="4"/>
      <c r="AE5" s="4"/>
      <c r="AG5" s="13"/>
      <c r="AH5" s="13"/>
      <c r="AI5" s="14"/>
      <c r="AJ5" s="4"/>
      <c r="AK5" s="4"/>
      <c r="AM5" s="13"/>
      <c r="AN5" s="13"/>
      <c r="AO5" s="14"/>
      <c r="AP5" s="4"/>
      <c r="AQ5" s="4"/>
      <c r="AS5" s="13"/>
      <c r="AT5" s="13"/>
      <c r="AU5" s="14"/>
      <c r="AV5" s="4"/>
      <c r="AW5" s="4"/>
      <c r="AY5" s="13"/>
      <c r="AZ5" s="13"/>
      <c r="BA5" s="14"/>
      <c r="BB5" s="4"/>
      <c r="BC5" s="4"/>
      <c r="BE5" s="13"/>
      <c r="BF5" s="13"/>
      <c r="BG5" s="14"/>
      <c r="BH5" s="4"/>
      <c r="BI5" s="4"/>
      <c r="BK5" s="13"/>
      <c r="BL5" s="13"/>
      <c r="BM5" s="14"/>
      <c r="BN5" s="4"/>
      <c r="BO5" s="4"/>
      <c r="BQ5" s="13"/>
      <c r="BR5" s="13"/>
      <c r="BS5" s="14"/>
      <c r="BT5" s="4"/>
      <c r="BU5" s="4"/>
      <c r="BW5" s="13"/>
      <c r="BX5" s="13"/>
      <c r="BY5" s="14"/>
      <c r="BZ5" s="4"/>
      <c r="CA5" s="4"/>
      <c r="CC5" s="13"/>
      <c r="CD5" s="13"/>
      <c r="CE5" s="14"/>
      <c r="CF5" s="4"/>
      <c r="CG5" s="4"/>
      <c r="CI5" s="13"/>
      <c r="CJ5" s="13"/>
      <c r="CK5" s="14"/>
      <c r="CL5" s="4"/>
      <c r="CM5" s="4"/>
      <c r="CO5" s="13"/>
      <c r="CP5" s="13"/>
      <c r="CQ5" s="14"/>
      <c r="CR5" s="4"/>
      <c r="CS5" s="4"/>
      <c r="CU5" s="13"/>
      <c r="CV5" s="13"/>
      <c r="CW5" s="14"/>
      <c r="CX5" s="4"/>
      <c r="CY5" s="4"/>
      <c r="DA5" s="13"/>
      <c r="DB5" s="13"/>
      <c r="DC5" s="14"/>
      <c r="DD5" s="4"/>
      <c r="DE5" s="4"/>
      <c r="DG5" s="13"/>
      <c r="DH5" s="13"/>
      <c r="DI5" s="14"/>
      <c r="DJ5" s="4"/>
      <c r="DK5" s="4"/>
      <c r="DM5" s="13"/>
      <c r="DN5" s="13"/>
      <c r="DO5" s="14"/>
      <c r="DP5" s="4"/>
      <c r="DQ5" s="4"/>
      <c r="DS5" s="13"/>
      <c r="DT5" s="13"/>
      <c r="DU5" s="14"/>
      <c r="DV5" s="4"/>
      <c r="DW5" s="4"/>
      <c r="DY5" s="13"/>
      <c r="DZ5" s="13"/>
      <c r="EA5" s="14"/>
      <c r="EB5" s="4"/>
      <c r="EC5" s="4"/>
      <c r="EE5" s="13"/>
      <c r="EF5" s="13"/>
      <c r="EG5" s="14"/>
      <c r="EH5" s="4"/>
      <c r="EI5" s="4"/>
      <c r="EK5" s="13"/>
      <c r="EL5" s="13"/>
      <c r="EM5" s="14"/>
      <c r="EN5" s="4"/>
      <c r="EO5" s="4"/>
      <c r="EQ5" s="13"/>
      <c r="ER5" s="13"/>
      <c r="ES5" s="14"/>
      <c r="ET5" s="4"/>
      <c r="EU5" s="4"/>
      <c r="EW5" s="13"/>
      <c r="EX5" s="13"/>
      <c r="EY5" s="14"/>
      <c r="EZ5" s="4"/>
      <c r="FA5" s="4"/>
      <c r="FC5" s="13"/>
      <c r="FD5" s="13"/>
      <c r="FE5" s="14"/>
      <c r="FF5" s="4"/>
      <c r="FG5" s="4"/>
      <c r="FI5" s="13"/>
      <c r="FJ5" s="13"/>
      <c r="FK5" s="14"/>
      <c r="FL5" s="4"/>
      <c r="FM5" s="4"/>
      <c r="FO5" s="13"/>
      <c r="FP5" s="13"/>
      <c r="FQ5" s="14"/>
      <c r="FR5" s="4"/>
      <c r="FS5" s="4"/>
      <c r="FU5" s="13"/>
      <c r="FV5" s="13"/>
      <c r="FW5" s="14"/>
      <c r="FX5" s="4"/>
      <c r="FY5" s="4"/>
      <c r="GA5" s="13"/>
      <c r="GB5" s="13"/>
      <c r="GC5" s="14"/>
      <c r="GD5" s="4"/>
      <c r="GE5" s="4"/>
      <c r="GG5" s="13"/>
      <c r="GH5" s="13"/>
      <c r="GI5" s="14"/>
      <c r="GJ5" s="4"/>
      <c r="GK5" s="4"/>
      <c r="GM5" s="13"/>
      <c r="GN5" s="13"/>
      <c r="GO5" s="14"/>
      <c r="GP5" s="4"/>
      <c r="GQ5" s="4"/>
      <c r="GS5" s="13"/>
      <c r="GT5" s="13"/>
      <c r="GU5" s="14"/>
      <c r="GV5" s="4"/>
      <c r="GW5" s="4"/>
      <c r="GY5" s="13"/>
      <c r="GZ5" s="13"/>
      <c r="HA5" s="14"/>
      <c r="HB5" s="4"/>
      <c r="HC5" s="4"/>
      <c r="HE5" s="13"/>
      <c r="HF5" s="13"/>
      <c r="HG5" s="14"/>
      <c r="HH5" s="4"/>
      <c r="HI5" s="4"/>
      <c r="HK5" s="13"/>
      <c r="HL5" s="13"/>
      <c r="HM5" s="14"/>
      <c r="HN5" s="4"/>
      <c r="HO5" s="4"/>
      <c r="HQ5" s="13"/>
      <c r="HR5" s="13"/>
      <c r="HS5" s="14"/>
      <c r="HT5" s="4"/>
      <c r="HU5" s="4"/>
      <c r="HW5" s="13"/>
      <c r="HX5" s="13"/>
      <c r="HY5" s="14"/>
      <c r="HZ5" s="4"/>
      <c r="IA5" s="4"/>
      <c r="IC5" s="13"/>
      <c r="ID5" s="13"/>
      <c r="IE5" s="14"/>
      <c r="IF5" s="4"/>
      <c r="IG5" s="4"/>
      <c r="II5" s="13"/>
      <c r="IJ5" s="13"/>
      <c r="IK5" s="14"/>
      <c r="IL5" s="4"/>
      <c r="IM5" s="4"/>
      <c r="IO5" s="13"/>
      <c r="IP5" s="13"/>
      <c r="IQ5" s="14"/>
      <c r="IR5" s="4"/>
      <c r="IS5" s="4"/>
      <c r="IU5" s="13"/>
      <c r="IV5" s="13"/>
      <c r="IW5" s="14"/>
      <c r="IX5" s="4"/>
      <c r="IY5" s="4"/>
      <c r="JA5" s="13"/>
      <c r="JB5" s="13"/>
      <c r="JC5" s="14"/>
      <c r="JD5" s="4"/>
      <c r="JE5" s="4"/>
      <c r="JG5" s="13"/>
      <c r="JH5" s="13"/>
      <c r="JI5" s="14"/>
      <c r="JJ5" s="4"/>
      <c r="JK5" s="4"/>
      <c r="JM5" s="13"/>
      <c r="JN5" s="13"/>
      <c r="JO5" s="14"/>
      <c r="JP5" s="4"/>
      <c r="JQ5" s="4"/>
      <c r="JS5" s="13"/>
      <c r="JT5" s="13"/>
      <c r="JU5" s="14"/>
      <c r="JV5" s="4"/>
      <c r="JW5" s="4"/>
      <c r="JY5" s="13"/>
      <c r="JZ5" s="13"/>
      <c r="KA5" s="14"/>
      <c r="KB5" s="4"/>
      <c r="KC5" s="4"/>
      <c r="KE5" s="13"/>
      <c r="KF5" s="13"/>
      <c r="KG5" s="14"/>
      <c r="KH5" s="4"/>
      <c r="KI5" s="4"/>
      <c r="KK5" s="13"/>
      <c r="KL5" s="13"/>
      <c r="KM5" s="14"/>
      <c r="KN5" s="4"/>
      <c r="KO5" s="4"/>
      <c r="KQ5" s="13"/>
      <c r="KR5" s="13"/>
      <c r="KS5" s="14"/>
      <c r="KT5" s="4"/>
      <c r="KU5" s="4"/>
      <c r="KW5" s="13"/>
      <c r="KX5" s="13"/>
      <c r="KY5" s="14"/>
      <c r="KZ5" s="4"/>
      <c r="LA5" s="4"/>
      <c r="LC5" s="13"/>
      <c r="LD5" s="13"/>
      <c r="LE5" s="14"/>
      <c r="LF5" s="4"/>
      <c r="LG5" s="4"/>
      <c r="LI5" s="13"/>
      <c r="LJ5" s="13"/>
      <c r="LK5" s="14"/>
      <c r="LL5" s="4"/>
      <c r="LM5" s="4"/>
      <c r="LO5" s="13"/>
      <c r="LP5" s="13"/>
      <c r="LQ5" s="14"/>
      <c r="LR5" s="4"/>
      <c r="LS5" s="4"/>
      <c r="LU5" s="13"/>
      <c r="LV5" s="13"/>
      <c r="LW5" s="14"/>
      <c r="LX5" s="4"/>
      <c r="LY5" s="4"/>
      <c r="MA5" s="13"/>
      <c r="MB5" s="13"/>
      <c r="MC5" s="14"/>
      <c r="MD5" s="4"/>
      <c r="ME5" s="4"/>
      <c r="MG5" s="13"/>
      <c r="MH5" s="13"/>
      <c r="MI5" s="14"/>
      <c r="MJ5" s="4"/>
      <c r="MK5" s="4"/>
      <c r="MM5" s="13"/>
      <c r="MN5" s="13"/>
      <c r="MO5" s="14"/>
      <c r="MP5" s="4"/>
      <c r="MQ5" s="4"/>
      <c r="MS5" s="13"/>
      <c r="MT5" s="13"/>
      <c r="MU5" s="14"/>
      <c r="MV5" s="4"/>
      <c r="MW5" s="4"/>
      <c r="MY5" s="13"/>
      <c r="MZ5" s="13"/>
      <c r="NA5" s="14"/>
      <c r="NB5" s="4"/>
      <c r="NC5" s="4"/>
      <c r="NE5" s="13"/>
      <c r="NF5" s="13"/>
      <c r="NG5" s="14"/>
      <c r="NH5" s="4"/>
      <c r="NI5" s="4"/>
      <c r="NK5" s="13"/>
      <c r="NL5" s="13"/>
      <c r="NM5" s="14"/>
      <c r="NN5" s="4"/>
      <c r="NO5" s="4"/>
      <c r="NQ5" s="13"/>
      <c r="NR5" s="13"/>
      <c r="NS5" s="14"/>
      <c r="NT5" s="4"/>
      <c r="NU5" s="4"/>
      <c r="NW5" s="13"/>
      <c r="NX5" s="13"/>
      <c r="NY5" s="14"/>
      <c r="NZ5" s="4"/>
      <c r="OA5" s="4"/>
      <c r="OC5" s="13"/>
      <c r="OD5" s="13"/>
      <c r="OE5" s="14"/>
      <c r="OF5" s="4"/>
      <c r="OG5" s="4"/>
      <c r="OI5" s="13"/>
      <c r="OJ5" s="13"/>
      <c r="OK5" s="14"/>
      <c r="OL5" s="4"/>
      <c r="OM5" s="4"/>
      <c r="OO5" s="13"/>
      <c r="OP5" s="13"/>
      <c r="OQ5" s="14"/>
      <c r="OR5" s="4"/>
      <c r="OS5" s="4"/>
      <c r="OU5" s="13"/>
      <c r="OV5" s="13"/>
      <c r="OW5" s="14"/>
      <c r="OX5" s="4"/>
      <c r="OY5" s="4"/>
      <c r="PA5" s="13"/>
      <c r="PB5" s="13"/>
      <c r="PC5" s="14"/>
      <c r="PD5" s="4"/>
      <c r="PE5" s="4"/>
      <c r="PG5" s="13"/>
      <c r="PH5" s="13"/>
      <c r="PI5" s="14"/>
      <c r="PJ5" s="4"/>
      <c r="PK5" s="4"/>
      <c r="PM5" s="13"/>
      <c r="PN5" s="13"/>
      <c r="PO5" s="14"/>
      <c r="PP5" s="4"/>
      <c r="PQ5" s="4"/>
      <c r="PS5" s="13"/>
      <c r="PT5" s="13"/>
      <c r="PU5" s="14"/>
      <c r="PV5" s="4"/>
      <c r="PW5" s="4"/>
      <c r="PY5" s="13"/>
      <c r="PZ5" s="13"/>
      <c r="QA5" s="14"/>
      <c r="QB5" s="4"/>
      <c r="QC5" s="4"/>
      <c r="QE5" s="13"/>
      <c r="QF5" s="13"/>
      <c r="QG5" s="14"/>
      <c r="QH5" s="4"/>
      <c r="QI5" s="4"/>
      <c r="QK5" s="13"/>
      <c r="QL5" s="13"/>
      <c r="QM5" s="14"/>
      <c r="QN5" s="4"/>
      <c r="QO5" s="4"/>
      <c r="QQ5" s="13"/>
      <c r="QR5" s="13"/>
      <c r="QS5" s="14"/>
      <c r="QT5" s="4"/>
      <c r="QU5" s="4"/>
      <c r="QW5" s="13"/>
      <c r="QX5" s="13"/>
      <c r="QY5" s="14"/>
      <c r="QZ5" s="4"/>
      <c r="RA5" s="4"/>
      <c r="RC5" s="13"/>
      <c r="RD5" s="13"/>
      <c r="RE5" s="14"/>
      <c r="RF5" s="4"/>
      <c r="RG5" s="4"/>
      <c r="RI5" s="13"/>
      <c r="RJ5" s="13"/>
      <c r="RK5" s="14"/>
      <c r="RL5" s="4"/>
      <c r="RM5" s="4"/>
      <c r="RO5" s="13"/>
      <c r="RP5" s="13"/>
      <c r="RQ5" s="14"/>
      <c r="RR5" s="4"/>
      <c r="RS5" s="4"/>
      <c r="RU5" s="13"/>
      <c r="RV5" s="13"/>
      <c r="RW5" s="14"/>
      <c r="RX5" s="4"/>
      <c r="RY5" s="4"/>
      <c r="SA5" s="13"/>
      <c r="SB5" s="13"/>
      <c r="SC5" s="14"/>
      <c r="SD5" s="4"/>
      <c r="SE5" s="4"/>
      <c r="SG5" s="13"/>
      <c r="SH5" s="13"/>
      <c r="SI5" s="14"/>
      <c r="SJ5" s="4"/>
      <c r="SK5" s="4"/>
      <c r="SM5" s="13"/>
      <c r="SN5" s="13"/>
      <c r="SO5" s="14"/>
      <c r="SP5" s="4"/>
      <c r="SQ5" s="4"/>
      <c r="SS5" s="13"/>
      <c r="ST5" s="13"/>
      <c r="SU5" s="14"/>
      <c r="SV5" s="4"/>
      <c r="SW5" s="4"/>
      <c r="SY5" s="13"/>
      <c r="SZ5" s="13"/>
      <c r="TA5" s="14"/>
      <c r="TB5" s="4"/>
      <c r="TC5" s="4"/>
      <c r="TE5" s="13"/>
      <c r="TF5" s="13"/>
      <c r="TG5" s="14"/>
      <c r="TH5" s="4"/>
      <c r="TI5" s="4"/>
      <c r="TK5" s="13"/>
      <c r="TL5" s="13"/>
      <c r="TM5" s="14"/>
      <c r="TN5" s="4"/>
      <c r="TO5" s="4"/>
      <c r="TQ5" s="13"/>
      <c r="TR5" s="13"/>
      <c r="TS5" s="14"/>
      <c r="TT5" s="4"/>
      <c r="TU5" s="4"/>
      <c r="TW5" s="13"/>
      <c r="TX5" s="13"/>
      <c r="TY5" s="14"/>
      <c r="TZ5" s="4"/>
      <c r="UA5" s="4"/>
      <c r="UC5" s="13"/>
      <c r="UD5" s="13"/>
      <c r="UE5" s="14"/>
      <c r="UF5" s="4"/>
      <c r="UG5" s="4"/>
      <c r="UI5" s="13"/>
      <c r="UJ5" s="13"/>
      <c r="UK5" s="14"/>
      <c r="UL5" s="4"/>
      <c r="UM5" s="4"/>
      <c r="UO5" s="13"/>
      <c r="UP5" s="13"/>
      <c r="UQ5" s="14"/>
      <c r="UR5" s="4"/>
      <c r="US5" s="4"/>
      <c r="UU5" s="13"/>
      <c r="UV5" s="13"/>
      <c r="UW5" s="14"/>
      <c r="UX5" s="4"/>
      <c r="UY5" s="4"/>
      <c r="VA5" s="13"/>
      <c r="VB5" s="13"/>
      <c r="VC5" s="14"/>
      <c r="VD5" s="4"/>
      <c r="VE5" s="4"/>
      <c r="VG5" s="13"/>
      <c r="VH5" s="13"/>
      <c r="VI5" s="14"/>
      <c r="VJ5" s="4"/>
      <c r="VK5" s="4"/>
      <c r="VM5" s="13"/>
      <c r="VN5" s="13"/>
      <c r="VO5" s="14"/>
      <c r="VP5" s="4"/>
      <c r="VQ5" s="4"/>
      <c r="VS5" s="13"/>
      <c r="VT5" s="13"/>
      <c r="VU5" s="14"/>
      <c r="VV5" s="4"/>
      <c r="VW5" s="4"/>
      <c r="VY5" s="13"/>
      <c r="VZ5" s="13"/>
      <c r="WA5" s="14"/>
      <c r="WB5" s="4"/>
      <c r="WC5" s="4"/>
      <c r="WE5" s="13"/>
      <c r="WF5" s="13"/>
      <c r="WG5" s="14"/>
      <c r="WH5" s="4"/>
      <c r="WI5" s="4"/>
      <c r="WK5" s="13"/>
      <c r="WL5" s="13"/>
      <c r="WM5" s="14"/>
      <c r="WN5" s="4"/>
      <c r="WO5" s="4"/>
      <c r="WQ5" s="13"/>
      <c r="WR5" s="13"/>
      <c r="WS5" s="14"/>
      <c r="WT5" s="4"/>
      <c r="WU5" s="4"/>
      <c r="WW5" s="13"/>
      <c r="WX5" s="13"/>
      <c r="WY5" s="14"/>
      <c r="WZ5" s="4"/>
      <c r="XA5" s="4"/>
      <c r="XC5" s="13"/>
      <c r="XD5" s="13"/>
      <c r="XE5" s="14"/>
      <c r="XF5" s="4"/>
      <c r="XG5" s="4"/>
      <c r="XI5" s="13"/>
      <c r="XJ5" s="13"/>
      <c r="XK5" s="14"/>
      <c r="XL5" s="4"/>
      <c r="XM5" s="4"/>
      <c r="XO5" s="13"/>
      <c r="XP5" s="13"/>
      <c r="XQ5" s="14"/>
      <c r="XR5" s="4"/>
      <c r="XS5" s="4"/>
      <c r="XU5" s="13"/>
      <c r="XV5" s="13"/>
      <c r="XW5" s="14"/>
      <c r="XX5" s="4"/>
      <c r="XY5" s="4"/>
      <c r="YA5" s="13"/>
      <c r="YB5" s="13"/>
      <c r="YC5" s="14"/>
      <c r="YD5" s="4"/>
      <c r="YE5" s="4"/>
      <c r="YG5" s="13"/>
      <c r="YH5" s="13"/>
      <c r="YI5" s="14"/>
      <c r="YJ5" s="4"/>
      <c r="YK5" s="4"/>
      <c r="YM5" s="13"/>
      <c r="YN5" s="13"/>
      <c r="YO5" s="14"/>
      <c r="YP5" s="4"/>
      <c r="YQ5" s="4"/>
      <c r="YS5" s="13"/>
      <c r="YT5" s="13"/>
      <c r="YU5" s="14"/>
      <c r="YV5" s="4"/>
      <c r="YW5" s="4"/>
      <c r="YY5" s="13"/>
      <c r="YZ5" s="13"/>
      <c r="ZA5" s="14"/>
      <c r="ZB5" s="4"/>
      <c r="ZC5" s="4"/>
      <c r="ZE5" s="13"/>
      <c r="ZF5" s="13"/>
      <c r="ZG5" s="14"/>
      <c r="ZH5" s="4"/>
      <c r="ZI5" s="4"/>
      <c r="ZK5" s="13"/>
      <c r="ZL5" s="13"/>
      <c r="ZM5" s="14"/>
      <c r="ZN5" s="4"/>
      <c r="ZO5" s="4"/>
      <c r="ZQ5" s="13"/>
      <c r="ZR5" s="13"/>
      <c r="ZS5" s="14"/>
      <c r="ZT5" s="4"/>
      <c r="ZU5" s="4"/>
      <c r="ZW5" s="13"/>
      <c r="ZX5" s="13"/>
      <c r="ZY5" s="14"/>
      <c r="ZZ5" s="4"/>
      <c r="AAA5" s="4"/>
      <c r="AAC5" s="13"/>
      <c r="AAD5" s="13"/>
      <c r="AAE5" s="14"/>
      <c r="AAF5" s="4"/>
      <c r="AAG5" s="4"/>
      <c r="AAI5" s="13"/>
      <c r="AAJ5" s="13"/>
      <c r="AAK5" s="14"/>
      <c r="AAL5" s="4"/>
      <c r="AAM5" s="4"/>
      <c r="AAO5" s="13"/>
      <c r="AAP5" s="13"/>
      <c r="AAQ5" s="14"/>
      <c r="AAR5" s="4"/>
      <c r="AAS5" s="4"/>
      <c r="AAU5" s="13"/>
      <c r="AAV5" s="13"/>
      <c r="AAW5" s="14"/>
      <c r="AAX5" s="4"/>
      <c r="AAY5" s="4"/>
      <c r="ABA5" s="13"/>
      <c r="ABB5" s="13"/>
      <c r="ABC5" s="14"/>
      <c r="ABD5" s="4"/>
      <c r="ABE5" s="4"/>
      <c r="ABG5" s="13"/>
      <c r="ABH5" s="13"/>
      <c r="ABI5" s="14"/>
      <c r="ABJ5" s="4"/>
      <c r="ABK5" s="4"/>
      <c r="ABM5" s="13"/>
      <c r="ABN5" s="13"/>
      <c r="ABO5" s="14"/>
      <c r="ABP5" s="4"/>
      <c r="ABQ5" s="4"/>
      <c r="ABS5" s="13"/>
      <c r="ABT5" s="13"/>
      <c r="ABU5" s="14"/>
      <c r="ABV5" s="4"/>
      <c r="ABW5" s="4"/>
      <c r="ABY5" s="13"/>
      <c r="ABZ5" s="13"/>
      <c r="ACA5" s="14"/>
      <c r="ACB5" s="4"/>
      <c r="ACC5" s="4"/>
      <c r="ACE5" s="13"/>
      <c r="ACF5" s="13"/>
      <c r="ACG5" s="14"/>
      <c r="ACH5" s="4"/>
      <c r="ACI5" s="4"/>
      <c r="ACK5" s="13"/>
      <c r="ACL5" s="13"/>
      <c r="ACM5" s="14"/>
      <c r="ACN5" s="4"/>
      <c r="ACO5" s="4"/>
      <c r="ACQ5" s="13"/>
      <c r="ACR5" s="13"/>
      <c r="ACS5" s="14"/>
      <c r="ACT5" s="4"/>
      <c r="ACU5" s="4"/>
      <c r="ACW5" s="13"/>
      <c r="ACX5" s="13"/>
      <c r="ACY5" s="14"/>
      <c r="ACZ5" s="4"/>
      <c r="ADA5" s="4"/>
      <c r="ADC5" s="13"/>
      <c r="ADD5" s="13"/>
      <c r="ADE5" s="14"/>
      <c r="ADF5" s="4"/>
      <c r="ADG5" s="4"/>
      <c r="ADI5" s="13"/>
      <c r="ADJ5" s="13"/>
      <c r="ADK5" s="14"/>
      <c r="ADL5" s="4"/>
      <c r="ADM5" s="4"/>
      <c r="ADO5" s="13"/>
      <c r="ADP5" s="13"/>
      <c r="ADQ5" s="14"/>
      <c r="ADR5" s="4"/>
      <c r="ADS5" s="4"/>
      <c r="ADU5" s="13"/>
      <c r="ADV5" s="13"/>
      <c r="ADW5" s="14"/>
      <c r="ADX5" s="4"/>
      <c r="ADY5" s="4"/>
      <c r="AEA5" s="13"/>
      <c r="AEB5" s="13"/>
      <c r="AEC5" s="14"/>
      <c r="AED5" s="4"/>
      <c r="AEE5" s="4"/>
      <c r="AEG5" s="13"/>
      <c r="AEH5" s="13"/>
      <c r="AEI5" s="14"/>
      <c r="AEJ5" s="4"/>
      <c r="AEK5" s="4"/>
      <c r="AEM5" s="13"/>
      <c r="AEN5" s="13"/>
      <c r="AEO5" s="14"/>
      <c r="AEP5" s="4"/>
      <c r="AEQ5" s="4"/>
      <c r="AES5" s="13"/>
      <c r="AET5" s="13"/>
      <c r="AEU5" s="14"/>
      <c r="AEV5" s="4"/>
      <c r="AEW5" s="4"/>
      <c r="AEY5" s="13"/>
      <c r="AEZ5" s="13"/>
      <c r="AFA5" s="14"/>
      <c r="AFB5" s="4"/>
      <c r="AFC5" s="4"/>
      <c r="AFE5" s="13"/>
      <c r="AFF5" s="13"/>
      <c r="AFG5" s="14"/>
      <c r="AFH5" s="4"/>
      <c r="AFI5" s="4"/>
      <c r="AFK5" s="13"/>
      <c r="AFL5" s="13"/>
      <c r="AFM5" s="14"/>
      <c r="AFN5" s="4"/>
      <c r="AFO5" s="4"/>
      <c r="AFQ5" s="13"/>
      <c r="AFR5" s="13"/>
      <c r="AFS5" s="14"/>
      <c r="AFT5" s="4"/>
      <c r="AFU5" s="4"/>
      <c r="AFW5" s="13"/>
      <c r="AFX5" s="13"/>
      <c r="AFY5" s="14"/>
      <c r="AFZ5" s="4"/>
      <c r="AGA5" s="4"/>
      <c r="AGC5" s="13"/>
      <c r="AGD5" s="13"/>
      <c r="AGE5" s="14"/>
      <c r="AGF5" s="4"/>
      <c r="AGG5" s="4"/>
      <c r="AGI5" s="13"/>
      <c r="AGJ5" s="13"/>
      <c r="AGK5" s="14"/>
      <c r="AGL5" s="4"/>
      <c r="AGM5" s="4"/>
      <c r="AGO5" s="13"/>
      <c r="AGP5" s="13"/>
      <c r="AGQ5" s="14"/>
      <c r="AGR5" s="4"/>
      <c r="AGS5" s="4"/>
      <c r="AGU5" s="13"/>
      <c r="AGV5" s="13"/>
      <c r="AGW5" s="14"/>
      <c r="AGX5" s="4"/>
      <c r="AGY5" s="4"/>
      <c r="AHA5" s="13"/>
      <c r="AHB5" s="13"/>
      <c r="AHC5" s="14"/>
      <c r="AHD5" s="4"/>
      <c r="AHE5" s="4"/>
      <c r="AHG5" s="13"/>
      <c r="AHH5" s="13"/>
      <c r="AHI5" s="14"/>
      <c r="AHJ5" s="4"/>
      <c r="AHK5" s="4"/>
      <c r="AHM5" s="13"/>
      <c r="AHN5" s="13"/>
      <c r="AHO5" s="14"/>
      <c r="AHP5" s="4"/>
      <c r="AHQ5" s="4"/>
      <c r="AHS5" s="13"/>
      <c r="AHT5" s="13"/>
      <c r="AHU5" s="14"/>
      <c r="AHV5" s="4"/>
      <c r="AHW5" s="4"/>
      <c r="AHY5" s="13"/>
      <c r="AHZ5" s="13"/>
      <c r="AIA5" s="14"/>
      <c r="AIB5" s="4"/>
      <c r="AIC5" s="4"/>
      <c r="AIE5" s="13"/>
      <c r="AIF5" s="13"/>
      <c r="AIG5" s="14"/>
      <c r="AIH5" s="4"/>
      <c r="AII5" s="4"/>
      <c r="AIK5" s="13"/>
      <c r="AIL5" s="13"/>
      <c r="AIM5" s="14"/>
      <c r="AIN5" s="4"/>
      <c r="AIO5" s="4"/>
      <c r="AIQ5" s="13"/>
      <c r="AIR5" s="13"/>
      <c r="AIS5" s="14"/>
      <c r="AIT5" s="4"/>
      <c r="AIU5" s="4"/>
      <c r="AIW5" s="13"/>
      <c r="AIX5" s="13"/>
      <c r="AIY5" s="14"/>
      <c r="AIZ5" s="4"/>
      <c r="AJA5" s="4"/>
      <c r="AJC5" s="13"/>
      <c r="AJD5" s="13"/>
      <c r="AJE5" s="14"/>
      <c r="AJF5" s="4"/>
      <c r="AJG5" s="4"/>
      <c r="AJI5" s="13"/>
      <c r="AJJ5" s="13"/>
      <c r="AJK5" s="14"/>
      <c r="AJL5" s="4"/>
      <c r="AJM5" s="4"/>
      <c r="AJO5" s="13"/>
      <c r="AJP5" s="13"/>
      <c r="AJQ5" s="14"/>
      <c r="AJR5" s="4"/>
      <c r="AJS5" s="4"/>
      <c r="AJU5" s="13"/>
      <c r="AJV5" s="13"/>
      <c r="AJW5" s="14"/>
      <c r="AJX5" s="4"/>
      <c r="AJY5" s="4"/>
      <c r="AKA5" s="13"/>
      <c r="AKB5" s="13"/>
      <c r="AKC5" s="14"/>
      <c r="AKD5" s="4"/>
      <c r="AKE5" s="4"/>
      <c r="AKG5" s="13"/>
      <c r="AKH5" s="13"/>
      <c r="AKI5" s="14"/>
      <c r="AKJ5" s="4"/>
      <c r="AKK5" s="4"/>
      <c r="AKM5" s="13"/>
      <c r="AKN5" s="13"/>
      <c r="AKO5" s="14"/>
      <c r="AKP5" s="4"/>
      <c r="AKQ5" s="4"/>
      <c r="AKS5" s="13"/>
      <c r="AKT5" s="13"/>
      <c r="AKU5" s="14"/>
      <c r="AKV5" s="4"/>
      <c r="AKW5" s="4"/>
      <c r="AKY5" s="13"/>
      <c r="AKZ5" s="13"/>
      <c r="ALA5" s="14"/>
      <c r="ALB5" s="4"/>
      <c r="ALC5" s="4"/>
      <c r="ALE5" s="13"/>
      <c r="ALF5" s="13"/>
      <c r="ALG5" s="14"/>
      <c r="ALH5" s="4"/>
      <c r="ALI5" s="4"/>
      <c r="ALK5" s="13"/>
      <c r="ALL5" s="13"/>
      <c r="ALM5" s="14"/>
      <c r="ALN5" s="4"/>
      <c r="ALO5" s="4"/>
      <c r="ALQ5" s="13"/>
      <c r="ALR5" s="13"/>
      <c r="ALS5" s="14"/>
      <c r="ALT5" s="4"/>
      <c r="ALU5" s="4"/>
      <c r="ALW5" s="13"/>
      <c r="ALX5" s="13"/>
      <c r="ALY5" s="14"/>
      <c r="ALZ5" s="4"/>
      <c r="AMA5" s="4"/>
      <c r="AMC5" s="13"/>
      <c r="AMD5" s="13"/>
      <c r="AME5" s="14"/>
      <c r="AMF5" s="4"/>
      <c r="AMG5" s="4"/>
      <c r="AMI5" s="13"/>
      <c r="AMJ5" s="13"/>
      <c r="AMK5" s="14"/>
      <c r="AML5" s="4"/>
      <c r="AMM5" s="4"/>
      <c r="AMO5" s="13"/>
      <c r="AMP5" s="13"/>
      <c r="AMQ5" s="14"/>
      <c r="AMR5" s="4"/>
      <c r="AMS5" s="4"/>
      <c r="AMU5" s="13"/>
      <c r="AMV5" s="13"/>
      <c r="AMW5" s="14"/>
      <c r="AMX5" s="4"/>
      <c r="AMY5" s="4"/>
      <c r="ANA5" s="13"/>
      <c r="ANB5" s="13"/>
      <c r="ANC5" s="14"/>
      <c r="AND5" s="4"/>
      <c r="ANE5" s="4"/>
      <c r="ANG5" s="13"/>
      <c r="ANH5" s="13"/>
      <c r="ANI5" s="14"/>
      <c r="ANJ5" s="4"/>
      <c r="ANK5" s="4"/>
      <c r="ANM5" s="13"/>
      <c r="ANN5" s="13"/>
      <c r="ANO5" s="14"/>
      <c r="ANP5" s="4"/>
      <c r="ANQ5" s="4"/>
      <c r="ANS5" s="13"/>
      <c r="ANT5" s="13"/>
      <c r="ANU5" s="14"/>
      <c r="ANV5" s="4"/>
      <c r="ANW5" s="4"/>
      <c r="ANY5" s="13"/>
      <c r="ANZ5" s="13"/>
      <c r="AOA5" s="14"/>
      <c r="AOB5" s="4"/>
      <c r="AOC5" s="4"/>
      <c r="AOE5" s="13"/>
      <c r="AOF5" s="13"/>
      <c r="AOG5" s="14"/>
      <c r="AOH5" s="4"/>
      <c r="AOI5" s="4"/>
      <c r="AOK5" s="13"/>
      <c r="AOL5" s="13"/>
      <c r="AOM5" s="14"/>
      <c r="AON5" s="4"/>
      <c r="AOO5" s="4"/>
      <c r="AOQ5" s="13"/>
      <c r="AOR5" s="13"/>
      <c r="AOS5" s="14"/>
      <c r="AOT5" s="4"/>
      <c r="AOU5" s="4"/>
      <c r="AOW5" s="13"/>
      <c r="AOX5" s="13"/>
      <c r="AOY5" s="14"/>
      <c r="AOZ5" s="4"/>
      <c r="APA5" s="4"/>
      <c r="APC5" s="13"/>
      <c r="APD5" s="13"/>
      <c r="APE5" s="14"/>
      <c r="APF5" s="4"/>
      <c r="APG5" s="4"/>
      <c r="API5" s="13"/>
      <c r="APJ5" s="13"/>
      <c r="APK5" s="14"/>
      <c r="APL5" s="4"/>
      <c r="APM5" s="4"/>
      <c r="APO5" s="13"/>
      <c r="APP5" s="13"/>
      <c r="APQ5" s="14"/>
      <c r="APR5" s="4"/>
      <c r="APS5" s="4"/>
      <c r="APU5" s="13"/>
      <c r="APV5" s="13"/>
      <c r="APW5" s="14"/>
      <c r="APX5" s="4"/>
      <c r="APY5" s="4"/>
      <c r="AQA5" s="13"/>
      <c r="AQB5" s="13"/>
      <c r="AQC5" s="14"/>
      <c r="AQD5" s="4"/>
      <c r="AQE5" s="4"/>
      <c r="AQG5" s="13"/>
      <c r="AQH5" s="13"/>
      <c r="AQI5" s="14"/>
      <c r="AQJ5" s="4"/>
      <c r="AQK5" s="4"/>
      <c r="AQM5" s="13"/>
      <c r="AQN5" s="13"/>
      <c r="AQO5" s="14"/>
      <c r="AQP5" s="4"/>
      <c r="AQQ5" s="4"/>
      <c r="AQS5" s="13"/>
      <c r="AQT5" s="13"/>
      <c r="AQU5" s="14"/>
      <c r="AQV5" s="4"/>
      <c r="AQW5" s="4"/>
      <c r="AQY5" s="13"/>
      <c r="AQZ5" s="13"/>
      <c r="ARA5" s="14"/>
      <c r="ARB5" s="4"/>
      <c r="ARC5" s="4"/>
      <c r="ARE5" s="13"/>
      <c r="ARF5" s="13"/>
      <c r="ARG5" s="14"/>
      <c r="ARH5" s="4"/>
      <c r="ARI5" s="4"/>
      <c r="ARK5" s="13"/>
      <c r="ARL5" s="13"/>
      <c r="ARM5" s="14"/>
      <c r="ARN5" s="4"/>
      <c r="ARO5" s="4"/>
      <c r="ARQ5" s="13"/>
      <c r="ARR5" s="13"/>
      <c r="ARS5" s="14"/>
      <c r="ART5" s="4"/>
      <c r="ARU5" s="4"/>
      <c r="ARW5" s="13"/>
      <c r="ARX5" s="13"/>
      <c r="ARY5" s="14"/>
      <c r="ARZ5" s="4"/>
      <c r="ASA5" s="4"/>
      <c r="ASC5" s="13"/>
      <c r="ASD5" s="13"/>
      <c r="ASE5" s="14"/>
      <c r="ASF5" s="4"/>
      <c r="ASG5" s="4"/>
      <c r="ASI5" s="13"/>
      <c r="ASJ5" s="13"/>
      <c r="ASK5" s="14"/>
      <c r="ASL5" s="4"/>
      <c r="ASM5" s="4"/>
      <c r="ASO5" s="13"/>
      <c r="ASP5" s="13"/>
      <c r="ASQ5" s="14"/>
      <c r="ASR5" s="4"/>
      <c r="ASS5" s="4"/>
      <c r="ASU5" s="13"/>
      <c r="ASV5" s="13"/>
      <c r="ASW5" s="14"/>
      <c r="ASX5" s="4"/>
      <c r="ASY5" s="4"/>
      <c r="ATA5" s="13"/>
      <c r="ATB5" s="13"/>
      <c r="ATC5" s="14"/>
      <c r="ATD5" s="4"/>
      <c r="ATE5" s="4"/>
      <c r="ATG5" s="13"/>
      <c r="ATH5" s="13"/>
      <c r="ATI5" s="14"/>
      <c r="ATJ5" s="4"/>
      <c r="ATK5" s="4"/>
      <c r="ATM5" s="13"/>
      <c r="ATN5" s="13"/>
      <c r="ATO5" s="14"/>
      <c r="ATP5" s="4"/>
      <c r="ATQ5" s="4"/>
      <c r="ATS5" s="13"/>
      <c r="ATT5" s="13"/>
      <c r="ATU5" s="14"/>
      <c r="ATV5" s="4"/>
      <c r="ATW5" s="4"/>
      <c r="ATY5" s="13"/>
      <c r="ATZ5" s="13"/>
      <c r="AUA5" s="14"/>
      <c r="AUB5" s="4"/>
      <c r="AUC5" s="4"/>
      <c r="AUE5" s="13"/>
      <c r="AUF5" s="13"/>
      <c r="AUG5" s="14"/>
      <c r="AUH5" s="4"/>
      <c r="AUI5" s="4"/>
      <c r="AUK5" s="13"/>
      <c r="AUL5" s="13"/>
      <c r="AUM5" s="14"/>
      <c r="AUN5" s="4"/>
      <c r="AUO5" s="4"/>
      <c r="AUQ5" s="13"/>
      <c r="AUR5" s="13"/>
      <c r="AUS5" s="14"/>
      <c r="AUT5" s="4"/>
      <c r="AUU5" s="4"/>
      <c r="AUW5" s="13"/>
      <c r="AUX5" s="13"/>
      <c r="AUY5" s="14"/>
      <c r="AUZ5" s="4"/>
      <c r="AVA5" s="4"/>
      <c r="AVC5" s="13"/>
      <c r="AVD5" s="13"/>
      <c r="AVE5" s="14"/>
      <c r="AVF5" s="4"/>
      <c r="AVG5" s="4"/>
      <c r="AVI5" s="13"/>
      <c r="AVJ5" s="13"/>
      <c r="AVK5" s="14"/>
      <c r="AVL5" s="4"/>
      <c r="AVM5" s="4"/>
      <c r="AVO5" s="13"/>
      <c r="AVP5" s="13"/>
      <c r="AVQ5" s="14"/>
      <c r="AVR5" s="4"/>
      <c r="AVS5" s="4"/>
      <c r="AVU5" s="13"/>
      <c r="AVV5" s="13"/>
      <c r="AVW5" s="14"/>
      <c r="AVX5" s="4"/>
      <c r="AVY5" s="4"/>
      <c r="AWA5" s="13"/>
      <c r="AWB5" s="13"/>
      <c r="AWC5" s="14"/>
      <c r="AWD5" s="4"/>
      <c r="AWE5" s="4"/>
      <c r="AWG5" s="13"/>
      <c r="AWH5" s="13"/>
      <c r="AWI5" s="14"/>
      <c r="AWJ5" s="4"/>
      <c r="AWK5" s="4"/>
      <c r="AWM5" s="13"/>
      <c r="AWN5" s="13"/>
      <c r="AWO5" s="14"/>
      <c r="AWP5" s="4"/>
      <c r="AWQ5" s="4"/>
      <c r="AWS5" s="13"/>
      <c r="AWT5" s="13"/>
      <c r="AWU5" s="14"/>
      <c r="AWV5" s="4"/>
      <c r="AWW5" s="4"/>
      <c r="AWY5" s="13"/>
      <c r="AWZ5" s="13"/>
      <c r="AXA5" s="14"/>
      <c r="AXB5" s="4"/>
      <c r="AXC5" s="4"/>
      <c r="AXE5" s="13"/>
      <c r="AXF5" s="13"/>
      <c r="AXG5" s="14"/>
      <c r="AXH5" s="4"/>
      <c r="AXI5" s="4"/>
      <c r="AXK5" s="13"/>
      <c r="AXL5" s="13"/>
      <c r="AXM5" s="14"/>
      <c r="AXN5" s="4"/>
      <c r="AXO5" s="4"/>
      <c r="AXQ5" s="13"/>
      <c r="AXR5" s="13"/>
      <c r="AXS5" s="14"/>
      <c r="AXT5" s="4"/>
      <c r="AXU5" s="4"/>
      <c r="AXW5" s="13"/>
      <c r="AXX5" s="13"/>
      <c r="AXY5" s="14"/>
      <c r="AXZ5" s="4"/>
      <c r="AYA5" s="4"/>
      <c r="AYC5" s="13"/>
      <c r="AYD5" s="13"/>
      <c r="AYE5" s="14"/>
      <c r="AYF5" s="4"/>
      <c r="AYG5" s="4"/>
      <c r="AYI5" s="13"/>
      <c r="AYJ5" s="13"/>
      <c r="AYK5" s="14"/>
      <c r="AYL5" s="4"/>
      <c r="AYM5" s="4"/>
      <c r="AYO5" s="13"/>
      <c r="AYP5" s="13"/>
      <c r="AYQ5" s="14"/>
      <c r="AYR5" s="4"/>
      <c r="AYS5" s="4"/>
      <c r="AYU5" s="13"/>
      <c r="AYV5" s="13"/>
      <c r="AYW5" s="14"/>
      <c r="AYX5" s="4"/>
      <c r="AYY5" s="4"/>
      <c r="AZA5" s="13"/>
      <c r="AZB5" s="13"/>
      <c r="AZC5" s="14"/>
      <c r="AZD5" s="4"/>
      <c r="AZE5" s="4"/>
      <c r="AZG5" s="13"/>
      <c r="AZH5" s="13"/>
      <c r="AZI5" s="14"/>
      <c r="AZJ5" s="4"/>
      <c r="AZK5" s="4"/>
      <c r="AZM5" s="13"/>
      <c r="AZN5" s="13"/>
      <c r="AZO5" s="14"/>
      <c r="AZP5" s="4"/>
      <c r="AZQ5" s="4"/>
      <c r="AZS5" s="13"/>
      <c r="AZT5" s="13"/>
      <c r="AZU5" s="14"/>
      <c r="AZV5" s="4"/>
      <c r="AZW5" s="4"/>
      <c r="AZY5" s="13"/>
      <c r="AZZ5" s="13"/>
      <c r="BAA5" s="14"/>
      <c r="BAB5" s="4"/>
      <c r="BAC5" s="4"/>
      <c r="BAE5" s="13"/>
      <c r="BAF5" s="13"/>
      <c r="BAG5" s="14"/>
      <c r="BAH5" s="4"/>
      <c r="BAI5" s="4"/>
      <c r="BAK5" s="13"/>
      <c r="BAL5" s="13"/>
      <c r="BAM5" s="14"/>
      <c r="BAN5" s="4"/>
      <c r="BAO5" s="4"/>
      <c r="BAQ5" s="13"/>
      <c r="BAR5" s="13"/>
      <c r="BAS5" s="14"/>
      <c r="BAT5" s="4"/>
      <c r="BAU5" s="4"/>
      <c r="BAW5" s="13"/>
      <c r="BAX5" s="13"/>
      <c r="BAY5" s="14"/>
      <c r="BAZ5" s="4"/>
      <c r="BBA5" s="4"/>
      <c r="BBC5" s="13"/>
      <c r="BBD5" s="13"/>
      <c r="BBE5" s="14"/>
      <c r="BBF5" s="4"/>
      <c r="BBG5" s="4"/>
      <c r="BBI5" s="13"/>
      <c r="BBJ5" s="13"/>
      <c r="BBK5" s="14"/>
      <c r="BBL5" s="4"/>
      <c r="BBM5" s="4"/>
      <c r="BBO5" s="13"/>
      <c r="BBP5" s="13"/>
      <c r="BBQ5" s="14"/>
      <c r="BBR5" s="4"/>
      <c r="BBS5" s="4"/>
      <c r="BBU5" s="13"/>
      <c r="BBV5" s="13"/>
      <c r="BBW5" s="14"/>
      <c r="BBX5" s="4"/>
      <c r="BBY5" s="4"/>
      <c r="BCA5" s="13"/>
      <c r="BCB5" s="13"/>
      <c r="BCC5" s="14"/>
      <c r="BCD5" s="4"/>
      <c r="BCE5" s="4"/>
      <c r="BCG5" s="13"/>
      <c r="BCH5" s="13"/>
      <c r="BCI5" s="14"/>
      <c r="BCJ5" s="4"/>
      <c r="BCK5" s="4"/>
      <c r="BCM5" s="13"/>
      <c r="BCN5" s="13"/>
      <c r="BCO5" s="14"/>
      <c r="BCP5" s="4"/>
      <c r="BCQ5" s="4"/>
      <c r="BCS5" s="13"/>
      <c r="BCT5" s="13"/>
      <c r="BCU5" s="14"/>
      <c r="BCV5" s="4"/>
      <c r="BCW5" s="4"/>
      <c r="BCY5" s="13"/>
      <c r="BCZ5" s="13"/>
      <c r="BDA5" s="14"/>
      <c r="BDB5" s="4"/>
      <c r="BDC5" s="4"/>
      <c r="BDE5" s="13"/>
      <c r="BDF5" s="13"/>
      <c r="BDG5" s="14"/>
      <c r="BDH5" s="4"/>
      <c r="BDI5" s="4"/>
      <c r="BDK5" s="13"/>
      <c r="BDL5" s="13"/>
      <c r="BDM5" s="14"/>
      <c r="BDN5" s="4"/>
      <c r="BDO5" s="4"/>
      <c r="BDQ5" s="13"/>
      <c r="BDR5" s="13"/>
      <c r="BDS5" s="14"/>
      <c r="BDT5" s="4"/>
      <c r="BDU5" s="4"/>
      <c r="BDW5" s="13"/>
      <c r="BDX5" s="13"/>
      <c r="BDY5" s="14"/>
      <c r="BDZ5" s="4"/>
      <c r="BEA5" s="4"/>
      <c r="BEC5" s="13"/>
      <c r="BED5" s="13"/>
      <c r="BEE5" s="14"/>
      <c r="BEF5" s="4"/>
      <c r="BEG5" s="4"/>
      <c r="BEI5" s="13"/>
      <c r="BEJ5" s="13"/>
      <c r="BEK5" s="14"/>
      <c r="BEL5" s="4"/>
      <c r="BEM5" s="4"/>
      <c r="BEO5" s="13"/>
      <c r="BEP5" s="13"/>
      <c r="BEQ5" s="14"/>
      <c r="BER5" s="4"/>
      <c r="BES5" s="4"/>
      <c r="BEU5" s="13"/>
      <c r="BEV5" s="13"/>
      <c r="BEW5" s="14"/>
      <c r="BEX5" s="4"/>
      <c r="BEY5" s="4"/>
      <c r="BFA5" s="13"/>
      <c r="BFB5" s="13"/>
      <c r="BFC5" s="14"/>
      <c r="BFD5" s="4"/>
      <c r="BFE5" s="4"/>
      <c r="BFG5" s="13"/>
      <c r="BFH5" s="13"/>
      <c r="BFI5" s="14"/>
      <c r="BFJ5" s="4"/>
      <c r="BFK5" s="4"/>
      <c r="BFM5" s="13"/>
      <c r="BFN5" s="13"/>
      <c r="BFO5" s="14"/>
      <c r="BFP5" s="4"/>
      <c r="BFQ5" s="4"/>
      <c r="BFS5" s="13"/>
      <c r="BFT5" s="13"/>
      <c r="BFU5" s="14"/>
      <c r="BFV5" s="4"/>
      <c r="BFW5" s="4"/>
      <c r="BFY5" s="13"/>
      <c r="BFZ5" s="13"/>
      <c r="BGA5" s="14"/>
      <c r="BGB5" s="4"/>
      <c r="BGC5" s="4"/>
      <c r="BGE5" s="13"/>
      <c r="BGF5" s="13"/>
      <c r="BGG5" s="14"/>
      <c r="BGH5" s="4"/>
      <c r="BGI5" s="4"/>
      <c r="BGK5" s="13"/>
      <c r="BGL5" s="13"/>
      <c r="BGM5" s="14"/>
      <c r="BGN5" s="4"/>
      <c r="BGO5" s="4"/>
      <c r="BGQ5" s="13"/>
      <c r="BGR5" s="13"/>
      <c r="BGS5" s="14"/>
      <c r="BGT5" s="4"/>
      <c r="BGU5" s="4"/>
      <c r="BGW5" s="13"/>
      <c r="BGX5" s="13"/>
      <c r="BGY5" s="14"/>
      <c r="BGZ5" s="4"/>
      <c r="BHA5" s="4"/>
      <c r="BHC5" s="13"/>
      <c r="BHD5" s="13"/>
      <c r="BHE5" s="14"/>
      <c r="BHF5" s="4"/>
      <c r="BHG5" s="4"/>
      <c r="BHI5" s="13"/>
      <c r="BHJ5" s="13"/>
      <c r="BHK5" s="14"/>
      <c r="BHL5" s="4"/>
      <c r="BHM5" s="4"/>
      <c r="BHO5" s="13"/>
      <c r="BHP5" s="13"/>
      <c r="BHQ5" s="14"/>
      <c r="BHR5" s="4"/>
      <c r="BHS5" s="4"/>
      <c r="BHU5" s="13"/>
      <c r="BHV5" s="13"/>
      <c r="BHW5" s="14"/>
      <c r="BHX5" s="4"/>
      <c r="BHY5" s="4"/>
      <c r="BIA5" s="13"/>
      <c r="BIB5" s="13"/>
      <c r="BIC5" s="14"/>
      <c r="BID5" s="4"/>
      <c r="BIE5" s="4"/>
      <c r="BIG5" s="13"/>
      <c r="BIH5" s="13"/>
      <c r="BII5" s="14"/>
      <c r="BIJ5" s="4"/>
      <c r="BIK5" s="4"/>
      <c r="BIM5" s="13"/>
      <c r="BIN5" s="13"/>
      <c r="BIO5" s="14"/>
      <c r="BIP5" s="4"/>
      <c r="BIQ5" s="4"/>
      <c r="BIS5" s="13"/>
      <c r="BIT5" s="13"/>
      <c r="BIU5" s="14"/>
      <c r="BIV5" s="4"/>
      <c r="BIW5" s="4"/>
      <c r="BIY5" s="13"/>
      <c r="BIZ5" s="13"/>
      <c r="BJA5" s="14"/>
      <c r="BJB5" s="4"/>
      <c r="BJC5" s="4"/>
      <c r="BJE5" s="13"/>
      <c r="BJF5" s="13"/>
      <c r="BJG5" s="14"/>
      <c r="BJH5" s="4"/>
      <c r="BJI5" s="4"/>
      <c r="BJK5" s="13"/>
      <c r="BJL5" s="13"/>
      <c r="BJM5" s="14"/>
      <c r="BJN5" s="4"/>
      <c r="BJO5" s="4"/>
      <c r="BJQ5" s="13"/>
      <c r="BJR5" s="13"/>
      <c r="BJS5" s="14"/>
      <c r="BJT5" s="4"/>
      <c r="BJU5" s="4"/>
      <c r="BJW5" s="13"/>
      <c r="BJX5" s="13"/>
      <c r="BJY5" s="14"/>
      <c r="BJZ5" s="4"/>
      <c r="BKA5" s="4"/>
      <c r="BKC5" s="13"/>
      <c r="BKD5" s="13"/>
      <c r="BKE5" s="14"/>
      <c r="BKF5" s="4"/>
      <c r="BKG5" s="4"/>
      <c r="BKI5" s="13"/>
      <c r="BKJ5" s="13"/>
      <c r="BKK5" s="14"/>
      <c r="BKL5" s="4"/>
      <c r="BKM5" s="4"/>
      <c r="BKO5" s="13"/>
      <c r="BKP5" s="13"/>
      <c r="BKQ5" s="14"/>
      <c r="BKR5" s="4"/>
      <c r="BKS5" s="4"/>
      <c r="BKU5" s="13"/>
      <c r="BKV5" s="13"/>
      <c r="BKW5" s="14"/>
      <c r="BKX5" s="4"/>
      <c r="BKY5" s="4"/>
      <c r="BLA5" s="13"/>
      <c r="BLB5" s="13"/>
      <c r="BLC5" s="14"/>
      <c r="BLD5" s="4"/>
      <c r="BLE5" s="4"/>
      <c r="BLG5" s="13"/>
      <c r="BLH5" s="13"/>
      <c r="BLI5" s="14"/>
      <c r="BLJ5" s="4"/>
      <c r="BLK5" s="4"/>
      <c r="BLM5" s="13"/>
      <c r="BLN5" s="13"/>
      <c r="BLO5" s="14"/>
      <c r="BLP5" s="4"/>
      <c r="BLQ5" s="4"/>
      <c r="BLS5" s="13"/>
      <c r="BLT5" s="13"/>
      <c r="BLU5" s="14"/>
      <c r="BLV5" s="4"/>
      <c r="BLW5" s="4"/>
      <c r="BLY5" s="13"/>
      <c r="BLZ5" s="13"/>
      <c r="BMA5" s="14"/>
      <c r="BMB5" s="4"/>
      <c r="BMC5" s="4"/>
      <c r="BME5" s="13"/>
      <c r="BMF5" s="13"/>
      <c r="BMG5" s="14"/>
      <c r="BMH5" s="4"/>
      <c r="BMI5" s="4"/>
      <c r="BMK5" s="13"/>
      <c r="BML5" s="13"/>
      <c r="BMM5" s="14"/>
      <c r="BMN5" s="4"/>
      <c r="BMO5" s="4"/>
      <c r="BMQ5" s="13"/>
      <c r="BMR5" s="13"/>
      <c r="BMS5" s="14"/>
      <c r="BMT5" s="4"/>
      <c r="BMU5" s="4"/>
      <c r="BMW5" s="13"/>
      <c r="BMX5" s="13"/>
      <c r="BMY5" s="14"/>
      <c r="BMZ5" s="4"/>
      <c r="BNA5" s="4"/>
      <c r="BNC5" s="13"/>
      <c r="BND5" s="13"/>
      <c r="BNE5" s="14"/>
      <c r="BNF5" s="4"/>
      <c r="BNG5" s="4"/>
      <c r="BNI5" s="13"/>
      <c r="BNJ5" s="13"/>
      <c r="BNK5" s="14"/>
      <c r="BNL5" s="4"/>
      <c r="BNM5" s="4"/>
      <c r="BNO5" s="13"/>
      <c r="BNP5" s="13"/>
      <c r="BNQ5" s="14"/>
      <c r="BNR5" s="4"/>
      <c r="BNS5" s="4"/>
      <c r="BNU5" s="13"/>
      <c r="BNV5" s="13"/>
      <c r="BNW5" s="14"/>
      <c r="BNX5" s="4"/>
      <c r="BNY5" s="4"/>
      <c r="BOA5" s="13"/>
      <c r="BOB5" s="13"/>
      <c r="BOC5" s="14"/>
      <c r="BOD5" s="4"/>
      <c r="BOE5" s="4"/>
      <c r="BOG5" s="13"/>
      <c r="BOH5" s="13"/>
      <c r="BOI5" s="14"/>
      <c r="BOJ5" s="4"/>
      <c r="BOK5" s="4"/>
      <c r="BOM5" s="13"/>
      <c r="BON5" s="13"/>
      <c r="BOO5" s="14"/>
      <c r="BOP5" s="4"/>
      <c r="BOQ5" s="4"/>
      <c r="BOS5" s="13"/>
      <c r="BOT5" s="13"/>
      <c r="BOU5" s="14"/>
      <c r="BOV5" s="4"/>
      <c r="BOW5" s="4"/>
      <c r="BOY5" s="13"/>
      <c r="BOZ5" s="13"/>
      <c r="BPA5" s="14"/>
      <c r="BPB5" s="4"/>
      <c r="BPC5" s="4"/>
      <c r="BPE5" s="13"/>
      <c r="BPF5" s="13"/>
      <c r="BPG5" s="14"/>
      <c r="BPH5" s="4"/>
      <c r="BPI5" s="4"/>
      <c r="BPK5" s="13"/>
      <c r="BPL5" s="13"/>
      <c r="BPM5" s="14"/>
      <c r="BPN5" s="4"/>
      <c r="BPO5" s="4"/>
      <c r="BPQ5" s="13"/>
      <c r="BPR5" s="13"/>
      <c r="BPS5" s="14"/>
      <c r="BPT5" s="4"/>
      <c r="BPU5" s="4"/>
      <c r="BPW5" s="13"/>
      <c r="BPX5" s="13"/>
      <c r="BPY5" s="14"/>
      <c r="BPZ5" s="4"/>
      <c r="BQA5" s="4"/>
      <c r="BQC5" s="13"/>
      <c r="BQD5" s="13"/>
      <c r="BQE5" s="14"/>
      <c r="BQF5" s="4"/>
      <c r="BQG5" s="4"/>
      <c r="BQI5" s="13"/>
      <c r="BQJ5" s="13"/>
      <c r="BQK5" s="14"/>
      <c r="BQL5" s="4"/>
      <c r="BQM5" s="4"/>
      <c r="BQO5" s="13"/>
      <c r="BQP5" s="13"/>
      <c r="BQQ5" s="14"/>
      <c r="BQR5" s="4"/>
      <c r="BQS5" s="4"/>
      <c r="BQU5" s="13"/>
      <c r="BQV5" s="13"/>
      <c r="BQW5" s="14"/>
      <c r="BQX5" s="4"/>
      <c r="BQY5" s="4"/>
      <c r="BRA5" s="13"/>
      <c r="BRB5" s="13"/>
      <c r="BRC5" s="14"/>
      <c r="BRD5" s="4"/>
      <c r="BRE5" s="4"/>
      <c r="BRG5" s="13"/>
      <c r="BRH5" s="13"/>
      <c r="BRI5" s="14"/>
      <c r="BRJ5" s="4"/>
      <c r="BRK5" s="4"/>
      <c r="BRM5" s="13"/>
      <c r="BRN5" s="13"/>
      <c r="BRO5" s="14"/>
      <c r="BRP5" s="4"/>
      <c r="BRQ5" s="4"/>
      <c r="BRS5" s="13"/>
      <c r="BRT5" s="13"/>
      <c r="BRU5" s="14"/>
      <c r="BRV5" s="4"/>
      <c r="BRW5" s="4"/>
      <c r="BRY5" s="13"/>
      <c r="BRZ5" s="13"/>
      <c r="BSA5" s="14"/>
      <c r="BSB5" s="4"/>
      <c r="BSC5" s="4"/>
      <c r="BSE5" s="13"/>
      <c r="BSF5" s="13"/>
      <c r="BSG5" s="14"/>
      <c r="BSH5" s="4"/>
      <c r="BSI5" s="4"/>
      <c r="BSK5" s="13"/>
      <c r="BSL5" s="13"/>
      <c r="BSM5" s="14"/>
      <c r="BSN5" s="4"/>
      <c r="BSO5" s="4"/>
      <c r="BSQ5" s="13"/>
      <c r="BSR5" s="13"/>
      <c r="BSS5" s="14"/>
      <c r="BST5" s="4"/>
      <c r="BSU5" s="4"/>
      <c r="BSW5" s="13"/>
      <c r="BSX5" s="13"/>
      <c r="BSY5" s="14"/>
      <c r="BSZ5" s="4"/>
      <c r="BTA5" s="4"/>
      <c r="BTC5" s="13"/>
      <c r="BTD5" s="13"/>
      <c r="BTE5" s="14"/>
      <c r="BTF5" s="4"/>
      <c r="BTG5" s="4"/>
      <c r="BTI5" s="13"/>
      <c r="BTJ5" s="13"/>
      <c r="BTK5" s="14"/>
      <c r="BTL5" s="4"/>
      <c r="BTM5" s="4"/>
      <c r="BTO5" s="13"/>
      <c r="BTP5" s="13"/>
      <c r="BTQ5" s="14"/>
      <c r="BTR5" s="4"/>
      <c r="BTS5" s="4"/>
      <c r="BTU5" s="13"/>
      <c r="BTV5" s="13"/>
      <c r="BTW5" s="14"/>
      <c r="BTX5" s="4"/>
      <c r="BTY5" s="4"/>
      <c r="BUA5" s="13"/>
      <c r="BUB5" s="13"/>
      <c r="BUC5" s="14"/>
      <c r="BUD5" s="4"/>
      <c r="BUE5" s="4"/>
      <c r="BUG5" s="13"/>
      <c r="BUH5" s="13"/>
      <c r="BUI5" s="14"/>
      <c r="BUJ5" s="4"/>
      <c r="BUK5" s="4"/>
      <c r="BUM5" s="13"/>
      <c r="BUN5" s="13"/>
      <c r="BUO5" s="14"/>
      <c r="BUP5" s="4"/>
      <c r="BUQ5" s="4"/>
      <c r="BUS5" s="13"/>
      <c r="BUT5" s="13"/>
      <c r="BUU5" s="14"/>
      <c r="BUV5" s="4"/>
      <c r="BUW5" s="4"/>
      <c r="BUY5" s="13"/>
      <c r="BUZ5" s="13"/>
      <c r="BVA5" s="14"/>
      <c r="BVB5" s="4"/>
      <c r="BVC5" s="4"/>
      <c r="BVE5" s="13"/>
      <c r="BVF5" s="13"/>
      <c r="BVG5" s="14"/>
      <c r="BVH5" s="4"/>
      <c r="BVI5" s="4"/>
      <c r="BVK5" s="13"/>
      <c r="BVL5" s="13"/>
      <c r="BVM5" s="14"/>
      <c r="BVN5" s="4"/>
      <c r="BVO5" s="4"/>
      <c r="BVQ5" s="13"/>
      <c r="BVR5" s="13"/>
      <c r="BVS5" s="14"/>
      <c r="BVT5" s="4"/>
      <c r="BVU5" s="4"/>
      <c r="BVW5" s="13"/>
      <c r="BVX5" s="13"/>
      <c r="BVY5" s="14"/>
      <c r="BVZ5" s="4"/>
      <c r="BWA5" s="4"/>
      <c r="BWC5" s="13"/>
      <c r="BWD5" s="13"/>
      <c r="BWE5" s="14"/>
      <c r="BWF5" s="4"/>
      <c r="BWG5" s="4"/>
      <c r="BWI5" s="13"/>
      <c r="BWJ5" s="13"/>
      <c r="BWK5" s="14"/>
      <c r="BWL5" s="4"/>
      <c r="BWM5" s="4"/>
      <c r="BWO5" s="13"/>
      <c r="BWP5" s="13"/>
      <c r="BWQ5" s="14"/>
      <c r="BWR5" s="4"/>
      <c r="BWS5" s="4"/>
      <c r="BWU5" s="13"/>
      <c r="BWV5" s="13"/>
      <c r="BWW5" s="14"/>
      <c r="BWX5" s="4"/>
      <c r="BWY5" s="4"/>
      <c r="BXA5" s="13"/>
      <c r="BXB5" s="13"/>
      <c r="BXC5" s="14"/>
      <c r="BXD5" s="4"/>
      <c r="BXE5" s="4"/>
      <c r="BXG5" s="13"/>
      <c r="BXH5" s="13"/>
      <c r="BXI5" s="14"/>
      <c r="BXJ5" s="4"/>
      <c r="BXK5" s="4"/>
      <c r="BXM5" s="13"/>
      <c r="BXN5" s="13"/>
      <c r="BXO5" s="14"/>
      <c r="BXP5" s="4"/>
      <c r="BXQ5" s="4"/>
      <c r="BXS5" s="13"/>
      <c r="BXT5" s="13"/>
      <c r="BXU5" s="14"/>
      <c r="BXV5" s="4"/>
      <c r="BXW5" s="4"/>
      <c r="BXY5" s="13"/>
      <c r="BXZ5" s="13"/>
      <c r="BYA5" s="14"/>
      <c r="BYB5" s="4"/>
      <c r="BYC5" s="4"/>
      <c r="BYE5" s="13"/>
      <c r="BYF5" s="13"/>
      <c r="BYG5" s="14"/>
      <c r="BYH5" s="4"/>
      <c r="BYI5" s="4"/>
      <c r="BYK5" s="13"/>
      <c r="BYL5" s="13"/>
      <c r="BYM5" s="14"/>
      <c r="BYN5" s="4"/>
      <c r="BYO5" s="4"/>
      <c r="BYQ5" s="13"/>
      <c r="BYR5" s="13"/>
      <c r="BYS5" s="14"/>
      <c r="BYT5" s="4"/>
      <c r="BYU5" s="4"/>
      <c r="BYW5" s="13"/>
      <c r="BYX5" s="13"/>
      <c r="BYY5" s="14"/>
      <c r="BYZ5" s="4"/>
      <c r="BZA5" s="4"/>
      <c r="BZC5" s="13"/>
      <c r="BZD5" s="13"/>
      <c r="BZE5" s="14"/>
      <c r="BZF5" s="4"/>
      <c r="BZG5" s="4"/>
      <c r="BZI5" s="13"/>
      <c r="BZJ5" s="13"/>
      <c r="BZK5" s="14"/>
      <c r="BZL5" s="4"/>
      <c r="BZM5" s="4"/>
      <c r="BZO5" s="13"/>
      <c r="BZP5" s="13"/>
      <c r="BZQ5" s="14"/>
      <c r="BZR5" s="4"/>
      <c r="BZS5" s="4"/>
      <c r="BZU5" s="13"/>
      <c r="BZV5" s="13"/>
      <c r="BZW5" s="14"/>
      <c r="BZX5" s="4"/>
      <c r="BZY5" s="4"/>
      <c r="CAA5" s="13"/>
      <c r="CAB5" s="13"/>
      <c r="CAC5" s="14"/>
      <c r="CAD5" s="4"/>
      <c r="CAE5" s="4"/>
      <c r="CAG5" s="13"/>
      <c r="CAH5" s="13"/>
      <c r="CAI5" s="14"/>
      <c r="CAJ5" s="4"/>
      <c r="CAK5" s="4"/>
      <c r="CAM5" s="13"/>
      <c r="CAN5" s="13"/>
      <c r="CAO5" s="14"/>
      <c r="CAP5" s="4"/>
      <c r="CAQ5" s="4"/>
      <c r="CAS5" s="13"/>
      <c r="CAT5" s="13"/>
      <c r="CAU5" s="14"/>
      <c r="CAV5" s="4"/>
      <c r="CAW5" s="4"/>
      <c r="CAY5" s="13"/>
      <c r="CAZ5" s="13"/>
      <c r="CBA5" s="14"/>
      <c r="CBB5" s="4"/>
      <c r="CBC5" s="4"/>
      <c r="CBE5" s="13"/>
      <c r="CBF5" s="13"/>
      <c r="CBG5" s="14"/>
      <c r="CBH5" s="4"/>
      <c r="CBI5" s="4"/>
      <c r="CBK5" s="13"/>
      <c r="CBL5" s="13"/>
      <c r="CBM5" s="14"/>
      <c r="CBN5" s="4"/>
      <c r="CBO5" s="4"/>
      <c r="CBQ5" s="13"/>
      <c r="CBR5" s="13"/>
      <c r="CBS5" s="14"/>
      <c r="CBT5" s="4"/>
      <c r="CBU5" s="4"/>
      <c r="CBW5" s="13"/>
      <c r="CBX5" s="13"/>
      <c r="CBY5" s="14"/>
      <c r="CBZ5" s="4"/>
      <c r="CCA5" s="4"/>
      <c r="CCC5" s="13"/>
      <c r="CCD5" s="13"/>
      <c r="CCE5" s="14"/>
      <c r="CCF5" s="4"/>
      <c r="CCG5" s="4"/>
      <c r="CCI5" s="13"/>
      <c r="CCJ5" s="13"/>
      <c r="CCK5" s="14"/>
      <c r="CCL5" s="4"/>
      <c r="CCM5" s="4"/>
      <c r="CCO5" s="13"/>
      <c r="CCP5" s="13"/>
      <c r="CCQ5" s="14"/>
      <c r="CCR5" s="4"/>
      <c r="CCS5" s="4"/>
      <c r="CCU5" s="13"/>
      <c r="CCV5" s="13"/>
      <c r="CCW5" s="14"/>
      <c r="CCX5" s="4"/>
      <c r="CCY5" s="4"/>
      <c r="CDA5" s="13"/>
      <c r="CDB5" s="13"/>
      <c r="CDC5" s="14"/>
      <c r="CDD5" s="4"/>
      <c r="CDE5" s="4"/>
      <c r="CDG5" s="13"/>
      <c r="CDH5" s="13"/>
      <c r="CDI5" s="14"/>
      <c r="CDJ5" s="4"/>
      <c r="CDK5" s="4"/>
      <c r="CDM5" s="13"/>
      <c r="CDN5" s="13"/>
      <c r="CDO5" s="14"/>
      <c r="CDP5" s="4"/>
      <c r="CDQ5" s="4"/>
      <c r="CDS5" s="13"/>
      <c r="CDT5" s="13"/>
      <c r="CDU5" s="14"/>
      <c r="CDV5" s="4"/>
      <c r="CDW5" s="4"/>
      <c r="CDY5" s="13"/>
      <c r="CDZ5" s="13"/>
      <c r="CEA5" s="14"/>
      <c r="CEB5" s="4"/>
      <c r="CEC5" s="4"/>
      <c r="CEE5" s="13"/>
      <c r="CEF5" s="13"/>
      <c r="CEG5" s="14"/>
      <c r="CEH5" s="4"/>
      <c r="CEI5" s="4"/>
      <c r="CEK5" s="13"/>
      <c r="CEL5" s="13"/>
      <c r="CEM5" s="14"/>
      <c r="CEN5" s="4"/>
      <c r="CEO5" s="4"/>
      <c r="CEQ5" s="13"/>
      <c r="CER5" s="13"/>
      <c r="CES5" s="14"/>
      <c r="CET5" s="4"/>
      <c r="CEU5" s="4"/>
      <c r="CEW5" s="13"/>
      <c r="CEX5" s="13"/>
      <c r="CEY5" s="14"/>
      <c r="CEZ5" s="4"/>
      <c r="CFA5" s="4"/>
      <c r="CFC5" s="13"/>
      <c r="CFD5" s="13"/>
      <c r="CFE5" s="14"/>
      <c r="CFF5" s="4"/>
      <c r="CFG5" s="4"/>
      <c r="CFI5" s="13"/>
      <c r="CFJ5" s="13"/>
      <c r="CFK5" s="14"/>
      <c r="CFL5" s="4"/>
      <c r="CFM5" s="4"/>
      <c r="CFO5" s="13"/>
      <c r="CFP5" s="13"/>
      <c r="CFQ5" s="14"/>
      <c r="CFR5" s="4"/>
      <c r="CFS5" s="4"/>
      <c r="CFU5" s="13"/>
      <c r="CFV5" s="13"/>
      <c r="CFW5" s="14"/>
      <c r="CFX5" s="4"/>
      <c r="CFY5" s="4"/>
      <c r="CGA5" s="13"/>
      <c r="CGB5" s="13"/>
      <c r="CGC5" s="14"/>
      <c r="CGD5" s="4"/>
      <c r="CGE5" s="4"/>
      <c r="CGG5" s="13"/>
      <c r="CGH5" s="13"/>
      <c r="CGI5" s="14"/>
      <c r="CGJ5" s="4"/>
      <c r="CGK5" s="4"/>
      <c r="CGM5" s="13"/>
      <c r="CGN5" s="13"/>
      <c r="CGO5" s="14"/>
      <c r="CGP5" s="4"/>
      <c r="CGQ5" s="4"/>
      <c r="CGS5" s="13"/>
      <c r="CGT5" s="13"/>
      <c r="CGU5" s="14"/>
      <c r="CGV5" s="4"/>
      <c r="CGW5" s="4"/>
      <c r="CGY5" s="13"/>
      <c r="CGZ5" s="13"/>
      <c r="CHA5" s="14"/>
      <c r="CHB5" s="4"/>
      <c r="CHC5" s="4"/>
      <c r="CHE5" s="13"/>
      <c r="CHF5" s="13"/>
      <c r="CHG5" s="14"/>
      <c r="CHH5" s="4"/>
      <c r="CHI5" s="4"/>
      <c r="CHK5" s="13"/>
      <c r="CHL5" s="13"/>
      <c r="CHM5" s="14"/>
      <c r="CHN5" s="4"/>
      <c r="CHO5" s="4"/>
      <c r="CHQ5" s="13"/>
      <c r="CHR5" s="13"/>
      <c r="CHS5" s="14"/>
      <c r="CHT5" s="4"/>
      <c r="CHU5" s="4"/>
      <c r="CHW5" s="13"/>
      <c r="CHX5" s="13"/>
      <c r="CHY5" s="14"/>
      <c r="CHZ5" s="4"/>
      <c r="CIA5" s="4"/>
      <c r="CIC5" s="13"/>
      <c r="CID5" s="13"/>
      <c r="CIE5" s="14"/>
      <c r="CIF5" s="4"/>
      <c r="CIG5" s="4"/>
      <c r="CII5" s="13"/>
      <c r="CIJ5" s="13"/>
      <c r="CIK5" s="14"/>
      <c r="CIL5" s="4"/>
      <c r="CIM5" s="4"/>
      <c r="CIO5" s="13"/>
      <c r="CIP5" s="13"/>
      <c r="CIQ5" s="14"/>
      <c r="CIR5" s="4"/>
      <c r="CIS5" s="4"/>
      <c r="CIU5" s="13"/>
      <c r="CIV5" s="13"/>
      <c r="CIW5" s="14"/>
      <c r="CIX5" s="4"/>
      <c r="CIY5" s="4"/>
      <c r="CJA5" s="13"/>
      <c r="CJB5" s="13"/>
      <c r="CJC5" s="14"/>
      <c r="CJD5" s="4"/>
      <c r="CJE5" s="4"/>
      <c r="CJG5" s="13"/>
      <c r="CJH5" s="13"/>
      <c r="CJI5" s="14"/>
      <c r="CJJ5" s="4"/>
      <c r="CJK5" s="4"/>
      <c r="CJM5" s="13"/>
      <c r="CJN5" s="13"/>
      <c r="CJO5" s="14"/>
      <c r="CJP5" s="4"/>
      <c r="CJQ5" s="4"/>
      <c r="CJS5" s="13"/>
      <c r="CJT5" s="13"/>
      <c r="CJU5" s="14"/>
      <c r="CJV5" s="4"/>
      <c r="CJW5" s="4"/>
      <c r="CJY5" s="13"/>
      <c r="CJZ5" s="13"/>
      <c r="CKA5" s="14"/>
      <c r="CKB5" s="4"/>
      <c r="CKC5" s="4"/>
      <c r="CKE5" s="13"/>
      <c r="CKF5" s="13"/>
      <c r="CKG5" s="14"/>
      <c r="CKH5" s="4"/>
      <c r="CKI5" s="4"/>
      <c r="CKK5" s="13"/>
      <c r="CKL5" s="13"/>
      <c r="CKM5" s="14"/>
      <c r="CKN5" s="4"/>
      <c r="CKO5" s="4"/>
      <c r="CKQ5" s="13"/>
      <c r="CKR5" s="13"/>
      <c r="CKS5" s="14"/>
      <c r="CKT5" s="4"/>
      <c r="CKU5" s="4"/>
      <c r="CKW5" s="13"/>
      <c r="CKX5" s="13"/>
      <c r="CKY5" s="14"/>
      <c r="CKZ5" s="4"/>
      <c r="CLA5" s="4"/>
      <c r="CLC5" s="13"/>
      <c r="CLD5" s="13"/>
      <c r="CLE5" s="14"/>
      <c r="CLF5" s="4"/>
      <c r="CLG5" s="4"/>
      <c r="CLI5" s="13"/>
      <c r="CLJ5" s="13"/>
      <c r="CLK5" s="14"/>
      <c r="CLL5" s="4"/>
      <c r="CLM5" s="4"/>
      <c r="CLO5" s="13"/>
      <c r="CLP5" s="13"/>
      <c r="CLQ5" s="14"/>
      <c r="CLR5" s="4"/>
      <c r="CLS5" s="4"/>
      <c r="CLU5" s="13"/>
      <c r="CLV5" s="13"/>
      <c r="CLW5" s="14"/>
      <c r="CLX5" s="4"/>
      <c r="CLY5" s="4"/>
      <c r="CMA5" s="13"/>
      <c r="CMB5" s="13"/>
      <c r="CMC5" s="14"/>
      <c r="CMD5" s="4"/>
      <c r="CME5" s="4"/>
      <c r="CMG5" s="13"/>
      <c r="CMH5" s="13"/>
      <c r="CMI5" s="14"/>
      <c r="CMJ5" s="4"/>
      <c r="CMK5" s="4"/>
      <c r="CMM5" s="13"/>
      <c r="CMN5" s="13"/>
      <c r="CMO5" s="14"/>
      <c r="CMP5" s="4"/>
      <c r="CMQ5" s="4"/>
      <c r="CMS5" s="13"/>
      <c r="CMT5" s="13"/>
      <c r="CMU5" s="14"/>
      <c r="CMV5" s="4"/>
      <c r="CMW5" s="4"/>
      <c r="CMY5" s="13"/>
      <c r="CMZ5" s="13"/>
      <c r="CNA5" s="14"/>
      <c r="CNB5" s="4"/>
      <c r="CNC5" s="4"/>
      <c r="CNE5" s="13"/>
      <c r="CNF5" s="13"/>
      <c r="CNG5" s="14"/>
      <c r="CNH5" s="4"/>
      <c r="CNI5" s="4"/>
      <c r="CNK5" s="13"/>
      <c r="CNL5" s="13"/>
      <c r="CNM5" s="14"/>
      <c r="CNN5" s="4"/>
      <c r="CNO5" s="4"/>
      <c r="CNQ5" s="13"/>
      <c r="CNR5" s="13"/>
      <c r="CNS5" s="14"/>
      <c r="CNT5" s="4"/>
      <c r="CNU5" s="4"/>
      <c r="CNW5" s="13"/>
      <c r="CNX5" s="13"/>
      <c r="CNY5" s="14"/>
      <c r="CNZ5" s="4"/>
      <c r="COA5" s="4"/>
      <c r="COC5" s="13"/>
      <c r="COD5" s="13"/>
      <c r="COE5" s="14"/>
      <c r="COF5" s="4"/>
      <c r="COG5" s="4"/>
      <c r="COI5" s="13"/>
      <c r="COJ5" s="13"/>
      <c r="COK5" s="14"/>
      <c r="COL5" s="4"/>
      <c r="COM5" s="4"/>
      <c r="COO5" s="13"/>
      <c r="COP5" s="13"/>
      <c r="COQ5" s="14"/>
      <c r="COR5" s="4"/>
      <c r="COS5" s="4"/>
      <c r="COU5" s="13"/>
      <c r="COV5" s="13"/>
      <c r="COW5" s="14"/>
      <c r="COX5" s="4"/>
      <c r="COY5" s="4"/>
      <c r="CPA5" s="13"/>
      <c r="CPB5" s="13"/>
      <c r="CPC5" s="14"/>
      <c r="CPD5" s="4"/>
      <c r="CPE5" s="4"/>
      <c r="CPG5" s="13"/>
      <c r="CPH5" s="13"/>
      <c r="CPI5" s="14"/>
      <c r="CPJ5" s="4"/>
      <c r="CPK5" s="4"/>
      <c r="CPM5" s="13"/>
      <c r="CPN5" s="13"/>
      <c r="CPO5" s="14"/>
      <c r="CPP5" s="4"/>
      <c r="CPQ5" s="4"/>
      <c r="CPS5" s="13"/>
      <c r="CPT5" s="13"/>
      <c r="CPU5" s="14"/>
      <c r="CPV5" s="4"/>
      <c r="CPW5" s="4"/>
      <c r="CPY5" s="13"/>
      <c r="CPZ5" s="13"/>
      <c r="CQA5" s="14"/>
      <c r="CQB5" s="4"/>
      <c r="CQC5" s="4"/>
      <c r="CQE5" s="13"/>
      <c r="CQF5" s="13"/>
      <c r="CQG5" s="14"/>
      <c r="CQH5" s="4"/>
      <c r="CQI5" s="4"/>
      <c r="CQK5" s="13"/>
      <c r="CQL5" s="13"/>
      <c r="CQM5" s="14"/>
      <c r="CQN5" s="4"/>
      <c r="CQO5" s="4"/>
      <c r="CQQ5" s="13"/>
      <c r="CQR5" s="13"/>
      <c r="CQS5" s="14"/>
      <c r="CQT5" s="4"/>
      <c r="CQU5" s="4"/>
      <c r="CQW5" s="13"/>
      <c r="CQX5" s="13"/>
      <c r="CQY5" s="14"/>
      <c r="CQZ5" s="4"/>
      <c r="CRA5" s="4"/>
      <c r="CRC5" s="13"/>
      <c r="CRD5" s="13"/>
      <c r="CRE5" s="14"/>
      <c r="CRF5" s="4"/>
      <c r="CRG5" s="4"/>
      <c r="CRI5" s="13"/>
      <c r="CRJ5" s="13"/>
      <c r="CRK5" s="14"/>
      <c r="CRL5" s="4"/>
      <c r="CRM5" s="4"/>
      <c r="CRO5" s="13"/>
      <c r="CRP5" s="13"/>
      <c r="CRQ5" s="14"/>
      <c r="CRR5" s="4"/>
      <c r="CRS5" s="4"/>
      <c r="CRU5" s="13"/>
      <c r="CRV5" s="13"/>
      <c r="CRW5" s="14"/>
      <c r="CRX5" s="4"/>
      <c r="CRY5" s="4"/>
      <c r="CSA5" s="13"/>
      <c r="CSB5" s="13"/>
      <c r="CSC5" s="14"/>
      <c r="CSD5" s="4"/>
      <c r="CSE5" s="4"/>
      <c r="CSG5" s="13"/>
      <c r="CSH5" s="13"/>
      <c r="CSI5" s="14"/>
      <c r="CSJ5" s="4"/>
      <c r="CSK5" s="4"/>
      <c r="CSM5" s="13"/>
      <c r="CSN5" s="13"/>
      <c r="CSO5" s="14"/>
      <c r="CSP5" s="4"/>
      <c r="CSQ5" s="4"/>
      <c r="CSS5" s="13"/>
      <c r="CST5" s="13"/>
      <c r="CSU5" s="14"/>
      <c r="CSV5" s="4"/>
      <c r="CSW5" s="4"/>
      <c r="CSY5" s="13"/>
      <c r="CSZ5" s="13"/>
      <c r="CTA5" s="14"/>
      <c r="CTB5" s="4"/>
      <c r="CTC5" s="4"/>
      <c r="CTE5" s="13"/>
      <c r="CTF5" s="13"/>
      <c r="CTG5" s="14"/>
      <c r="CTH5" s="4"/>
      <c r="CTI5" s="4"/>
      <c r="CTK5" s="13"/>
      <c r="CTL5" s="13"/>
      <c r="CTM5" s="14"/>
      <c r="CTN5" s="4"/>
      <c r="CTO5" s="4"/>
      <c r="CTQ5" s="13"/>
      <c r="CTR5" s="13"/>
      <c r="CTS5" s="14"/>
      <c r="CTT5" s="4"/>
      <c r="CTU5" s="4"/>
      <c r="CTW5" s="13"/>
      <c r="CTX5" s="13"/>
      <c r="CTY5" s="14"/>
      <c r="CTZ5" s="4"/>
      <c r="CUA5" s="4"/>
      <c r="CUC5" s="13"/>
      <c r="CUD5" s="13"/>
      <c r="CUE5" s="14"/>
      <c r="CUF5" s="4"/>
      <c r="CUG5" s="4"/>
      <c r="CUI5" s="13"/>
      <c r="CUJ5" s="13"/>
      <c r="CUK5" s="14"/>
      <c r="CUL5" s="4"/>
      <c r="CUM5" s="4"/>
      <c r="CUO5" s="13"/>
      <c r="CUP5" s="13"/>
      <c r="CUQ5" s="14"/>
      <c r="CUR5" s="4"/>
      <c r="CUS5" s="4"/>
      <c r="CUU5" s="13"/>
      <c r="CUV5" s="13"/>
      <c r="CUW5" s="14"/>
      <c r="CUX5" s="4"/>
      <c r="CUY5" s="4"/>
      <c r="CVA5" s="13"/>
      <c r="CVB5" s="13"/>
      <c r="CVC5" s="14"/>
      <c r="CVD5" s="4"/>
      <c r="CVE5" s="4"/>
      <c r="CVG5" s="13"/>
      <c r="CVH5" s="13"/>
      <c r="CVI5" s="14"/>
      <c r="CVJ5" s="4"/>
      <c r="CVK5" s="4"/>
      <c r="CVM5" s="13"/>
      <c r="CVN5" s="13"/>
      <c r="CVO5" s="14"/>
      <c r="CVP5" s="4"/>
      <c r="CVQ5" s="4"/>
      <c r="CVS5" s="13"/>
      <c r="CVT5" s="13"/>
      <c r="CVU5" s="14"/>
      <c r="CVV5" s="4"/>
      <c r="CVW5" s="4"/>
      <c r="CVY5" s="13"/>
      <c r="CVZ5" s="13"/>
      <c r="CWA5" s="14"/>
      <c r="CWB5" s="4"/>
      <c r="CWC5" s="4"/>
      <c r="CWE5" s="13"/>
      <c r="CWF5" s="13"/>
      <c r="CWG5" s="14"/>
      <c r="CWH5" s="4"/>
      <c r="CWI5" s="4"/>
      <c r="CWK5" s="13"/>
      <c r="CWL5" s="13"/>
      <c r="CWM5" s="14"/>
      <c r="CWN5" s="4"/>
      <c r="CWO5" s="4"/>
      <c r="CWQ5" s="13"/>
      <c r="CWR5" s="13"/>
      <c r="CWS5" s="14"/>
      <c r="CWT5" s="4"/>
      <c r="CWU5" s="4"/>
      <c r="CWW5" s="13"/>
      <c r="CWX5" s="13"/>
      <c r="CWY5" s="14"/>
      <c r="CWZ5" s="4"/>
      <c r="CXA5" s="4"/>
      <c r="CXC5" s="13"/>
      <c r="CXD5" s="13"/>
      <c r="CXE5" s="14"/>
      <c r="CXF5" s="4"/>
      <c r="CXG5" s="4"/>
      <c r="CXI5" s="13"/>
      <c r="CXJ5" s="13"/>
      <c r="CXK5" s="14"/>
      <c r="CXL5" s="4"/>
      <c r="CXM5" s="4"/>
      <c r="CXO5" s="13"/>
      <c r="CXP5" s="13"/>
      <c r="CXQ5" s="14"/>
      <c r="CXR5" s="4"/>
      <c r="CXS5" s="4"/>
      <c r="CXU5" s="13"/>
      <c r="CXV5" s="13"/>
      <c r="CXW5" s="14"/>
      <c r="CXX5" s="4"/>
      <c r="CXY5" s="4"/>
      <c r="CYA5" s="13"/>
      <c r="CYB5" s="13"/>
      <c r="CYC5" s="14"/>
      <c r="CYD5" s="4"/>
      <c r="CYE5" s="4"/>
      <c r="CYG5" s="13"/>
      <c r="CYH5" s="13"/>
      <c r="CYI5" s="14"/>
      <c r="CYJ5" s="4"/>
      <c r="CYK5" s="4"/>
      <c r="CYM5" s="13"/>
      <c r="CYN5" s="13"/>
      <c r="CYO5" s="14"/>
      <c r="CYP5" s="4"/>
      <c r="CYQ5" s="4"/>
      <c r="CYS5" s="13"/>
      <c r="CYT5" s="13"/>
      <c r="CYU5" s="14"/>
      <c r="CYV5" s="4"/>
      <c r="CYW5" s="4"/>
      <c r="CYY5" s="13"/>
      <c r="CYZ5" s="13"/>
      <c r="CZA5" s="14"/>
      <c r="CZB5" s="4"/>
      <c r="CZC5" s="4"/>
      <c r="CZE5" s="13"/>
      <c r="CZF5" s="13"/>
      <c r="CZG5" s="14"/>
      <c r="CZH5" s="4"/>
      <c r="CZI5" s="4"/>
      <c r="CZK5" s="13"/>
      <c r="CZL5" s="13"/>
      <c r="CZM5" s="14"/>
      <c r="CZN5" s="4"/>
      <c r="CZO5" s="4"/>
      <c r="CZQ5" s="13"/>
      <c r="CZR5" s="13"/>
      <c r="CZS5" s="14"/>
      <c r="CZT5" s="4"/>
      <c r="CZU5" s="4"/>
      <c r="CZW5" s="13"/>
      <c r="CZX5" s="13"/>
      <c r="CZY5" s="14"/>
      <c r="CZZ5" s="4"/>
      <c r="DAA5" s="4"/>
      <c r="DAC5" s="13"/>
      <c r="DAD5" s="13"/>
      <c r="DAE5" s="14"/>
      <c r="DAF5" s="4"/>
      <c r="DAG5" s="4"/>
      <c r="DAI5" s="13"/>
      <c r="DAJ5" s="13"/>
      <c r="DAK5" s="14"/>
      <c r="DAL5" s="4"/>
      <c r="DAM5" s="4"/>
      <c r="DAO5" s="13"/>
      <c r="DAP5" s="13"/>
      <c r="DAQ5" s="14"/>
      <c r="DAR5" s="4"/>
      <c r="DAS5" s="4"/>
      <c r="DAU5" s="13"/>
      <c r="DAV5" s="13"/>
      <c r="DAW5" s="14"/>
      <c r="DAX5" s="4"/>
      <c r="DAY5" s="4"/>
      <c r="DBA5" s="13"/>
      <c r="DBB5" s="13"/>
      <c r="DBC5" s="14"/>
      <c r="DBD5" s="4"/>
      <c r="DBE5" s="4"/>
      <c r="DBG5" s="13"/>
      <c r="DBH5" s="13"/>
      <c r="DBI5" s="14"/>
      <c r="DBJ5" s="4"/>
      <c r="DBK5" s="4"/>
      <c r="DBM5" s="13"/>
      <c r="DBN5" s="13"/>
      <c r="DBO5" s="14"/>
      <c r="DBP5" s="4"/>
      <c r="DBQ5" s="4"/>
      <c r="DBS5" s="13"/>
      <c r="DBT5" s="13"/>
      <c r="DBU5" s="14"/>
      <c r="DBV5" s="4"/>
      <c r="DBW5" s="4"/>
      <c r="DBY5" s="13"/>
      <c r="DBZ5" s="13"/>
      <c r="DCA5" s="14"/>
      <c r="DCB5" s="4"/>
      <c r="DCC5" s="4"/>
      <c r="DCE5" s="13"/>
      <c r="DCF5" s="13"/>
      <c r="DCG5" s="14"/>
      <c r="DCH5" s="4"/>
      <c r="DCI5" s="4"/>
      <c r="DCK5" s="13"/>
      <c r="DCL5" s="13"/>
      <c r="DCM5" s="14"/>
      <c r="DCN5" s="4"/>
      <c r="DCO5" s="4"/>
      <c r="DCQ5" s="13"/>
      <c r="DCR5" s="13"/>
      <c r="DCS5" s="14"/>
      <c r="DCT5" s="4"/>
      <c r="DCU5" s="4"/>
      <c r="DCW5" s="13"/>
      <c r="DCX5" s="13"/>
      <c r="DCY5" s="14"/>
      <c r="DCZ5" s="4"/>
      <c r="DDA5" s="4"/>
      <c r="DDC5" s="13"/>
      <c r="DDD5" s="13"/>
      <c r="DDE5" s="14"/>
      <c r="DDF5" s="4"/>
      <c r="DDG5" s="4"/>
      <c r="DDI5" s="13"/>
      <c r="DDJ5" s="13"/>
      <c r="DDK5" s="14"/>
      <c r="DDL5" s="4"/>
      <c r="DDM5" s="4"/>
      <c r="DDO5" s="13"/>
      <c r="DDP5" s="13"/>
      <c r="DDQ5" s="14"/>
      <c r="DDR5" s="4"/>
      <c r="DDS5" s="4"/>
      <c r="DDU5" s="13"/>
      <c r="DDV5" s="13"/>
      <c r="DDW5" s="14"/>
      <c r="DDX5" s="4"/>
      <c r="DDY5" s="4"/>
      <c r="DEA5" s="13"/>
      <c r="DEB5" s="13"/>
      <c r="DEC5" s="14"/>
      <c r="DED5" s="4"/>
      <c r="DEE5" s="4"/>
      <c r="DEG5" s="13"/>
      <c r="DEH5" s="13"/>
      <c r="DEI5" s="14"/>
      <c r="DEJ5" s="4"/>
      <c r="DEK5" s="4"/>
      <c r="DEM5" s="13"/>
      <c r="DEN5" s="13"/>
      <c r="DEO5" s="14"/>
      <c r="DEP5" s="4"/>
      <c r="DEQ5" s="4"/>
      <c r="DES5" s="13"/>
      <c r="DET5" s="13"/>
      <c r="DEU5" s="14"/>
      <c r="DEV5" s="4"/>
      <c r="DEW5" s="4"/>
      <c r="DEY5" s="13"/>
      <c r="DEZ5" s="13"/>
      <c r="DFA5" s="14"/>
      <c r="DFB5" s="4"/>
      <c r="DFC5" s="4"/>
      <c r="DFE5" s="13"/>
      <c r="DFF5" s="13"/>
      <c r="DFG5" s="14"/>
      <c r="DFH5" s="4"/>
      <c r="DFI5" s="4"/>
      <c r="DFK5" s="13"/>
      <c r="DFL5" s="13"/>
      <c r="DFM5" s="14"/>
      <c r="DFN5" s="4"/>
      <c r="DFO5" s="4"/>
      <c r="DFQ5" s="13"/>
      <c r="DFR5" s="13"/>
      <c r="DFS5" s="14"/>
      <c r="DFT5" s="4"/>
      <c r="DFU5" s="4"/>
      <c r="DFW5" s="13"/>
      <c r="DFX5" s="13"/>
      <c r="DFY5" s="14"/>
      <c r="DFZ5" s="4"/>
      <c r="DGA5" s="4"/>
      <c r="DGC5" s="13"/>
      <c r="DGD5" s="13"/>
      <c r="DGE5" s="14"/>
      <c r="DGF5" s="4"/>
      <c r="DGG5" s="4"/>
      <c r="DGI5" s="13"/>
      <c r="DGJ5" s="13"/>
      <c r="DGK5" s="14"/>
      <c r="DGL5" s="4"/>
      <c r="DGM5" s="4"/>
      <c r="DGO5" s="13"/>
      <c r="DGP5" s="13"/>
      <c r="DGQ5" s="14"/>
      <c r="DGR5" s="4"/>
      <c r="DGS5" s="4"/>
      <c r="DGU5" s="13"/>
      <c r="DGV5" s="13"/>
      <c r="DGW5" s="14"/>
      <c r="DGX5" s="4"/>
      <c r="DGY5" s="4"/>
      <c r="DHA5" s="13"/>
      <c r="DHB5" s="13"/>
      <c r="DHC5" s="14"/>
      <c r="DHD5" s="4"/>
      <c r="DHE5" s="4"/>
      <c r="DHG5" s="13"/>
      <c r="DHH5" s="13"/>
      <c r="DHI5" s="14"/>
      <c r="DHJ5" s="4"/>
      <c r="DHK5" s="4"/>
      <c r="DHM5" s="13"/>
      <c r="DHN5" s="13"/>
      <c r="DHO5" s="14"/>
      <c r="DHP5" s="4"/>
      <c r="DHQ5" s="4"/>
      <c r="DHS5" s="13"/>
      <c r="DHT5" s="13"/>
      <c r="DHU5" s="14"/>
      <c r="DHV5" s="4"/>
      <c r="DHW5" s="4"/>
      <c r="DHY5" s="13"/>
      <c r="DHZ5" s="13"/>
      <c r="DIA5" s="14"/>
      <c r="DIB5" s="4"/>
      <c r="DIC5" s="4"/>
      <c r="DIE5" s="13"/>
      <c r="DIF5" s="13"/>
      <c r="DIG5" s="14"/>
      <c r="DIH5" s="4"/>
      <c r="DII5" s="4"/>
      <c r="DIK5" s="13"/>
      <c r="DIL5" s="13"/>
      <c r="DIM5" s="14"/>
      <c r="DIN5" s="4"/>
      <c r="DIO5" s="4"/>
      <c r="DIQ5" s="13"/>
      <c r="DIR5" s="13"/>
      <c r="DIS5" s="14"/>
      <c r="DIT5" s="4"/>
      <c r="DIU5" s="4"/>
      <c r="DIW5" s="13"/>
      <c r="DIX5" s="13"/>
      <c r="DIY5" s="14"/>
      <c r="DIZ5" s="4"/>
      <c r="DJA5" s="4"/>
      <c r="DJC5" s="13"/>
      <c r="DJD5" s="13"/>
      <c r="DJE5" s="14"/>
      <c r="DJF5" s="4"/>
      <c r="DJG5" s="4"/>
      <c r="DJI5" s="13"/>
      <c r="DJJ5" s="13"/>
      <c r="DJK5" s="14"/>
      <c r="DJL5" s="4"/>
      <c r="DJM5" s="4"/>
      <c r="DJO5" s="13"/>
      <c r="DJP5" s="13"/>
      <c r="DJQ5" s="14"/>
      <c r="DJR5" s="4"/>
      <c r="DJS5" s="4"/>
      <c r="DJU5" s="13"/>
      <c r="DJV5" s="13"/>
      <c r="DJW5" s="14"/>
      <c r="DJX5" s="4"/>
      <c r="DJY5" s="4"/>
      <c r="DKA5" s="13"/>
      <c r="DKB5" s="13"/>
      <c r="DKC5" s="14"/>
      <c r="DKD5" s="4"/>
      <c r="DKE5" s="4"/>
      <c r="DKG5" s="13"/>
      <c r="DKH5" s="13"/>
      <c r="DKI5" s="14"/>
      <c r="DKJ5" s="4"/>
      <c r="DKK5" s="4"/>
      <c r="DKM5" s="13"/>
      <c r="DKN5" s="13"/>
      <c r="DKO5" s="14"/>
      <c r="DKP5" s="4"/>
      <c r="DKQ5" s="4"/>
      <c r="DKS5" s="13"/>
      <c r="DKT5" s="13"/>
      <c r="DKU5" s="14"/>
      <c r="DKV5" s="4"/>
      <c r="DKW5" s="4"/>
      <c r="DKY5" s="13"/>
      <c r="DKZ5" s="13"/>
      <c r="DLA5" s="14"/>
      <c r="DLB5" s="4"/>
      <c r="DLC5" s="4"/>
      <c r="DLE5" s="13"/>
      <c r="DLF5" s="13"/>
      <c r="DLG5" s="14"/>
      <c r="DLH5" s="4"/>
      <c r="DLI5" s="4"/>
      <c r="DLK5" s="13"/>
      <c r="DLL5" s="13"/>
      <c r="DLM5" s="14"/>
      <c r="DLN5" s="4"/>
      <c r="DLO5" s="4"/>
      <c r="DLQ5" s="13"/>
      <c r="DLR5" s="13"/>
      <c r="DLS5" s="14"/>
      <c r="DLT5" s="4"/>
      <c r="DLU5" s="4"/>
      <c r="DLW5" s="13"/>
      <c r="DLX5" s="13"/>
      <c r="DLY5" s="14"/>
      <c r="DLZ5" s="4"/>
      <c r="DMA5" s="4"/>
      <c r="DMC5" s="13"/>
      <c r="DMD5" s="13"/>
      <c r="DME5" s="14"/>
      <c r="DMF5" s="4"/>
      <c r="DMG5" s="4"/>
      <c r="DMI5" s="13"/>
      <c r="DMJ5" s="13"/>
      <c r="DMK5" s="14"/>
      <c r="DML5" s="4"/>
      <c r="DMM5" s="4"/>
      <c r="DMO5" s="13"/>
      <c r="DMP5" s="13"/>
      <c r="DMQ5" s="14"/>
      <c r="DMR5" s="4"/>
      <c r="DMS5" s="4"/>
      <c r="DMU5" s="13"/>
      <c r="DMV5" s="13"/>
      <c r="DMW5" s="14"/>
      <c r="DMX5" s="4"/>
      <c r="DMY5" s="4"/>
      <c r="DNA5" s="13"/>
      <c r="DNB5" s="13"/>
      <c r="DNC5" s="14"/>
      <c r="DND5" s="4"/>
      <c r="DNE5" s="4"/>
      <c r="DNG5" s="13"/>
      <c r="DNH5" s="13"/>
      <c r="DNI5" s="14"/>
      <c r="DNJ5" s="4"/>
      <c r="DNK5" s="4"/>
      <c r="DNM5" s="13"/>
      <c r="DNN5" s="13"/>
      <c r="DNO5" s="14"/>
      <c r="DNP5" s="4"/>
      <c r="DNQ5" s="4"/>
      <c r="DNS5" s="13"/>
      <c r="DNT5" s="13"/>
      <c r="DNU5" s="14"/>
      <c r="DNV5" s="4"/>
      <c r="DNW5" s="4"/>
      <c r="DNY5" s="13"/>
      <c r="DNZ5" s="13"/>
      <c r="DOA5" s="14"/>
      <c r="DOB5" s="4"/>
      <c r="DOC5" s="4"/>
      <c r="DOE5" s="13"/>
      <c r="DOF5" s="13"/>
      <c r="DOG5" s="14"/>
      <c r="DOH5" s="4"/>
      <c r="DOI5" s="4"/>
      <c r="DOK5" s="13"/>
      <c r="DOL5" s="13"/>
      <c r="DOM5" s="14"/>
      <c r="DON5" s="4"/>
      <c r="DOO5" s="4"/>
      <c r="DOQ5" s="13"/>
      <c r="DOR5" s="13"/>
      <c r="DOS5" s="14"/>
      <c r="DOT5" s="4"/>
      <c r="DOU5" s="4"/>
      <c r="DOW5" s="13"/>
      <c r="DOX5" s="13"/>
      <c r="DOY5" s="14"/>
      <c r="DOZ5" s="4"/>
      <c r="DPA5" s="4"/>
      <c r="DPC5" s="13"/>
      <c r="DPD5" s="13"/>
      <c r="DPE5" s="14"/>
      <c r="DPF5" s="4"/>
      <c r="DPG5" s="4"/>
      <c r="DPI5" s="13"/>
      <c r="DPJ5" s="13"/>
      <c r="DPK5" s="14"/>
      <c r="DPL5" s="4"/>
      <c r="DPM5" s="4"/>
      <c r="DPO5" s="13"/>
      <c r="DPP5" s="13"/>
      <c r="DPQ5" s="14"/>
      <c r="DPR5" s="4"/>
      <c r="DPS5" s="4"/>
      <c r="DPU5" s="13"/>
      <c r="DPV5" s="13"/>
      <c r="DPW5" s="14"/>
      <c r="DPX5" s="4"/>
      <c r="DPY5" s="4"/>
      <c r="DQA5" s="13"/>
      <c r="DQB5" s="13"/>
      <c r="DQC5" s="14"/>
      <c r="DQD5" s="4"/>
      <c r="DQE5" s="4"/>
      <c r="DQG5" s="13"/>
      <c r="DQH5" s="13"/>
      <c r="DQI5" s="14"/>
      <c r="DQJ5" s="4"/>
      <c r="DQK5" s="4"/>
      <c r="DQM5" s="13"/>
      <c r="DQN5" s="13"/>
      <c r="DQO5" s="14"/>
      <c r="DQP5" s="4"/>
      <c r="DQQ5" s="4"/>
      <c r="DQS5" s="13"/>
      <c r="DQT5" s="13"/>
      <c r="DQU5" s="14"/>
      <c r="DQV5" s="4"/>
      <c r="DQW5" s="4"/>
      <c r="DQY5" s="13"/>
      <c r="DQZ5" s="13"/>
      <c r="DRA5" s="14"/>
      <c r="DRB5" s="4"/>
      <c r="DRC5" s="4"/>
      <c r="DRE5" s="13"/>
      <c r="DRF5" s="13"/>
      <c r="DRG5" s="14"/>
      <c r="DRH5" s="4"/>
      <c r="DRI5" s="4"/>
      <c r="DRK5" s="13"/>
      <c r="DRL5" s="13"/>
      <c r="DRM5" s="14"/>
      <c r="DRN5" s="4"/>
      <c r="DRO5" s="4"/>
      <c r="DRQ5" s="13"/>
      <c r="DRR5" s="13"/>
      <c r="DRS5" s="14"/>
      <c r="DRT5" s="4"/>
      <c r="DRU5" s="4"/>
      <c r="DRW5" s="13"/>
      <c r="DRX5" s="13"/>
      <c r="DRY5" s="14"/>
      <c r="DRZ5" s="4"/>
      <c r="DSA5" s="4"/>
      <c r="DSC5" s="13"/>
      <c r="DSD5" s="13"/>
      <c r="DSE5" s="14"/>
      <c r="DSF5" s="4"/>
      <c r="DSG5" s="4"/>
      <c r="DSI5" s="13"/>
      <c r="DSJ5" s="13"/>
      <c r="DSK5" s="14"/>
      <c r="DSL5" s="4"/>
      <c r="DSM5" s="4"/>
      <c r="DSO5" s="13"/>
      <c r="DSP5" s="13"/>
      <c r="DSQ5" s="14"/>
      <c r="DSR5" s="4"/>
      <c r="DSS5" s="4"/>
      <c r="DSU5" s="13"/>
      <c r="DSV5" s="13"/>
      <c r="DSW5" s="14"/>
      <c r="DSX5" s="4"/>
      <c r="DSY5" s="4"/>
      <c r="DTA5" s="13"/>
      <c r="DTB5" s="13"/>
      <c r="DTC5" s="14"/>
      <c r="DTD5" s="4"/>
      <c r="DTE5" s="4"/>
      <c r="DTG5" s="13"/>
      <c r="DTH5" s="13"/>
      <c r="DTI5" s="14"/>
      <c r="DTJ5" s="4"/>
      <c r="DTK5" s="4"/>
      <c r="DTM5" s="13"/>
      <c r="DTN5" s="13"/>
      <c r="DTO5" s="14"/>
      <c r="DTP5" s="4"/>
      <c r="DTQ5" s="4"/>
      <c r="DTS5" s="13"/>
      <c r="DTT5" s="13"/>
      <c r="DTU5" s="14"/>
      <c r="DTV5" s="4"/>
      <c r="DTW5" s="4"/>
      <c r="DTY5" s="13"/>
      <c r="DTZ5" s="13"/>
      <c r="DUA5" s="14"/>
      <c r="DUB5" s="4"/>
      <c r="DUC5" s="4"/>
      <c r="DUE5" s="13"/>
      <c r="DUF5" s="13"/>
      <c r="DUG5" s="14"/>
      <c r="DUH5" s="4"/>
      <c r="DUI5" s="4"/>
      <c r="DUK5" s="13"/>
      <c r="DUL5" s="13"/>
      <c r="DUM5" s="14"/>
      <c r="DUN5" s="4"/>
      <c r="DUO5" s="4"/>
      <c r="DUQ5" s="13"/>
      <c r="DUR5" s="13"/>
      <c r="DUS5" s="14"/>
      <c r="DUT5" s="4"/>
      <c r="DUU5" s="4"/>
      <c r="DUW5" s="13"/>
      <c r="DUX5" s="13"/>
      <c r="DUY5" s="14"/>
      <c r="DUZ5" s="4"/>
      <c r="DVA5" s="4"/>
      <c r="DVC5" s="13"/>
      <c r="DVD5" s="13"/>
      <c r="DVE5" s="14"/>
      <c r="DVF5" s="4"/>
      <c r="DVG5" s="4"/>
      <c r="DVI5" s="13"/>
      <c r="DVJ5" s="13"/>
      <c r="DVK5" s="14"/>
      <c r="DVL5" s="4"/>
      <c r="DVM5" s="4"/>
      <c r="DVO5" s="13"/>
      <c r="DVP5" s="13"/>
      <c r="DVQ5" s="14"/>
      <c r="DVR5" s="4"/>
      <c r="DVS5" s="4"/>
      <c r="DVU5" s="13"/>
      <c r="DVV5" s="13"/>
      <c r="DVW5" s="14"/>
      <c r="DVX5" s="4"/>
      <c r="DVY5" s="4"/>
      <c r="DWA5" s="13"/>
      <c r="DWB5" s="13"/>
      <c r="DWC5" s="14"/>
      <c r="DWD5" s="4"/>
      <c r="DWE5" s="4"/>
      <c r="DWG5" s="13"/>
      <c r="DWH5" s="13"/>
      <c r="DWI5" s="14"/>
      <c r="DWJ5" s="4"/>
      <c r="DWK5" s="4"/>
      <c r="DWM5" s="13"/>
      <c r="DWN5" s="13"/>
      <c r="DWO5" s="14"/>
      <c r="DWP5" s="4"/>
      <c r="DWQ5" s="4"/>
      <c r="DWS5" s="13"/>
      <c r="DWT5" s="13"/>
      <c r="DWU5" s="14"/>
      <c r="DWV5" s="4"/>
      <c r="DWW5" s="4"/>
      <c r="DWY5" s="13"/>
      <c r="DWZ5" s="13"/>
      <c r="DXA5" s="14"/>
      <c r="DXB5" s="4"/>
      <c r="DXC5" s="4"/>
      <c r="DXE5" s="13"/>
      <c r="DXF5" s="13"/>
      <c r="DXG5" s="14"/>
      <c r="DXH5" s="4"/>
      <c r="DXI5" s="4"/>
      <c r="DXK5" s="13"/>
      <c r="DXL5" s="13"/>
      <c r="DXM5" s="14"/>
      <c r="DXN5" s="4"/>
      <c r="DXO5" s="4"/>
      <c r="DXQ5" s="13"/>
      <c r="DXR5" s="13"/>
      <c r="DXS5" s="14"/>
      <c r="DXT5" s="4"/>
      <c r="DXU5" s="4"/>
      <c r="DXW5" s="13"/>
      <c r="DXX5" s="13"/>
      <c r="DXY5" s="14"/>
      <c r="DXZ5" s="4"/>
      <c r="DYA5" s="4"/>
      <c r="DYC5" s="13"/>
      <c r="DYD5" s="13"/>
      <c r="DYE5" s="14"/>
      <c r="DYF5" s="4"/>
      <c r="DYG5" s="4"/>
      <c r="DYI5" s="13"/>
      <c r="DYJ5" s="13"/>
      <c r="DYK5" s="14"/>
      <c r="DYL5" s="4"/>
      <c r="DYM5" s="4"/>
      <c r="DYO5" s="13"/>
      <c r="DYP5" s="13"/>
      <c r="DYQ5" s="14"/>
      <c r="DYR5" s="4"/>
      <c r="DYS5" s="4"/>
      <c r="DYU5" s="13"/>
      <c r="DYV5" s="13"/>
      <c r="DYW5" s="14"/>
      <c r="DYX5" s="4"/>
      <c r="DYY5" s="4"/>
      <c r="DZA5" s="13"/>
      <c r="DZB5" s="13"/>
      <c r="DZC5" s="14"/>
      <c r="DZD5" s="4"/>
      <c r="DZE5" s="4"/>
      <c r="DZG5" s="13"/>
      <c r="DZH5" s="13"/>
      <c r="DZI5" s="14"/>
      <c r="DZJ5" s="4"/>
      <c r="DZK5" s="4"/>
      <c r="DZM5" s="13"/>
      <c r="DZN5" s="13"/>
      <c r="DZO5" s="14"/>
      <c r="DZP5" s="4"/>
      <c r="DZQ5" s="4"/>
      <c r="DZS5" s="13"/>
      <c r="DZT5" s="13"/>
      <c r="DZU5" s="14"/>
      <c r="DZV5" s="4"/>
      <c r="DZW5" s="4"/>
      <c r="DZY5" s="13"/>
      <c r="DZZ5" s="13"/>
      <c r="EAA5" s="14"/>
      <c r="EAB5" s="4"/>
      <c r="EAC5" s="4"/>
      <c r="EAE5" s="13"/>
      <c r="EAF5" s="13"/>
      <c r="EAG5" s="14"/>
      <c r="EAH5" s="4"/>
      <c r="EAI5" s="4"/>
      <c r="EAK5" s="13"/>
      <c r="EAL5" s="13"/>
      <c r="EAM5" s="14"/>
      <c r="EAN5" s="4"/>
      <c r="EAO5" s="4"/>
      <c r="EAQ5" s="13"/>
      <c r="EAR5" s="13"/>
      <c r="EAS5" s="14"/>
      <c r="EAT5" s="4"/>
      <c r="EAU5" s="4"/>
      <c r="EAW5" s="13"/>
      <c r="EAX5" s="13"/>
      <c r="EAY5" s="14"/>
      <c r="EAZ5" s="4"/>
      <c r="EBA5" s="4"/>
      <c r="EBC5" s="13"/>
      <c r="EBD5" s="13"/>
      <c r="EBE5" s="14"/>
      <c r="EBF5" s="4"/>
      <c r="EBG5" s="4"/>
      <c r="EBI5" s="13"/>
      <c r="EBJ5" s="13"/>
      <c r="EBK5" s="14"/>
      <c r="EBL5" s="4"/>
      <c r="EBM5" s="4"/>
      <c r="EBO5" s="13"/>
      <c r="EBP5" s="13"/>
      <c r="EBQ5" s="14"/>
      <c r="EBR5" s="4"/>
      <c r="EBS5" s="4"/>
      <c r="EBU5" s="13"/>
      <c r="EBV5" s="13"/>
      <c r="EBW5" s="14"/>
      <c r="EBX5" s="4"/>
      <c r="EBY5" s="4"/>
      <c r="ECA5" s="13"/>
      <c r="ECB5" s="13"/>
      <c r="ECC5" s="14"/>
      <c r="ECD5" s="4"/>
      <c r="ECE5" s="4"/>
      <c r="ECG5" s="13"/>
      <c r="ECH5" s="13"/>
      <c r="ECI5" s="14"/>
      <c r="ECJ5" s="4"/>
      <c r="ECK5" s="4"/>
      <c r="ECM5" s="13"/>
      <c r="ECN5" s="13"/>
      <c r="ECO5" s="14"/>
      <c r="ECP5" s="4"/>
      <c r="ECQ5" s="4"/>
      <c r="ECS5" s="13"/>
      <c r="ECT5" s="13"/>
      <c r="ECU5" s="14"/>
      <c r="ECV5" s="4"/>
      <c r="ECW5" s="4"/>
      <c r="ECY5" s="13"/>
      <c r="ECZ5" s="13"/>
      <c r="EDA5" s="14"/>
      <c r="EDB5" s="4"/>
      <c r="EDC5" s="4"/>
      <c r="EDE5" s="13"/>
      <c r="EDF5" s="13"/>
      <c r="EDG5" s="14"/>
      <c r="EDH5" s="4"/>
      <c r="EDI5" s="4"/>
      <c r="EDK5" s="13"/>
      <c r="EDL5" s="13"/>
      <c r="EDM5" s="14"/>
      <c r="EDN5" s="4"/>
      <c r="EDO5" s="4"/>
      <c r="EDQ5" s="13"/>
      <c r="EDR5" s="13"/>
      <c r="EDS5" s="14"/>
      <c r="EDT5" s="4"/>
      <c r="EDU5" s="4"/>
      <c r="EDW5" s="13"/>
      <c r="EDX5" s="13"/>
      <c r="EDY5" s="14"/>
      <c r="EDZ5" s="4"/>
      <c r="EEA5" s="4"/>
      <c r="EEC5" s="13"/>
      <c r="EED5" s="13"/>
      <c r="EEE5" s="14"/>
      <c r="EEF5" s="4"/>
      <c r="EEG5" s="4"/>
      <c r="EEI5" s="13"/>
      <c r="EEJ5" s="13"/>
      <c r="EEK5" s="14"/>
      <c r="EEL5" s="4"/>
      <c r="EEM5" s="4"/>
      <c r="EEO5" s="13"/>
      <c r="EEP5" s="13"/>
      <c r="EEQ5" s="14"/>
      <c r="EER5" s="4"/>
      <c r="EES5" s="4"/>
      <c r="EEU5" s="13"/>
      <c r="EEV5" s="13"/>
      <c r="EEW5" s="14"/>
      <c r="EEX5" s="4"/>
      <c r="EEY5" s="4"/>
      <c r="EFA5" s="13"/>
      <c r="EFB5" s="13"/>
      <c r="EFC5" s="14"/>
      <c r="EFD5" s="4"/>
      <c r="EFE5" s="4"/>
      <c r="EFG5" s="13"/>
      <c r="EFH5" s="13"/>
      <c r="EFI5" s="14"/>
      <c r="EFJ5" s="4"/>
      <c r="EFK5" s="4"/>
      <c r="EFM5" s="13"/>
      <c r="EFN5" s="13"/>
      <c r="EFO5" s="14"/>
      <c r="EFP5" s="4"/>
      <c r="EFQ5" s="4"/>
      <c r="EFS5" s="13"/>
      <c r="EFT5" s="13"/>
      <c r="EFU5" s="14"/>
      <c r="EFV5" s="4"/>
      <c r="EFW5" s="4"/>
      <c r="EFY5" s="13"/>
      <c r="EFZ5" s="13"/>
      <c r="EGA5" s="14"/>
      <c r="EGB5" s="4"/>
      <c r="EGC5" s="4"/>
      <c r="EGE5" s="13"/>
      <c r="EGF5" s="13"/>
      <c r="EGG5" s="14"/>
      <c r="EGH5" s="4"/>
      <c r="EGI5" s="4"/>
      <c r="EGK5" s="13"/>
      <c r="EGL5" s="13"/>
      <c r="EGM5" s="14"/>
      <c r="EGN5" s="4"/>
      <c r="EGO5" s="4"/>
      <c r="EGQ5" s="13"/>
      <c r="EGR5" s="13"/>
      <c r="EGS5" s="14"/>
      <c r="EGT5" s="4"/>
      <c r="EGU5" s="4"/>
      <c r="EGW5" s="13"/>
      <c r="EGX5" s="13"/>
      <c r="EGY5" s="14"/>
      <c r="EGZ5" s="4"/>
      <c r="EHA5" s="4"/>
      <c r="EHC5" s="13"/>
      <c r="EHD5" s="13"/>
      <c r="EHE5" s="14"/>
      <c r="EHF5" s="4"/>
      <c r="EHG5" s="4"/>
      <c r="EHI5" s="13"/>
      <c r="EHJ5" s="13"/>
      <c r="EHK5" s="14"/>
      <c r="EHL5" s="4"/>
      <c r="EHM5" s="4"/>
      <c r="EHO5" s="13"/>
      <c r="EHP5" s="13"/>
      <c r="EHQ5" s="14"/>
      <c r="EHR5" s="4"/>
      <c r="EHS5" s="4"/>
      <c r="EHU5" s="13"/>
      <c r="EHV5" s="13"/>
      <c r="EHW5" s="14"/>
      <c r="EHX5" s="4"/>
      <c r="EHY5" s="4"/>
      <c r="EIA5" s="13"/>
      <c r="EIB5" s="13"/>
      <c r="EIC5" s="14"/>
      <c r="EID5" s="4"/>
      <c r="EIE5" s="4"/>
      <c r="EIG5" s="13"/>
      <c r="EIH5" s="13"/>
      <c r="EII5" s="14"/>
      <c r="EIJ5" s="4"/>
      <c r="EIK5" s="4"/>
      <c r="EIM5" s="13"/>
      <c r="EIN5" s="13"/>
      <c r="EIO5" s="14"/>
      <c r="EIP5" s="4"/>
      <c r="EIQ5" s="4"/>
      <c r="EIS5" s="13"/>
      <c r="EIT5" s="13"/>
      <c r="EIU5" s="14"/>
      <c r="EIV5" s="4"/>
      <c r="EIW5" s="4"/>
      <c r="EIY5" s="13"/>
      <c r="EIZ5" s="13"/>
      <c r="EJA5" s="14"/>
      <c r="EJB5" s="4"/>
      <c r="EJC5" s="4"/>
      <c r="EJE5" s="13"/>
      <c r="EJF5" s="13"/>
      <c r="EJG5" s="14"/>
      <c r="EJH5" s="4"/>
      <c r="EJI5" s="4"/>
      <c r="EJK5" s="13"/>
      <c r="EJL5" s="13"/>
      <c r="EJM5" s="14"/>
      <c r="EJN5" s="4"/>
      <c r="EJO5" s="4"/>
      <c r="EJQ5" s="13"/>
      <c r="EJR5" s="13"/>
      <c r="EJS5" s="14"/>
      <c r="EJT5" s="4"/>
      <c r="EJU5" s="4"/>
      <c r="EJW5" s="13"/>
      <c r="EJX5" s="13"/>
      <c r="EJY5" s="14"/>
      <c r="EJZ5" s="4"/>
      <c r="EKA5" s="4"/>
      <c r="EKC5" s="13"/>
      <c r="EKD5" s="13"/>
      <c r="EKE5" s="14"/>
      <c r="EKF5" s="4"/>
      <c r="EKG5" s="4"/>
      <c r="EKI5" s="13"/>
      <c r="EKJ5" s="13"/>
      <c r="EKK5" s="14"/>
      <c r="EKL5" s="4"/>
      <c r="EKM5" s="4"/>
      <c r="EKO5" s="13"/>
      <c r="EKP5" s="13"/>
      <c r="EKQ5" s="14"/>
      <c r="EKR5" s="4"/>
      <c r="EKS5" s="4"/>
      <c r="EKU5" s="13"/>
      <c r="EKV5" s="13"/>
      <c r="EKW5" s="14"/>
      <c r="EKX5" s="4"/>
      <c r="EKY5" s="4"/>
      <c r="ELA5" s="13"/>
      <c r="ELB5" s="13"/>
      <c r="ELC5" s="14"/>
      <c r="ELD5" s="4"/>
      <c r="ELE5" s="4"/>
      <c r="ELG5" s="13"/>
      <c r="ELH5" s="13"/>
      <c r="ELI5" s="14"/>
      <c r="ELJ5" s="4"/>
      <c r="ELK5" s="4"/>
      <c r="ELM5" s="13"/>
      <c r="ELN5" s="13"/>
      <c r="ELO5" s="14"/>
      <c r="ELP5" s="4"/>
      <c r="ELQ5" s="4"/>
      <c r="ELS5" s="13"/>
      <c r="ELT5" s="13"/>
      <c r="ELU5" s="14"/>
      <c r="ELV5" s="4"/>
      <c r="ELW5" s="4"/>
      <c r="ELY5" s="13"/>
      <c r="ELZ5" s="13"/>
      <c r="EMA5" s="14"/>
      <c r="EMB5" s="4"/>
      <c r="EMC5" s="4"/>
      <c r="EME5" s="13"/>
      <c r="EMF5" s="13"/>
      <c r="EMG5" s="14"/>
      <c r="EMH5" s="4"/>
      <c r="EMI5" s="4"/>
      <c r="EMK5" s="13"/>
      <c r="EML5" s="13"/>
      <c r="EMM5" s="14"/>
      <c r="EMN5" s="4"/>
      <c r="EMO5" s="4"/>
      <c r="EMQ5" s="13"/>
      <c r="EMR5" s="13"/>
      <c r="EMS5" s="14"/>
      <c r="EMT5" s="4"/>
      <c r="EMU5" s="4"/>
      <c r="EMW5" s="13"/>
      <c r="EMX5" s="13"/>
      <c r="EMY5" s="14"/>
      <c r="EMZ5" s="4"/>
      <c r="ENA5" s="4"/>
      <c r="ENC5" s="13"/>
      <c r="END5" s="13"/>
      <c r="ENE5" s="14"/>
      <c r="ENF5" s="4"/>
      <c r="ENG5" s="4"/>
      <c r="ENI5" s="13"/>
      <c r="ENJ5" s="13"/>
      <c r="ENK5" s="14"/>
      <c r="ENL5" s="4"/>
      <c r="ENM5" s="4"/>
      <c r="ENO5" s="13"/>
      <c r="ENP5" s="13"/>
      <c r="ENQ5" s="14"/>
      <c r="ENR5" s="4"/>
      <c r="ENS5" s="4"/>
      <c r="ENU5" s="13"/>
      <c r="ENV5" s="13"/>
      <c r="ENW5" s="14"/>
      <c r="ENX5" s="4"/>
      <c r="ENY5" s="4"/>
      <c r="EOA5" s="13"/>
      <c r="EOB5" s="13"/>
      <c r="EOC5" s="14"/>
      <c r="EOD5" s="4"/>
      <c r="EOE5" s="4"/>
      <c r="EOG5" s="13"/>
      <c r="EOH5" s="13"/>
      <c r="EOI5" s="14"/>
      <c r="EOJ5" s="4"/>
      <c r="EOK5" s="4"/>
      <c r="EOM5" s="13"/>
      <c r="EON5" s="13"/>
      <c r="EOO5" s="14"/>
      <c r="EOP5" s="4"/>
      <c r="EOQ5" s="4"/>
      <c r="EOS5" s="13"/>
      <c r="EOT5" s="13"/>
      <c r="EOU5" s="14"/>
      <c r="EOV5" s="4"/>
      <c r="EOW5" s="4"/>
      <c r="EOY5" s="13"/>
      <c r="EOZ5" s="13"/>
      <c r="EPA5" s="14"/>
      <c r="EPB5" s="4"/>
      <c r="EPC5" s="4"/>
      <c r="EPE5" s="13"/>
      <c r="EPF5" s="13"/>
      <c r="EPG5" s="14"/>
      <c r="EPH5" s="4"/>
      <c r="EPI5" s="4"/>
      <c r="EPK5" s="13"/>
      <c r="EPL5" s="13"/>
      <c r="EPM5" s="14"/>
      <c r="EPN5" s="4"/>
      <c r="EPO5" s="4"/>
      <c r="EPQ5" s="13"/>
      <c r="EPR5" s="13"/>
      <c r="EPS5" s="14"/>
      <c r="EPT5" s="4"/>
      <c r="EPU5" s="4"/>
      <c r="EPW5" s="13"/>
      <c r="EPX5" s="13"/>
      <c r="EPY5" s="14"/>
      <c r="EPZ5" s="4"/>
      <c r="EQA5" s="4"/>
      <c r="EQC5" s="13"/>
      <c r="EQD5" s="13"/>
      <c r="EQE5" s="14"/>
      <c r="EQF5" s="4"/>
      <c r="EQG5" s="4"/>
      <c r="EQI5" s="13"/>
      <c r="EQJ5" s="13"/>
      <c r="EQK5" s="14"/>
      <c r="EQL5" s="4"/>
      <c r="EQM5" s="4"/>
      <c r="EQO5" s="13"/>
      <c r="EQP5" s="13"/>
      <c r="EQQ5" s="14"/>
      <c r="EQR5" s="4"/>
      <c r="EQS5" s="4"/>
      <c r="EQU5" s="13"/>
      <c r="EQV5" s="13"/>
      <c r="EQW5" s="14"/>
      <c r="EQX5" s="4"/>
      <c r="EQY5" s="4"/>
      <c r="ERA5" s="13"/>
      <c r="ERB5" s="13"/>
      <c r="ERC5" s="14"/>
      <c r="ERD5" s="4"/>
      <c r="ERE5" s="4"/>
      <c r="ERG5" s="13"/>
      <c r="ERH5" s="13"/>
      <c r="ERI5" s="14"/>
      <c r="ERJ5" s="4"/>
      <c r="ERK5" s="4"/>
      <c r="ERM5" s="13"/>
      <c r="ERN5" s="13"/>
      <c r="ERO5" s="14"/>
      <c r="ERP5" s="4"/>
      <c r="ERQ5" s="4"/>
      <c r="ERS5" s="13"/>
      <c r="ERT5" s="13"/>
      <c r="ERU5" s="14"/>
      <c r="ERV5" s="4"/>
      <c r="ERW5" s="4"/>
      <c r="ERY5" s="13"/>
      <c r="ERZ5" s="13"/>
      <c r="ESA5" s="14"/>
      <c r="ESB5" s="4"/>
      <c r="ESC5" s="4"/>
      <c r="ESE5" s="13"/>
      <c r="ESF5" s="13"/>
      <c r="ESG5" s="14"/>
      <c r="ESH5" s="4"/>
      <c r="ESI5" s="4"/>
      <c r="ESK5" s="13"/>
      <c r="ESL5" s="13"/>
      <c r="ESM5" s="14"/>
      <c r="ESN5" s="4"/>
      <c r="ESO5" s="4"/>
      <c r="ESQ5" s="13"/>
      <c r="ESR5" s="13"/>
      <c r="ESS5" s="14"/>
      <c r="EST5" s="4"/>
      <c r="ESU5" s="4"/>
      <c r="ESW5" s="13"/>
      <c r="ESX5" s="13"/>
      <c r="ESY5" s="14"/>
      <c r="ESZ5" s="4"/>
      <c r="ETA5" s="4"/>
      <c r="ETC5" s="13"/>
      <c r="ETD5" s="13"/>
      <c r="ETE5" s="14"/>
      <c r="ETF5" s="4"/>
      <c r="ETG5" s="4"/>
      <c r="ETI5" s="13"/>
      <c r="ETJ5" s="13"/>
      <c r="ETK5" s="14"/>
      <c r="ETL5" s="4"/>
      <c r="ETM5" s="4"/>
      <c r="ETO5" s="13"/>
      <c r="ETP5" s="13"/>
      <c r="ETQ5" s="14"/>
      <c r="ETR5" s="4"/>
      <c r="ETS5" s="4"/>
      <c r="ETU5" s="13"/>
      <c r="ETV5" s="13"/>
      <c r="ETW5" s="14"/>
      <c r="ETX5" s="4"/>
      <c r="ETY5" s="4"/>
      <c r="EUA5" s="13"/>
      <c r="EUB5" s="13"/>
      <c r="EUC5" s="14"/>
      <c r="EUD5" s="4"/>
      <c r="EUE5" s="4"/>
      <c r="EUG5" s="13"/>
      <c r="EUH5" s="13"/>
      <c r="EUI5" s="14"/>
      <c r="EUJ5" s="4"/>
      <c r="EUK5" s="4"/>
      <c r="EUM5" s="13"/>
      <c r="EUN5" s="13"/>
      <c r="EUO5" s="14"/>
      <c r="EUP5" s="4"/>
      <c r="EUQ5" s="4"/>
      <c r="EUS5" s="13"/>
      <c r="EUT5" s="13"/>
      <c r="EUU5" s="14"/>
      <c r="EUV5" s="4"/>
      <c r="EUW5" s="4"/>
      <c r="EUY5" s="13"/>
      <c r="EUZ5" s="13"/>
      <c r="EVA5" s="14"/>
      <c r="EVB5" s="4"/>
      <c r="EVC5" s="4"/>
      <c r="EVE5" s="13"/>
      <c r="EVF5" s="13"/>
      <c r="EVG5" s="14"/>
      <c r="EVH5" s="4"/>
      <c r="EVI5" s="4"/>
      <c r="EVK5" s="13"/>
      <c r="EVL5" s="13"/>
      <c r="EVM5" s="14"/>
      <c r="EVN5" s="4"/>
      <c r="EVO5" s="4"/>
      <c r="EVQ5" s="13"/>
      <c r="EVR5" s="13"/>
      <c r="EVS5" s="14"/>
      <c r="EVT5" s="4"/>
      <c r="EVU5" s="4"/>
      <c r="EVW5" s="13"/>
      <c r="EVX5" s="13"/>
      <c r="EVY5" s="14"/>
      <c r="EVZ5" s="4"/>
      <c r="EWA5" s="4"/>
      <c r="EWC5" s="13"/>
      <c r="EWD5" s="13"/>
      <c r="EWE5" s="14"/>
      <c r="EWF5" s="4"/>
      <c r="EWG5" s="4"/>
      <c r="EWI5" s="13"/>
      <c r="EWJ5" s="13"/>
      <c r="EWK5" s="14"/>
      <c r="EWL5" s="4"/>
      <c r="EWM5" s="4"/>
      <c r="EWO5" s="13"/>
      <c r="EWP5" s="13"/>
      <c r="EWQ5" s="14"/>
      <c r="EWR5" s="4"/>
      <c r="EWS5" s="4"/>
      <c r="EWU5" s="13"/>
      <c r="EWV5" s="13"/>
      <c r="EWW5" s="14"/>
      <c r="EWX5" s="4"/>
      <c r="EWY5" s="4"/>
      <c r="EXA5" s="13"/>
      <c r="EXB5" s="13"/>
      <c r="EXC5" s="14"/>
      <c r="EXD5" s="4"/>
      <c r="EXE5" s="4"/>
      <c r="EXG5" s="13"/>
      <c r="EXH5" s="13"/>
      <c r="EXI5" s="14"/>
      <c r="EXJ5" s="4"/>
      <c r="EXK5" s="4"/>
      <c r="EXM5" s="13"/>
      <c r="EXN5" s="13"/>
      <c r="EXO5" s="14"/>
      <c r="EXP5" s="4"/>
      <c r="EXQ5" s="4"/>
      <c r="EXS5" s="13"/>
      <c r="EXT5" s="13"/>
      <c r="EXU5" s="14"/>
      <c r="EXV5" s="4"/>
      <c r="EXW5" s="4"/>
      <c r="EXY5" s="13"/>
      <c r="EXZ5" s="13"/>
      <c r="EYA5" s="14"/>
      <c r="EYB5" s="4"/>
      <c r="EYC5" s="4"/>
      <c r="EYE5" s="13"/>
      <c r="EYF5" s="13"/>
      <c r="EYG5" s="14"/>
      <c r="EYH5" s="4"/>
      <c r="EYI5" s="4"/>
      <c r="EYK5" s="13"/>
      <c r="EYL5" s="13"/>
      <c r="EYM5" s="14"/>
      <c r="EYN5" s="4"/>
      <c r="EYO5" s="4"/>
      <c r="EYQ5" s="13"/>
      <c r="EYR5" s="13"/>
      <c r="EYS5" s="14"/>
      <c r="EYT5" s="4"/>
      <c r="EYU5" s="4"/>
      <c r="EYW5" s="13"/>
      <c r="EYX5" s="13"/>
      <c r="EYY5" s="14"/>
      <c r="EYZ5" s="4"/>
      <c r="EZA5" s="4"/>
      <c r="EZC5" s="13"/>
      <c r="EZD5" s="13"/>
      <c r="EZE5" s="14"/>
      <c r="EZF5" s="4"/>
      <c r="EZG5" s="4"/>
      <c r="EZI5" s="13"/>
      <c r="EZJ5" s="13"/>
      <c r="EZK5" s="14"/>
      <c r="EZL5" s="4"/>
      <c r="EZM5" s="4"/>
      <c r="EZO5" s="13"/>
      <c r="EZP5" s="13"/>
      <c r="EZQ5" s="14"/>
      <c r="EZR5" s="4"/>
      <c r="EZS5" s="4"/>
      <c r="EZU5" s="13"/>
      <c r="EZV5" s="13"/>
      <c r="EZW5" s="14"/>
      <c r="EZX5" s="4"/>
      <c r="EZY5" s="4"/>
      <c r="FAA5" s="13"/>
      <c r="FAB5" s="13"/>
      <c r="FAC5" s="14"/>
      <c r="FAD5" s="4"/>
      <c r="FAE5" s="4"/>
      <c r="FAG5" s="13"/>
      <c r="FAH5" s="13"/>
      <c r="FAI5" s="14"/>
      <c r="FAJ5" s="4"/>
      <c r="FAK5" s="4"/>
      <c r="FAM5" s="13"/>
      <c r="FAN5" s="13"/>
      <c r="FAO5" s="14"/>
      <c r="FAP5" s="4"/>
      <c r="FAQ5" s="4"/>
      <c r="FAS5" s="13"/>
      <c r="FAT5" s="13"/>
      <c r="FAU5" s="14"/>
      <c r="FAV5" s="4"/>
      <c r="FAW5" s="4"/>
      <c r="FAY5" s="13"/>
      <c r="FAZ5" s="13"/>
      <c r="FBA5" s="14"/>
      <c r="FBB5" s="4"/>
      <c r="FBC5" s="4"/>
      <c r="FBE5" s="13"/>
      <c r="FBF5" s="13"/>
      <c r="FBG5" s="14"/>
      <c r="FBH5" s="4"/>
      <c r="FBI5" s="4"/>
      <c r="FBK5" s="13"/>
      <c r="FBL5" s="13"/>
      <c r="FBM5" s="14"/>
      <c r="FBN5" s="4"/>
      <c r="FBO5" s="4"/>
      <c r="FBQ5" s="13"/>
      <c r="FBR5" s="13"/>
      <c r="FBS5" s="14"/>
      <c r="FBT5" s="4"/>
      <c r="FBU5" s="4"/>
      <c r="FBW5" s="13"/>
      <c r="FBX5" s="13"/>
      <c r="FBY5" s="14"/>
      <c r="FBZ5" s="4"/>
      <c r="FCA5" s="4"/>
      <c r="FCC5" s="13"/>
      <c r="FCD5" s="13"/>
      <c r="FCE5" s="14"/>
      <c r="FCF5" s="4"/>
      <c r="FCG5" s="4"/>
      <c r="FCI5" s="13"/>
      <c r="FCJ5" s="13"/>
      <c r="FCK5" s="14"/>
      <c r="FCL5" s="4"/>
      <c r="FCM5" s="4"/>
      <c r="FCO5" s="13"/>
      <c r="FCP5" s="13"/>
      <c r="FCQ5" s="14"/>
      <c r="FCR5" s="4"/>
      <c r="FCS5" s="4"/>
      <c r="FCU5" s="13"/>
      <c r="FCV5" s="13"/>
      <c r="FCW5" s="14"/>
      <c r="FCX5" s="4"/>
      <c r="FCY5" s="4"/>
      <c r="FDA5" s="13"/>
      <c r="FDB5" s="13"/>
      <c r="FDC5" s="14"/>
      <c r="FDD5" s="4"/>
      <c r="FDE5" s="4"/>
      <c r="FDG5" s="13"/>
      <c r="FDH5" s="13"/>
      <c r="FDI5" s="14"/>
      <c r="FDJ5" s="4"/>
      <c r="FDK5" s="4"/>
      <c r="FDM5" s="13"/>
      <c r="FDN5" s="13"/>
      <c r="FDO5" s="14"/>
      <c r="FDP5" s="4"/>
      <c r="FDQ5" s="4"/>
      <c r="FDS5" s="13"/>
      <c r="FDT5" s="13"/>
      <c r="FDU5" s="14"/>
      <c r="FDV5" s="4"/>
      <c r="FDW5" s="4"/>
      <c r="FDY5" s="13"/>
      <c r="FDZ5" s="13"/>
      <c r="FEA5" s="14"/>
      <c r="FEB5" s="4"/>
      <c r="FEC5" s="4"/>
      <c r="FEE5" s="13"/>
      <c r="FEF5" s="13"/>
      <c r="FEG5" s="14"/>
      <c r="FEH5" s="4"/>
      <c r="FEI5" s="4"/>
      <c r="FEK5" s="13"/>
      <c r="FEL5" s="13"/>
      <c r="FEM5" s="14"/>
      <c r="FEN5" s="4"/>
      <c r="FEO5" s="4"/>
      <c r="FEQ5" s="13"/>
      <c r="FER5" s="13"/>
      <c r="FES5" s="14"/>
      <c r="FET5" s="4"/>
      <c r="FEU5" s="4"/>
      <c r="FEW5" s="13"/>
      <c r="FEX5" s="13"/>
      <c r="FEY5" s="14"/>
      <c r="FEZ5" s="4"/>
      <c r="FFA5" s="4"/>
      <c r="FFC5" s="13"/>
      <c r="FFD5" s="13"/>
      <c r="FFE5" s="14"/>
      <c r="FFF5" s="4"/>
      <c r="FFG5" s="4"/>
      <c r="FFI5" s="13"/>
      <c r="FFJ5" s="13"/>
      <c r="FFK5" s="14"/>
      <c r="FFL5" s="4"/>
      <c r="FFM5" s="4"/>
      <c r="FFO5" s="13"/>
      <c r="FFP5" s="13"/>
      <c r="FFQ5" s="14"/>
      <c r="FFR5" s="4"/>
      <c r="FFS5" s="4"/>
      <c r="FFU5" s="13"/>
      <c r="FFV5" s="13"/>
      <c r="FFW5" s="14"/>
      <c r="FFX5" s="4"/>
      <c r="FFY5" s="4"/>
      <c r="FGA5" s="13"/>
      <c r="FGB5" s="13"/>
      <c r="FGC5" s="14"/>
      <c r="FGD5" s="4"/>
      <c r="FGE5" s="4"/>
      <c r="FGG5" s="13"/>
      <c r="FGH5" s="13"/>
      <c r="FGI5" s="14"/>
      <c r="FGJ5" s="4"/>
      <c r="FGK5" s="4"/>
      <c r="FGM5" s="13"/>
      <c r="FGN5" s="13"/>
      <c r="FGO5" s="14"/>
      <c r="FGP5" s="4"/>
      <c r="FGQ5" s="4"/>
      <c r="FGS5" s="13"/>
      <c r="FGT5" s="13"/>
      <c r="FGU5" s="14"/>
      <c r="FGV5" s="4"/>
      <c r="FGW5" s="4"/>
      <c r="FGY5" s="13"/>
      <c r="FGZ5" s="13"/>
      <c r="FHA5" s="14"/>
      <c r="FHB5" s="4"/>
      <c r="FHC5" s="4"/>
      <c r="FHE5" s="13"/>
      <c r="FHF5" s="13"/>
      <c r="FHG5" s="14"/>
      <c r="FHH5" s="4"/>
      <c r="FHI5" s="4"/>
      <c r="FHK5" s="13"/>
      <c r="FHL5" s="13"/>
      <c r="FHM5" s="14"/>
      <c r="FHN5" s="4"/>
      <c r="FHO5" s="4"/>
      <c r="FHQ5" s="13"/>
      <c r="FHR5" s="13"/>
      <c r="FHS5" s="14"/>
      <c r="FHT5" s="4"/>
      <c r="FHU5" s="4"/>
      <c r="FHW5" s="13"/>
      <c r="FHX5" s="13"/>
      <c r="FHY5" s="14"/>
      <c r="FHZ5" s="4"/>
      <c r="FIA5" s="4"/>
      <c r="FIC5" s="13"/>
      <c r="FID5" s="13"/>
      <c r="FIE5" s="14"/>
      <c r="FIF5" s="4"/>
      <c r="FIG5" s="4"/>
      <c r="FII5" s="13"/>
      <c r="FIJ5" s="13"/>
      <c r="FIK5" s="14"/>
      <c r="FIL5" s="4"/>
      <c r="FIM5" s="4"/>
      <c r="FIO5" s="13"/>
      <c r="FIP5" s="13"/>
      <c r="FIQ5" s="14"/>
      <c r="FIR5" s="4"/>
      <c r="FIS5" s="4"/>
      <c r="FIU5" s="13"/>
      <c r="FIV5" s="13"/>
      <c r="FIW5" s="14"/>
      <c r="FIX5" s="4"/>
      <c r="FIY5" s="4"/>
      <c r="FJA5" s="13"/>
      <c r="FJB5" s="13"/>
      <c r="FJC5" s="14"/>
      <c r="FJD5" s="4"/>
      <c r="FJE5" s="4"/>
      <c r="FJG5" s="13"/>
      <c r="FJH5" s="13"/>
      <c r="FJI5" s="14"/>
      <c r="FJJ5" s="4"/>
      <c r="FJK5" s="4"/>
      <c r="FJM5" s="13"/>
      <c r="FJN5" s="13"/>
      <c r="FJO5" s="14"/>
      <c r="FJP5" s="4"/>
      <c r="FJQ5" s="4"/>
      <c r="FJS5" s="13"/>
      <c r="FJT5" s="13"/>
      <c r="FJU5" s="14"/>
      <c r="FJV5" s="4"/>
      <c r="FJW5" s="4"/>
      <c r="FJY5" s="13"/>
      <c r="FJZ5" s="13"/>
      <c r="FKA5" s="14"/>
      <c r="FKB5" s="4"/>
      <c r="FKC5" s="4"/>
      <c r="FKE5" s="13"/>
      <c r="FKF5" s="13"/>
      <c r="FKG5" s="14"/>
      <c r="FKH5" s="4"/>
      <c r="FKI5" s="4"/>
      <c r="FKK5" s="13"/>
      <c r="FKL5" s="13"/>
      <c r="FKM5" s="14"/>
      <c r="FKN5" s="4"/>
      <c r="FKO5" s="4"/>
      <c r="FKQ5" s="13"/>
      <c r="FKR5" s="13"/>
      <c r="FKS5" s="14"/>
      <c r="FKT5" s="4"/>
      <c r="FKU5" s="4"/>
      <c r="FKW5" s="13"/>
      <c r="FKX5" s="13"/>
      <c r="FKY5" s="14"/>
      <c r="FKZ5" s="4"/>
      <c r="FLA5" s="4"/>
      <c r="FLC5" s="13"/>
      <c r="FLD5" s="13"/>
      <c r="FLE5" s="14"/>
      <c r="FLF5" s="4"/>
      <c r="FLG5" s="4"/>
      <c r="FLI5" s="13"/>
      <c r="FLJ5" s="13"/>
      <c r="FLK5" s="14"/>
      <c r="FLL5" s="4"/>
      <c r="FLM5" s="4"/>
      <c r="FLO5" s="13"/>
      <c r="FLP5" s="13"/>
      <c r="FLQ5" s="14"/>
      <c r="FLR5" s="4"/>
      <c r="FLS5" s="4"/>
      <c r="FLU5" s="13"/>
      <c r="FLV5" s="13"/>
      <c r="FLW5" s="14"/>
      <c r="FLX5" s="4"/>
      <c r="FLY5" s="4"/>
      <c r="FMA5" s="13"/>
      <c r="FMB5" s="13"/>
      <c r="FMC5" s="14"/>
      <c r="FMD5" s="4"/>
      <c r="FME5" s="4"/>
      <c r="FMG5" s="13"/>
      <c r="FMH5" s="13"/>
      <c r="FMI5" s="14"/>
      <c r="FMJ5" s="4"/>
      <c r="FMK5" s="4"/>
      <c r="FMM5" s="13"/>
      <c r="FMN5" s="13"/>
      <c r="FMO5" s="14"/>
      <c r="FMP5" s="4"/>
      <c r="FMQ5" s="4"/>
      <c r="FMS5" s="13"/>
      <c r="FMT5" s="13"/>
      <c r="FMU5" s="14"/>
      <c r="FMV5" s="4"/>
      <c r="FMW5" s="4"/>
      <c r="FMY5" s="13"/>
      <c r="FMZ5" s="13"/>
      <c r="FNA5" s="14"/>
      <c r="FNB5" s="4"/>
      <c r="FNC5" s="4"/>
      <c r="FNE5" s="13"/>
      <c r="FNF5" s="13"/>
      <c r="FNG5" s="14"/>
      <c r="FNH5" s="4"/>
      <c r="FNI5" s="4"/>
      <c r="FNK5" s="13"/>
      <c r="FNL5" s="13"/>
      <c r="FNM5" s="14"/>
      <c r="FNN5" s="4"/>
      <c r="FNO5" s="4"/>
      <c r="FNQ5" s="13"/>
      <c r="FNR5" s="13"/>
      <c r="FNS5" s="14"/>
      <c r="FNT5" s="4"/>
      <c r="FNU5" s="4"/>
      <c r="FNW5" s="13"/>
      <c r="FNX5" s="13"/>
      <c r="FNY5" s="14"/>
      <c r="FNZ5" s="4"/>
      <c r="FOA5" s="4"/>
      <c r="FOC5" s="13"/>
      <c r="FOD5" s="13"/>
      <c r="FOE5" s="14"/>
      <c r="FOF5" s="4"/>
      <c r="FOG5" s="4"/>
      <c r="FOI5" s="13"/>
      <c r="FOJ5" s="13"/>
      <c r="FOK5" s="14"/>
      <c r="FOL5" s="4"/>
      <c r="FOM5" s="4"/>
      <c r="FOO5" s="13"/>
      <c r="FOP5" s="13"/>
      <c r="FOQ5" s="14"/>
      <c r="FOR5" s="4"/>
      <c r="FOS5" s="4"/>
      <c r="FOU5" s="13"/>
      <c r="FOV5" s="13"/>
      <c r="FOW5" s="14"/>
      <c r="FOX5" s="4"/>
      <c r="FOY5" s="4"/>
      <c r="FPA5" s="13"/>
      <c r="FPB5" s="13"/>
      <c r="FPC5" s="14"/>
      <c r="FPD5" s="4"/>
      <c r="FPE5" s="4"/>
      <c r="FPG5" s="13"/>
      <c r="FPH5" s="13"/>
      <c r="FPI5" s="14"/>
      <c r="FPJ5" s="4"/>
      <c r="FPK5" s="4"/>
      <c r="FPM5" s="13"/>
      <c r="FPN5" s="13"/>
      <c r="FPO5" s="14"/>
      <c r="FPP5" s="4"/>
      <c r="FPQ5" s="4"/>
      <c r="FPS5" s="13"/>
      <c r="FPT5" s="13"/>
      <c r="FPU5" s="14"/>
      <c r="FPV5" s="4"/>
      <c r="FPW5" s="4"/>
      <c r="FPY5" s="13"/>
      <c r="FPZ5" s="13"/>
      <c r="FQA5" s="14"/>
      <c r="FQB5" s="4"/>
      <c r="FQC5" s="4"/>
      <c r="FQE5" s="13"/>
      <c r="FQF5" s="13"/>
      <c r="FQG5" s="14"/>
      <c r="FQH5" s="4"/>
      <c r="FQI5" s="4"/>
      <c r="FQK5" s="13"/>
      <c r="FQL5" s="13"/>
      <c r="FQM5" s="14"/>
      <c r="FQN5" s="4"/>
      <c r="FQO5" s="4"/>
      <c r="FQQ5" s="13"/>
      <c r="FQR5" s="13"/>
      <c r="FQS5" s="14"/>
      <c r="FQT5" s="4"/>
      <c r="FQU5" s="4"/>
      <c r="FQW5" s="13"/>
      <c r="FQX5" s="13"/>
      <c r="FQY5" s="14"/>
      <c r="FQZ5" s="4"/>
      <c r="FRA5" s="4"/>
      <c r="FRC5" s="13"/>
      <c r="FRD5" s="13"/>
      <c r="FRE5" s="14"/>
      <c r="FRF5" s="4"/>
      <c r="FRG5" s="4"/>
      <c r="FRI5" s="13"/>
      <c r="FRJ5" s="13"/>
      <c r="FRK5" s="14"/>
      <c r="FRL5" s="4"/>
      <c r="FRM5" s="4"/>
      <c r="FRO5" s="13"/>
      <c r="FRP5" s="13"/>
      <c r="FRQ5" s="14"/>
      <c r="FRR5" s="4"/>
      <c r="FRS5" s="4"/>
      <c r="FRU5" s="13"/>
      <c r="FRV5" s="13"/>
      <c r="FRW5" s="14"/>
      <c r="FRX5" s="4"/>
      <c r="FRY5" s="4"/>
      <c r="FSA5" s="13"/>
      <c r="FSB5" s="13"/>
      <c r="FSC5" s="14"/>
      <c r="FSD5" s="4"/>
      <c r="FSE5" s="4"/>
      <c r="FSG5" s="13"/>
      <c r="FSH5" s="13"/>
      <c r="FSI5" s="14"/>
      <c r="FSJ5" s="4"/>
      <c r="FSK5" s="4"/>
      <c r="FSM5" s="13"/>
      <c r="FSN5" s="13"/>
      <c r="FSO5" s="14"/>
      <c r="FSP5" s="4"/>
      <c r="FSQ5" s="4"/>
      <c r="FSS5" s="13"/>
      <c r="FST5" s="13"/>
      <c r="FSU5" s="14"/>
      <c r="FSV5" s="4"/>
      <c r="FSW5" s="4"/>
      <c r="FSY5" s="13"/>
      <c r="FSZ5" s="13"/>
      <c r="FTA5" s="14"/>
      <c r="FTB5" s="4"/>
      <c r="FTC5" s="4"/>
      <c r="FTE5" s="13"/>
      <c r="FTF5" s="13"/>
      <c r="FTG5" s="14"/>
      <c r="FTH5" s="4"/>
      <c r="FTI5" s="4"/>
      <c r="FTK5" s="13"/>
      <c r="FTL5" s="13"/>
      <c r="FTM5" s="14"/>
      <c r="FTN5" s="4"/>
      <c r="FTO5" s="4"/>
      <c r="FTQ5" s="13"/>
      <c r="FTR5" s="13"/>
      <c r="FTS5" s="14"/>
      <c r="FTT5" s="4"/>
      <c r="FTU5" s="4"/>
      <c r="FTW5" s="13"/>
      <c r="FTX5" s="13"/>
      <c r="FTY5" s="14"/>
      <c r="FTZ5" s="4"/>
      <c r="FUA5" s="4"/>
      <c r="FUC5" s="13"/>
      <c r="FUD5" s="13"/>
      <c r="FUE5" s="14"/>
      <c r="FUF5" s="4"/>
      <c r="FUG5" s="4"/>
      <c r="FUI5" s="13"/>
      <c r="FUJ5" s="13"/>
      <c r="FUK5" s="14"/>
      <c r="FUL5" s="4"/>
      <c r="FUM5" s="4"/>
      <c r="FUO5" s="13"/>
      <c r="FUP5" s="13"/>
      <c r="FUQ5" s="14"/>
      <c r="FUR5" s="4"/>
      <c r="FUS5" s="4"/>
      <c r="FUU5" s="13"/>
      <c r="FUV5" s="13"/>
      <c r="FUW5" s="14"/>
      <c r="FUX5" s="4"/>
      <c r="FUY5" s="4"/>
      <c r="FVA5" s="13"/>
      <c r="FVB5" s="13"/>
      <c r="FVC5" s="14"/>
      <c r="FVD5" s="4"/>
      <c r="FVE5" s="4"/>
      <c r="FVG5" s="13"/>
      <c r="FVH5" s="13"/>
      <c r="FVI5" s="14"/>
      <c r="FVJ5" s="4"/>
      <c r="FVK5" s="4"/>
      <c r="FVM5" s="13"/>
      <c r="FVN5" s="13"/>
      <c r="FVO5" s="14"/>
      <c r="FVP5" s="4"/>
      <c r="FVQ5" s="4"/>
      <c r="FVS5" s="13"/>
      <c r="FVT5" s="13"/>
      <c r="FVU5" s="14"/>
      <c r="FVV5" s="4"/>
      <c r="FVW5" s="4"/>
      <c r="FVY5" s="13"/>
      <c r="FVZ5" s="13"/>
      <c r="FWA5" s="14"/>
      <c r="FWB5" s="4"/>
      <c r="FWC5" s="4"/>
      <c r="FWE5" s="13"/>
      <c r="FWF5" s="13"/>
      <c r="FWG5" s="14"/>
      <c r="FWH5" s="4"/>
      <c r="FWI5" s="4"/>
      <c r="FWK5" s="13"/>
      <c r="FWL5" s="13"/>
      <c r="FWM5" s="14"/>
      <c r="FWN5" s="4"/>
      <c r="FWO5" s="4"/>
      <c r="FWQ5" s="13"/>
      <c r="FWR5" s="13"/>
      <c r="FWS5" s="14"/>
      <c r="FWT5" s="4"/>
      <c r="FWU5" s="4"/>
      <c r="FWW5" s="13"/>
      <c r="FWX5" s="13"/>
      <c r="FWY5" s="14"/>
      <c r="FWZ5" s="4"/>
      <c r="FXA5" s="4"/>
      <c r="FXC5" s="13"/>
      <c r="FXD5" s="13"/>
      <c r="FXE5" s="14"/>
      <c r="FXF5" s="4"/>
      <c r="FXG5" s="4"/>
      <c r="FXI5" s="13"/>
      <c r="FXJ5" s="13"/>
      <c r="FXK5" s="14"/>
      <c r="FXL5" s="4"/>
      <c r="FXM5" s="4"/>
      <c r="FXO5" s="13"/>
      <c r="FXP5" s="13"/>
      <c r="FXQ5" s="14"/>
      <c r="FXR5" s="4"/>
      <c r="FXS5" s="4"/>
      <c r="FXU5" s="13"/>
      <c r="FXV5" s="13"/>
      <c r="FXW5" s="14"/>
      <c r="FXX5" s="4"/>
      <c r="FXY5" s="4"/>
      <c r="FYA5" s="13"/>
      <c r="FYB5" s="13"/>
      <c r="FYC5" s="14"/>
      <c r="FYD5" s="4"/>
      <c r="FYE5" s="4"/>
      <c r="FYG5" s="13"/>
      <c r="FYH5" s="13"/>
      <c r="FYI5" s="14"/>
      <c r="FYJ5" s="4"/>
      <c r="FYK5" s="4"/>
      <c r="FYM5" s="13"/>
      <c r="FYN5" s="13"/>
      <c r="FYO5" s="14"/>
      <c r="FYP5" s="4"/>
      <c r="FYQ5" s="4"/>
      <c r="FYS5" s="13"/>
      <c r="FYT5" s="13"/>
      <c r="FYU5" s="14"/>
      <c r="FYV5" s="4"/>
      <c r="FYW5" s="4"/>
      <c r="FYY5" s="13"/>
      <c r="FYZ5" s="13"/>
      <c r="FZA5" s="14"/>
      <c r="FZB5" s="4"/>
      <c r="FZC5" s="4"/>
      <c r="FZE5" s="13"/>
      <c r="FZF5" s="13"/>
      <c r="FZG5" s="14"/>
      <c r="FZH5" s="4"/>
      <c r="FZI5" s="4"/>
      <c r="FZK5" s="13"/>
      <c r="FZL5" s="13"/>
      <c r="FZM5" s="14"/>
      <c r="FZN5" s="4"/>
      <c r="FZO5" s="4"/>
      <c r="FZQ5" s="13"/>
      <c r="FZR5" s="13"/>
      <c r="FZS5" s="14"/>
      <c r="FZT5" s="4"/>
      <c r="FZU5" s="4"/>
      <c r="FZW5" s="13"/>
      <c r="FZX5" s="13"/>
      <c r="FZY5" s="14"/>
      <c r="FZZ5" s="4"/>
      <c r="GAA5" s="4"/>
      <c r="GAC5" s="13"/>
      <c r="GAD5" s="13"/>
      <c r="GAE5" s="14"/>
      <c r="GAF5" s="4"/>
      <c r="GAG5" s="4"/>
      <c r="GAI5" s="13"/>
      <c r="GAJ5" s="13"/>
      <c r="GAK5" s="14"/>
      <c r="GAL5" s="4"/>
      <c r="GAM5" s="4"/>
      <c r="GAO5" s="13"/>
      <c r="GAP5" s="13"/>
      <c r="GAQ5" s="14"/>
      <c r="GAR5" s="4"/>
      <c r="GAS5" s="4"/>
      <c r="GAU5" s="13"/>
      <c r="GAV5" s="13"/>
      <c r="GAW5" s="14"/>
      <c r="GAX5" s="4"/>
      <c r="GAY5" s="4"/>
      <c r="GBA5" s="13"/>
      <c r="GBB5" s="13"/>
      <c r="GBC5" s="14"/>
      <c r="GBD5" s="4"/>
      <c r="GBE5" s="4"/>
      <c r="GBG5" s="13"/>
      <c r="GBH5" s="13"/>
      <c r="GBI5" s="14"/>
      <c r="GBJ5" s="4"/>
      <c r="GBK5" s="4"/>
      <c r="GBM5" s="13"/>
      <c r="GBN5" s="13"/>
      <c r="GBO5" s="14"/>
      <c r="GBP5" s="4"/>
      <c r="GBQ5" s="4"/>
      <c r="GBS5" s="13"/>
      <c r="GBT5" s="13"/>
      <c r="GBU5" s="14"/>
      <c r="GBV5" s="4"/>
      <c r="GBW5" s="4"/>
      <c r="GBY5" s="13"/>
      <c r="GBZ5" s="13"/>
      <c r="GCA5" s="14"/>
      <c r="GCB5" s="4"/>
      <c r="GCC5" s="4"/>
      <c r="GCE5" s="13"/>
      <c r="GCF5" s="13"/>
      <c r="GCG5" s="14"/>
      <c r="GCH5" s="4"/>
      <c r="GCI5" s="4"/>
      <c r="GCK5" s="13"/>
      <c r="GCL5" s="13"/>
      <c r="GCM5" s="14"/>
      <c r="GCN5" s="4"/>
      <c r="GCO5" s="4"/>
      <c r="GCQ5" s="13"/>
      <c r="GCR5" s="13"/>
      <c r="GCS5" s="14"/>
      <c r="GCT5" s="4"/>
      <c r="GCU5" s="4"/>
      <c r="GCW5" s="13"/>
      <c r="GCX5" s="13"/>
      <c r="GCY5" s="14"/>
      <c r="GCZ5" s="4"/>
      <c r="GDA5" s="4"/>
      <c r="GDC5" s="13"/>
      <c r="GDD5" s="13"/>
      <c r="GDE5" s="14"/>
      <c r="GDF5" s="4"/>
      <c r="GDG5" s="4"/>
      <c r="GDI5" s="13"/>
      <c r="GDJ5" s="13"/>
      <c r="GDK5" s="14"/>
      <c r="GDL5" s="4"/>
      <c r="GDM5" s="4"/>
      <c r="GDO5" s="13"/>
      <c r="GDP5" s="13"/>
      <c r="GDQ5" s="14"/>
      <c r="GDR5" s="4"/>
      <c r="GDS5" s="4"/>
      <c r="GDU5" s="13"/>
      <c r="GDV5" s="13"/>
      <c r="GDW5" s="14"/>
      <c r="GDX5" s="4"/>
      <c r="GDY5" s="4"/>
      <c r="GEA5" s="13"/>
      <c r="GEB5" s="13"/>
      <c r="GEC5" s="14"/>
      <c r="GED5" s="4"/>
      <c r="GEE5" s="4"/>
      <c r="GEG5" s="13"/>
      <c r="GEH5" s="13"/>
      <c r="GEI5" s="14"/>
      <c r="GEJ5" s="4"/>
      <c r="GEK5" s="4"/>
      <c r="GEM5" s="13"/>
      <c r="GEN5" s="13"/>
      <c r="GEO5" s="14"/>
      <c r="GEP5" s="4"/>
      <c r="GEQ5" s="4"/>
      <c r="GES5" s="13"/>
      <c r="GET5" s="13"/>
      <c r="GEU5" s="14"/>
      <c r="GEV5" s="4"/>
      <c r="GEW5" s="4"/>
      <c r="GEY5" s="13"/>
      <c r="GEZ5" s="13"/>
      <c r="GFA5" s="14"/>
      <c r="GFB5" s="4"/>
      <c r="GFC5" s="4"/>
      <c r="GFE5" s="13"/>
      <c r="GFF5" s="13"/>
      <c r="GFG5" s="14"/>
      <c r="GFH5" s="4"/>
      <c r="GFI5" s="4"/>
      <c r="GFK5" s="13"/>
      <c r="GFL5" s="13"/>
      <c r="GFM5" s="14"/>
      <c r="GFN5" s="4"/>
      <c r="GFO5" s="4"/>
      <c r="GFQ5" s="13"/>
      <c r="GFR5" s="13"/>
      <c r="GFS5" s="14"/>
      <c r="GFT5" s="4"/>
      <c r="GFU5" s="4"/>
      <c r="GFW5" s="13"/>
      <c r="GFX5" s="13"/>
      <c r="GFY5" s="14"/>
      <c r="GFZ5" s="4"/>
      <c r="GGA5" s="4"/>
      <c r="GGC5" s="13"/>
      <c r="GGD5" s="13"/>
      <c r="GGE5" s="14"/>
      <c r="GGF5" s="4"/>
      <c r="GGG5" s="4"/>
      <c r="GGI5" s="13"/>
      <c r="GGJ5" s="13"/>
      <c r="GGK5" s="14"/>
      <c r="GGL5" s="4"/>
      <c r="GGM5" s="4"/>
      <c r="GGO5" s="13"/>
      <c r="GGP5" s="13"/>
      <c r="GGQ5" s="14"/>
      <c r="GGR5" s="4"/>
      <c r="GGS5" s="4"/>
      <c r="GGU5" s="13"/>
      <c r="GGV5" s="13"/>
      <c r="GGW5" s="14"/>
      <c r="GGX5" s="4"/>
      <c r="GGY5" s="4"/>
      <c r="GHA5" s="13"/>
      <c r="GHB5" s="13"/>
      <c r="GHC5" s="14"/>
      <c r="GHD5" s="4"/>
      <c r="GHE5" s="4"/>
      <c r="GHG5" s="13"/>
      <c r="GHH5" s="13"/>
      <c r="GHI5" s="14"/>
      <c r="GHJ5" s="4"/>
      <c r="GHK5" s="4"/>
      <c r="GHM5" s="13"/>
      <c r="GHN5" s="13"/>
      <c r="GHO5" s="14"/>
      <c r="GHP5" s="4"/>
      <c r="GHQ5" s="4"/>
      <c r="GHS5" s="13"/>
      <c r="GHT5" s="13"/>
      <c r="GHU5" s="14"/>
      <c r="GHV5" s="4"/>
      <c r="GHW5" s="4"/>
      <c r="GHY5" s="13"/>
      <c r="GHZ5" s="13"/>
      <c r="GIA5" s="14"/>
      <c r="GIB5" s="4"/>
      <c r="GIC5" s="4"/>
      <c r="GIE5" s="13"/>
      <c r="GIF5" s="13"/>
      <c r="GIG5" s="14"/>
      <c r="GIH5" s="4"/>
      <c r="GII5" s="4"/>
      <c r="GIK5" s="13"/>
      <c r="GIL5" s="13"/>
      <c r="GIM5" s="14"/>
      <c r="GIN5" s="4"/>
      <c r="GIO5" s="4"/>
      <c r="GIQ5" s="13"/>
      <c r="GIR5" s="13"/>
      <c r="GIS5" s="14"/>
      <c r="GIT5" s="4"/>
      <c r="GIU5" s="4"/>
      <c r="GIW5" s="13"/>
      <c r="GIX5" s="13"/>
      <c r="GIY5" s="14"/>
      <c r="GIZ5" s="4"/>
      <c r="GJA5" s="4"/>
      <c r="GJC5" s="13"/>
      <c r="GJD5" s="13"/>
      <c r="GJE5" s="14"/>
      <c r="GJF5" s="4"/>
      <c r="GJG5" s="4"/>
      <c r="GJI5" s="13"/>
      <c r="GJJ5" s="13"/>
      <c r="GJK5" s="14"/>
      <c r="GJL5" s="4"/>
      <c r="GJM5" s="4"/>
      <c r="GJO5" s="13"/>
      <c r="GJP5" s="13"/>
      <c r="GJQ5" s="14"/>
      <c r="GJR5" s="4"/>
      <c r="GJS5" s="4"/>
      <c r="GJU5" s="13"/>
      <c r="GJV5" s="13"/>
      <c r="GJW5" s="14"/>
      <c r="GJX5" s="4"/>
      <c r="GJY5" s="4"/>
      <c r="GKA5" s="13"/>
      <c r="GKB5" s="13"/>
      <c r="GKC5" s="14"/>
      <c r="GKD5" s="4"/>
      <c r="GKE5" s="4"/>
      <c r="GKG5" s="13"/>
      <c r="GKH5" s="13"/>
      <c r="GKI5" s="14"/>
      <c r="GKJ5" s="4"/>
      <c r="GKK5" s="4"/>
      <c r="GKM5" s="13"/>
      <c r="GKN5" s="13"/>
      <c r="GKO5" s="14"/>
      <c r="GKP5" s="4"/>
      <c r="GKQ5" s="4"/>
      <c r="GKS5" s="13"/>
      <c r="GKT5" s="13"/>
      <c r="GKU5" s="14"/>
      <c r="GKV5" s="4"/>
      <c r="GKW5" s="4"/>
      <c r="GKY5" s="13"/>
      <c r="GKZ5" s="13"/>
      <c r="GLA5" s="14"/>
      <c r="GLB5" s="4"/>
      <c r="GLC5" s="4"/>
      <c r="GLE5" s="13"/>
      <c r="GLF5" s="13"/>
      <c r="GLG5" s="14"/>
      <c r="GLH5" s="4"/>
      <c r="GLI5" s="4"/>
      <c r="GLK5" s="13"/>
      <c r="GLL5" s="13"/>
      <c r="GLM5" s="14"/>
      <c r="GLN5" s="4"/>
      <c r="GLO5" s="4"/>
      <c r="GLQ5" s="13"/>
      <c r="GLR5" s="13"/>
      <c r="GLS5" s="14"/>
      <c r="GLT5" s="4"/>
      <c r="GLU5" s="4"/>
      <c r="GLW5" s="13"/>
      <c r="GLX5" s="13"/>
      <c r="GLY5" s="14"/>
      <c r="GLZ5" s="4"/>
      <c r="GMA5" s="4"/>
      <c r="GMC5" s="13"/>
      <c r="GMD5" s="13"/>
      <c r="GME5" s="14"/>
      <c r="GMF5" s="4"/>
      <c r="GMG5" s="4"/>
      <c r="GMI5" s="13"/>
      <c r="GMJ5" s="13"/>
      <c r="GMK5" s="14"/>
      <c r="GML5" s="4"/>
      <c r="GMM5" s="4"/>
      <c r="GMO5" s="13"/>
      <c r="GMP5" s="13"/>
      <c r="GMQ5" s="14"/>
      <c r="GMR5" s="4"/>
      <c r="GMS5" s="4"/>
      <c r="GMU5" s="13"/>
      <c r="GMV5" s="13"/>
      <c r="GMW5" s="14"/>
      <c r="GMX5" s="4"/>
      <c r="GMY5" s="4"/>
      <c r="GNA5" s="13"/>
      <c r="GNB5" s="13"/>
      <c r="GNC5" s="14"/>
      <c r="GND5" s="4"/>
      <c r="GNE5" s="4"/>
      <c r="GNG5" s="13"/>
      <c r="GNH5" s="13"/>
      <c r="GNI5" s="14"/>
      <c r="GNJ5" s="4"/>
      <c r="GNK5" s="4"/>
      <c r="GNM5" s="13"/>
      <c r="GNN5" s="13"/>
      <c r="GNO5" s="14"/>
      <c r="GNP5" s="4"/>
      <c r="GNQ5" s="4"/>
      <c r="GNS5" s="13"/>
      <c r="GNT5" s="13"/>
      <c r="GNU5" s="14"/>
      <c r="GNV5" s="4"/>
      <c r="GNW5" s="4"/>
      <c r="GNY5" s="13"/>
      <c r="GNZ5" s="13"/>
      <c r="GOA5" s="14"/>
      <c r="GOB5" s="4"/>
      <c r="GOC5" s="4"/>
      <c r="GOE5" s="13"/>
      <c r="GOF5" s="13"/>
      <c r="GOG5" s="14"/>
      <c r="GOH5" s="4"/>
      <c r="GOI5" s="4"/>
      <c r="GOK5" s="13"/>
      <c r="GOL5" s="13"/>
      <c r="GOM5" s="14"/>
      <c r="GON5" s="4"/>
      <c r="GOO5" s="4"/>
      <c r="GOQ5" s="13"/>
      <c r="GOR5" s="13"/>
      <c r="GOS5" s="14"/>
      <c r="GOT5" s="4"/>
      <c r="GOU5" s="4"/>
      <c r="GOW5" s="13"/>
      <c r="GOX5" s="13"/>
      <c r="GOY5" s="14"/>
      <c r="GOZ5" s="4"/>
      <c r="GPA5" s="4"/>
      <c r="GPC5" s="13"/>
      <c r="GPD5" s="13"/>
      <c r="GPE5" s="14"/>
      <c r="GPF5" s="4"/>
      <c r="GPG5" s="4"/>
      <c r="GPI5" s="13"/>
      <c r="GPJ5" s="13"/>
      <c r="GPK5" s="14"/>
      <c r="GPL5" s="4"/>
      <c r="GPM5" s="4"/>
      <c r="GPO5" s="13"/>
      <c r="GPP5" s="13"/>
      <c r="GPQ5" s="14"/>
      <c r="GPR5" s="4"/>
      <c r="GPS5" s="4"/>
      <c r="GPU5" s="13"/>
      <c r="GPV5" s="13"/>
      <c r="GPW5" s="14"/>
      <c r="GPX5" s="4"/>
      <c r="GPY5" s="4"/>
      <c r="GQA5" s="13"/>
      <c r="GQB5" s="13"/>
      <c r="GQC5" s="14"/>
      <c r="GQD5" s="4"/>
      <c r="GQE5" s="4"/>
      <c r="GQG5" s="13"/>
      <c r="GQH5" s="13"/>
      <c r="GQI5" s="14"/>
      <c r="GQJ5" s="4"/>
      <c r="GQK5" s="4"/>
      <c r="GQM5" s="13"/>
      <c r="GQN5" s="13"/>
      <c r="GQO5" s="14"/>
      <c r="GQP5" s="4"/>
      <c r="GQQ5" s="4"/>
      <c r="GQS5" s="13"/>
      <c r="GQT5" s="13"/>
      <c r="GQU5" s="14"/>
      <c r="GQV5" s="4"/>
      <c r="GQW5" s="4"/>
      <c r="GQY5" s="13"/>
      <c r="GQZ5" s="13"/>
      <c r="GRA5" s="14"/>
      <c r="GRB5" s="4"/>
      <c r="GRC5" s="4"/>
      <c r="GRE5" s="13"/>
      <c r="GRF5" s="13"/>
      <c r="GRG5" s="14"/>
      <c r="GRH5" s="4"/>
      <c r="GRI5" s="4"/>
      <c r="GRK5" s="13"/>
      <c r="GRL5" s="13"/>
      <c r="GRM5" s="14"/>
      <c r="GRN5" s="4"/>
      <c r="GRO5" s="4"/>
      <c r="GRQ5" s="13"/>
      <c r="GRR5" s="13"/>
      <c r="GRS5" s="14"/>
      <c r="GRT5" s="4"/>
      <c r="GRU5" s="4"/>
      <c r="GRW5" s="13"/>
      <c r="GRX5" s="13"/>
      <c r="GRY5" s="14"/>
      <c r="GRZ5" s="4"/>
      <c r="GSA5" s="4"/>
      <c r="GSC5" s="13"/>
      <c r="GSD5" s="13"/>
      <c r="GSE5" s="14"/>
      <c r="GSF5" s="4"/>
      <c r="GSG5" s="4"/>
      <c r="GSI5" s="13"/>
      <c r="GSJ5" s="13"/>
      <c r="GSK5" s="14"/>
      <c r="GSL5" s="4"/>
      <c r="GSM5" s="4"/>
      <c r="GSO5" s="13"/>
      <c r="GSP5" s="13"/>
      <c r="GSQ5" s="14"/>
      <c r="GSR5" s="4"/>
      <c r="GSS5" s="4"/>
      <c r="GSU5" s="13"/>
      <c r="GSV5" s="13"/>
      <c r="GSW5" s="14"/>
      <c r="GSX5" s="4"/>
      <c r="GSY5" s="4"/>
      <c r="GTA5" s="13"/>
      <c r="GTB5" s="13"/>
      <c r="GTC5" s="14"/>
      <c r="GTD5" s="4"/>
      <c r="GTE5" s="4"/>
      <c r="GTG5" s="13"/>
      <c r="GTH5" s="13"/>
      <c r="GTI5" s="14"/>
      <c r="GTJ5" s="4"/>
      <c r="GTK5" s="4"/>
      <c r="GTM5" s="13"/>
      <c r="GTN5" s="13"/>
      <c r="GTO5" s="14"/>
      <c r="GTP5" s="4"/>
      <c r="GTQ5" s="4"/>
      <c r="GTS5" s="13"/>
      <c r="GTT5" s="13"/>
      <c r="GTU5" s="14"/>
      <c r="GTV5" s="4"/>
      <c r="GTW5" s="4"/>
      <c r="GTY5" s="13"/>
      <c r="GTZ5" s="13"/>
      <c r="GUA5" s="14"/>
      <c r="GUB5" s="4"/>
      <c r="GUC5" s="4"/>
      <c r="GUE5" s="13"/>
      <c r="GUF5" s="13"/>
      <c r="GUG5" s="14"/>
      <c r="GUH5" s="4"/>
      <c r="GUI5" s="4"/>
      <c r="GUK5" s="13"/>
      <c r="GUL5" s="13"/>
      <c r="GUM5" s="14"/>
      <c r="GUN5" s="4"/>
      <c r="GUO5" s="4"/>
      <c r="GUQ5" s="13"/>
      <c r="GUR5" s="13"/>
      <c r="GUS5" s="14"/>
      <c r="GUT5" s="4"/>
      <c r="GUU5" s="4"/>
      <c r="GUW5" s="13"/>
      <c r="GUX5" s="13"/>
      <c r="GUY5" s="14"/>
      <c r="GUZ5" s="4"/>
      <c r="GVA5" s="4"/>
      <c r="GVC5" s="13"/>
      <c r="GVD5" s="13"/>
      <c r="GVE5" s="14"/>
      <c r="GVF5" s="4"/>
      <c r="GVG5" s="4"/>
      <c r="GVI5" s="13"/>
      <c r="GVJ5" s="13"/>
      <c r="GVK5" s="14"/>
      <c r="GVL5" s="4"/>
      <c r="GVM5" s="4"/>
      <c r="GVO5" s="13"/>
      <c r="GVP5" s="13"/>
      <c r="GVQ5" s="14"/>
      <c r="GVR5" s="4"/>
      <c r="GVS5" s="4"/>
      <c r="GVU5" s="13"/>
      <c r="GVV5" s="13"/>
      <c r="GVW5" s="14"/>
      <c r="GVX5" s="4"/>
      <c r="GVY5" s="4"/>
      <c r="GWA5" s="13"/>
      <c r="GWB5" s="13"/>
      <c r="GWC5" s="14"/>
      <c r="GWD5" s="4"/>
      <c r="GWE5" s="4"/>
      <c r="GWG5" s="13"/>
      <c r="GWH5" s="13"/>
      <c r="GWI5" s="14"/>
      <c r="GWJ5" s="4"/>
      <c r="GWK5" s="4"/>
      <c r="GWM5" s="13"/>
      <c r="GWN5" s="13"/>
      <c r="GWO5" s="14"/>
      <c r="GWP5" s="4"/>
      <c r="GWQ5" s="4"/>
      <c r="GWS5" s="13"/>
      <c r="GWT5" s="13"/>
      <c r="GWU5" s="14"/>
      <c r="GWV5" s="4"/>
      <c r="GWW5" s="4"/>
      <c r="GWY5" s="13"/>
      <c r="GWZ5" s="13"/>
      <c r="GXA5" s="14"/>
      <c r="GXB5" s="4"/>
      <c r="GXC5" s="4"/>
      <c r="GXE5" s="13"/>
      <c r="GXF5" s="13"/>
      <c r="GXG5" s="14"/>
      <c r="GXH5" s="4"/>
      <c r="GXI5" s="4"/>
      <c r="GXK5" s="13"/>
      <c r="GXL5" s="13"/>
      <c r="GXM5" s="14"/>
      <c r="GXN5" s="4"/>
      <c r="GXO5" s="4"/>
      <c r="GXQ5" s="13"/>
      <c r="GXR5" s="13"/>
      <c r="GXS5" s="14"/>
      <c r="GXT5" s="4"/>
      <c r="GXU5" s="4"/>
      <c r="GXW5" s="13"/>
      <c r="GXX5" s="13"/>
      <c r="GXY5" s="14"/>
      <c r="GXZ5" s="4"/>
      <c r="GYA5" s="4"/>
      <c r="GYC5" s="13"/>
      <c r="GYD5" s="13"/>
      <c r="GYE5" s="14"/>
      <c r="GYF5" s="4"/>
      <c r="GYG5" s="4"/>
      <c r="GYI5" s="13"/>
      <c r="GYJ5" s="13"/>
      <c r="GYK5" s="14"/>
      <c r="GYL5" s="4"/>
      <c r="GYM5" s="4"/>
      <c r="GYO5" s="13"/>
      <c r="GYP5" s="13"/>
      <c r="GYQ5" s="14"/>
      <c r="GYR5" s="4"/>
      <c r="GYS5" s="4"/>
      <c r="GYU5" s="13"/>
      <c r="GYV5" s="13"/>
      <c r="GYW5" s="14"/>
      <c r="GYX5" s="4"/>
      <c r="GYY5" s="4"/>
      <c r="GZA5" s="13"/>
      <c r="GZB5" s="13"/>
      <c r="GZC5" s="14"/>
      <c r="GZD5" s="4"/>
      <c r="GZE5" s="4"/>
      <c r="GZG5" s="13"/>
      <c r="GZH5" s="13"/>
      <c r="GZI5" s="14"/>
      <c r="GZJ5" s="4"/>
      <c r="GZK5" s="4"/>
      <c r="GZM5" s="13"/>
      <c r="GZN5" s="13"/>
      <c r="GZO5" s="14"/>
      <c r="GZP5" s="4"/>
      <c r="GZQ5" s="4"/>
      <c r="GZS5" s="13"/>
      <c r="GZT5" s="13"/>
      <c r="GZU5" s="14"/>
      <c r="GZV5" s="4"/>
      <c r="GZW5" s="4"/>
      <c r="GZY5" s="13"/>
      <c r="GZZ5" s="13"/>
      <c r="HAA5" s="14"/>
      <c r="HAB5" s="4"/>
      <c r="HAC5" s="4"/>
      <c r="HAE5" s="13"/>
      <c r="HAF5" s="13"/>
      <c r="HAG5" s="14"/>
      <c r="HAH5" s="4"/>
      <c r="HAI5" s="4"/>
      <c r="HAK5" s="13"/>
      <c r="HAL5" s="13"/>
      <c r="HAM5" s="14"/>
      <c r="HAN5" s="4"/>
      <c r="HAO5" s="4"/>
      <c r="HAQ5" s="13"/>
      <c r="HAR5" s="13"/>
      <c r="HAS5" s="14"/>
      <c r="HAT5" s="4"/>
      <c r="HAU5" s="4"/>
      <c r="HAW5" s="13"/>
      <c r="HAX5" s="13"/>
      <c r="HAY5" s="14"/>
      <c r="HAZ5" s="4"/>
      <c r="HBA5" s="4"/>
      <c r="HBC5" s="13"/>
      <c r="HBD5" s="13"/>
      <c r="HBE5" s="14"/>
      <c r="HBF5" s="4"/>
      <c r="HBG5" s="4"/>
      <c r="HBI5" s="13"/>
      <c r="HBJ5" s="13"/>
      <c r="HBK5" s="14"/>
      <c r="HBL5" s="4"/>
      <c r="HBM5" s="4"/>
      <c r="HBO5" s="13"/>
      <c r="HBP5" s="13"/>
      <c r="HBQ5" s="14"/>
      <c r="HBR5" s="4"/>
      <c r="HBS5" s="4"/>
      <c r="HBU5" s="13"/>
      <c r="HBV5" s="13"/>
      <c r="HBW5" s="14"/>
      <c r="HBX5" s="4"/>
      <c r="HBY5" s="4"/>
      <c r="HCA5" s="13"/>
      <c r="HCB5" s="13"/>
      <c r="HCC5" s="14"/>
      <c r="HCD5" s="4"/>
      <c r="HCE5" s="4"/>
      <c r="HCG5" s="13"/>
      <c r="HCH5" s="13"/>
      <c r="HCI5" s="14"/>
      <c r="HCJ5" s="4"/>
      <c r="HCK5" s="4"/>
      <c r="HCM5" s="13"/>
      <c r="HCN5" s="13"/>
      <c r="HCO5" s="14"/>
      <c r="HCP5" s="4"/>
      <c r="HCQ5" s="4"/>
      <c r="HCS5" s="13"/>
      <c r="HCT5" s="13"/>
      <c r="HCU5" s="14"/>
      <c r="HCV5" s="4"/>
      <c r="HCW5" s="4"/>
      <c r="HCY5" s="13"/>
      <c r="HCZ5" s="13"/>
      <c r="HDA5" s="14"/>
      <c r="HDB5" s="4"/>
      <c r="HDC5" s="4"/>
      <c r="HDE5" s="13"/>
      <c r="HDF5" s="13"/>
      <c r="HDG5" s="14"/>
      <c r="HDH5" s="4"/>
      <c r="HDI5" s="4"/>
      <c r="HDK5" s="13"/>
      <c r="HDL5" s="13"/>
      <c r="HDM5" s="14"/>
      <c r="HDN5" s="4"/>
      <c r="HDO5" s="4"/>
      <c r="HDQ5" s="13"/>
      <c r="HDR5" s="13"/>
      <c r="HDS5" s="14"/>
      <c r="HDT5" s="4"/>
      <c r="HDU5" s="4"/>
      <c r="HDW5" s="13"/>
      <c r="HDX5" s="13"/>
      <c r="HDY5" s="14"/>
      <c r="HDZ5" s="4"/>
      <c r="HEA5" s="4"/>
      <c r="HEC5" s="13"/>
      <c r="HED5" s="13"/>
      <c r="HEE5" s="14"/>
      <c r="HEF5" s="4"/>
      <c r="HEG5" s="4"/>
      <c r="HEI5" s="13"/>
      <c r="HEJ5" s="13"/>
      <c r="HEK5" s="14"/>
      <c r="HEL5" s="4"/>
      <c r="HEM5" s="4"/>
      <c r="HEO5" s="13"/>
      <c r="HEP5" s="13"/>
      <c r="HEQ5" s="14"/>
      <c r="HER5" s="4"/>
      <c r="HES5" s="4"/>
      <c r="HEU5" s="13"/>
      <c r="HEV5" s="13"/>
      <c r="HEW5" s="14"/>
      <c r="HEX5" s="4"/>
      <c r="HEY5" s="4"/>
      <c r="HFA5" s="13"/>
      <c r="HFB5" s="13"/>
      <c r="HFC5" s="14"/>
      <c r="HFD5" s="4"/>
      <c r="HFE5" s="4"/>
      <c r="HFG5" s="13"/>
      <c r="HFH5" s="13"/>
      <c r="HFI5" s="14"/>
      <c r="HFJ5" s="4"/>
      <c r="HFK5" s="4"/>
      <c r="HFM5" s="13"/>
      <c r="HFN5" s="13"/>
      <c r="HFO5" s="14"/>
      <c r="HFP5" s="4"/>
      <c r="HFQ5" s="4"/>
      <c r="HFS5" s="13"/>
      <c r="HFT5" s="13"/>
      <c r="HFU5" s="14"/>
      <c r="HFV5" s="4"/>
      <c r="HFW5" s="4"/>
      <c r="HFY5" s="13"/>
      <c r="HFZ5" s="13"/>
      <c r="HGA5" s="14"/>
      <c r="HGB5" s="4"/>
      <c r="HGC5" s="4"/>
      <c r="HGE5" s="13"/>
      <c r="HGF5" s="13"/>
      <c r="HGG5" s="14"/>
      <c r="HGH5" s="4"/>
      <c r="HGI5" s="4"/>
      <c r="HGK5" s="13"/>
      <c r="HGL5" s="13"/>
      <c r="HGM5" s="14"/>
      <c r="HGN5" s="4"/>
      <c r="HGO5" s="4"/>
      <c r="HGQ5" s="13"/>
      <c r="HGR5" s="13"/>
      <c r="HGS5" s="14"/>
      <c r="HGT5" s="4"/>
      <c r="HGU5" s="4"/>
      <c r="HGW5" s="13"/>
      <c r="HGX5" s="13"/>
      <c r="HGY5" s="14"/>
      <c r="HGZ5" s="4"/>
      <c r="HHA5" s="4"/>
      <c r="HHC5" s="13"/>
      <c r="HHD5" s="13"/>
      <c r="HHE5" s="14"/>
      <c r="HHF5" s="4"/>
      <c r="HHG5" s="4"/>
      <c r="HHI5" s="13"/>
      <c r="HHJ5" s="13"/>
      <c r="HHK5" s="14"/>
      <c r="HHL5" s="4"/>
      <c r="HHM5" s="4"/>
      <c r="HHO5" s="13"/>
      <c r="HHP5" s="13"/>
      <c r="HHQ5" s="14"/>
      <c r="HHR5" s="4"/>
      <c r="HHS5" s="4"/>
      <c r="HHU5" s="13"/>
      <c r="HHV5" s="13"/>
      <c r="HHW5" s="14"/>
      <c r="HHX5" s="4"/>
      <c r="HHY5" s="4"/>
      <c r="HIA5" s="13"/>
      <c r="HIB5" s="13"/>
      <c r="HIC5" s="14"/>
      <c r="HID5" s="4"/>
      <c r="HIE5" s="4"/>
      <c r="HIG5" s="13"/>
      <c r="HIH5" s="13"/>
      <c r="HII5" s="14"/>
      <c r="HIJ5" s="4"/>
      <c r="HIK5" s="4"/>
      <c r="HIM5" s="13"/>
      <c r="HIN5" s="13"/>
      <c r="HIO5" s="14"/>
      <c r="HIP5" s="4"/>
      <c r="HIQ5" s="4"/>
      <c r="HIS5" s="13"/>
      <c r="HIT5" s="13"/>
      <c r="HIU5" s="14"/>
      <c r="HIV5" s="4"/>
      <c r="HIW5" s="4"/>
      <c r="HIY5" s="13"/>
      <c r="HIZ5" s="13"/>
      <c r="HJA5" s="14"/>
      <c r="HJB5" s="4"/>
      <c r="HJC5" s="4"/>
      <c r="HJE5" s="13"/>
      <c r="HJF5" s="13"/>
      <c r="HJG5" s="14"/>
      <c r="HJH5" s="4"/>
      <c r="HJI5" s="4"/>
      <c r="HJK5" s="13"/>
      <c r="HJL5" s="13"/>
      <c r="HJM5" s="14"/>
      <c r="HJN5" s="4"/>
      <c r="HJO5" s="4"/>
      <c r="HJQ5" s="13"/>
      <c r="HJR5" s="13"/>
      <c r="HJS5" s="14"/>
      <c r="HJT5" s="4"/>
      <c r="HJU5" s="4"/>
      <c r="HJW5" s="13"/>
      <c r="HJX5" s="13"/>
      <c r="HJY5" s="14"/>
      <c r="HJZ5" s="4"/>
      <c r="HKA5" s="4"/>
      <c r="HKC5" s="13"/>
      <c r="HKD5" s="13"/>
      <c r="HKE5" s="14"/>
      <c r="HKF5" s="4"/>
      <c r="HKG5" s="4"/>
      <c r="HKI5" s="13"/>
      <c r="HKJ5" s="13"/>
      <c r="HKK5" s="14"/>
      <c r="HKL5" s="4"/>
      <c r="HKM5" s="4"/>
      <c r="HKO5" s="13"/>
      <c r="HKP5" s="13"/>
      <c r="HKQ5" s="14"/>
      <c r="HKR5" s="4"/>
      <c r="HKS5" s="4"/>
      <c r="HKU5" s="13"/>
      <c r="HKV5" s="13"/>
      <c r="HKW5" s="14"/>
      <c r="HKX5" s="4"/>
      <c r="HKY5" s="4"/>
      <c r="HLA5" s="13"/>
      <c r="HLB5" s="13"/>
      <c r="HLC5" s="14"/>
      <c r="HLD5" s="4"/>
      <c r="HLE5" s="4"/>
      <c r="HLG5" s="13"/>
      <c r="HLH5" s="13"/>
      <c r="HLI5" s="14"/>
      <c r="HLJ5" s="4"/>
      <c r="HLK5" s="4"/>
      <c r="HLM5" s="13"/>
      <c r="HLN5" s="13"/>
      <c r="HLO5" s="14"/>
      <c r="HLP5" s="4"/>
      <c r="HLQ5" s="4"/>
      <c r="HLS5" s="13"/>
      <c r="HLT5" s="13"/>
      <c r="HLU5" s="14"/>
      <c r="HLV5" s="4"/>
      <c r="HLW5" s="4"/>
      <c r="HLY5" s="13"/>
      <c r="HLZ5" s="13"/>
      <c r="HMA5" s="14"/>
      <c r="HMB5" s="4"/>
      <c r="HMC5" s="4"/>
      <c r="HME5" s="13"/>
      <c r="HMF5" s="13"/>
      <c r="HMG5" s="14"/>
      <c r="HMH5" s="4"/>
      <c r="HMI5" s="4"/>
      <c r="HMK5" s="13"/>
      <c r="HML5" s="13"/>
      <c r="HMM5" s="14"/>
      <c r="HMN5" s="4"/>
      <c r="HMO5" s="4"/>
      <c r="HMQ5" s="13"/>
      <c r="HMR5" s="13"/>
      <c r="HMS5" s="14"/>
      <c r="HMT5" s="4"/>
      <c r="HMU5" s="4"/>
      <c r="HMW5" s="13"/>
      <c r="HMX5" s="13"/>
      <c r="HMY5" s="14"/>
      <c r="HMZ5" s="4"/>
      <c r="HNA5" s="4"/>
      <c r="HNC5" s="13"/>
      <c r="HND5" s="13"/>
      <c r="HNE5" s="14"/>
      <c r="HNF5" s="4"/>
      <c r="HNG5" s="4"/>
      <c r="HNI5" s="13"/>
      <c r="HNJ5" s="13"/>
      <c r="HNK5" s="14"/>
      <c r="HNL5" s="4"/>
      <c r="HNM5" s="4"/>
      <c r="HNO5" s="13"/>
      <c r="HNP5" s="13"/>
      <c r="HNQ5" s="14"/>
      <c r="HNR5" s="4"/>
      <c r="HNS5" s="4"/>
      <c r="HNU5" s="13"/>
      <c r="HNV5" s="13"/>
      <c r="HNW5" s="14"/>
      <c r="HNX5" s="4"/>
      <c r="HNY5" s="4"/>
      <c r="HOA5" s="13"/>
      <c r="HOB5" s="13"/>
      <c r="HOC5" s="14"/>
      <c r="HOD5" s="4"/>
      <c r="HOE5" s="4"/>
      <c r="HOG5" s="13"/>
      <c r="HOH5" s="13"/>
      <c r="HOI5" s="14"/>
      <c r="HOJ5" s="4"/>
      <c r="HOK5" s="4"/>
      <c r="HOM5" s="13"/>
      <c r="HON5" s="13"/>
      <c r="HOO5" s="14"/>
      <c r="HOP5" s="4"/>
      <c r="HOQ5" s="4"/>
      <c r="HOS5" s="13"/>
      <c r="HOT5" s="13"/>
      <c r="HOU5" s="14"/>
      <c r="HOV5" s="4"/>
      <c r="HOW5" s="4"/>
      <c r="HOY5" s="13"/>
      <c r="HOZ5" s="13"/>
      <c r="HPA5" s="14"/>
      <c r="HPB5" s="4"/>
      <c r="HPC5" s="4"/>
      <c r="HPE5" s="13"/>
      <c r="HPF5" s="13"/>
      <c r="HPG5" s="14"/>
      <c r="HPH5" s="4"/>
      <c r="HPI5" s="4"/>
      <c r="HPK5" s="13"/>
      <c r="HPL5" s="13"/>
      <c r="HPM5" s="14"/>
      <c r="HPN5" s="4"/>
      <c r="HPO5" s="4"/>
      <c r="HPQ5" s="13"/>
      <c r="HPR5" s="13"/>
      <c r="HPS5" s="14"/>
      <c r="HPT5" s="4"/>
      <c r="HPU5" s="4"/>
      <c r="HPW5" s="13"/>
      <c r="HPX5" s="13"/>
      <c r="HPY5" s="14"/>
      <c r="HPZ5" s="4"/>
      <c r="HQA5" s="4"/>
      <c r="HQC5" s="13"/>
      <c r="HQD5" s="13"/>
      <c r="HQE5" s="14"/>
      <c r="HQF5" s="4"/>
      <c r="HQG5" s="4"/>
      <c r="HQI5" s="13"/>
      <c r="HQJ5" s="13"/>
      <c r="HQK5" s="14"/>
      <c r="HQL5" s="4"/>
      <c r="HQM5" s="4"/>
      <c r="HQO5" s="13"/>
      <c r="HQP5" s="13"/>
      <c r="HQQ5" s="14"/>
      <c r="HQR5" s="4"/>
      <c r="HQS5" s="4"/>
      <c r="HQU5" s="13"/>
      <c r="HQV5" s="13"/>
      <c r="HQW5" s="14"/>
      <c r="HQX5" s="4"/>
      <c r="HQY5" s="4"/>
      <c r="HRA5" s="13"/>
      <c r="HRB5" s="13"/>
      <c r="HRC5" s="14"/>
      <c r="HRD5" s="4"/>
      <c r="HRE5" s="4"/>
      <c r="HRG5" s="13"/>
      <c r="HRH5" s="13"/>
      <c r="HRI5" s="14"/>
      <c r="HRJ5" s="4"/>
      <c r="HRK5" s="4"/>
      <c r="HRM5" s="13"/>
      <c r="HRN5" s="13"/>
      <c r="HRO5" s="14"/>
      <c r="HRP5" s="4"/>
      <c r="HRQ5" s="4"/>
      <c r="HRS5" s="13"/>
      <c r="HRT5" s="13"/>
      <c r="HRU5" s="14"/>
      <c r="HRV5" s="4"/>
      <c r="HRW5" s="4"/>
      <c r="HRY5" s="13"/>
      <c r="HRZ5" s="13"/>
      <c r="HSA5" s="14"/>
      <c r="HSB5" s="4"/>
      <c r="HSC5" s="4"/>
      <c r="HSE5" s="13"/>
      <c r="HSF5" s="13"/>
      <c r="HSG5" s="14"/>
      <c r="HSH5" s="4"/>
      <c r="HSI5" s="4"/>
      <c r="HSK5" s="13"/>
      <c r="HSL5" s="13"/>
      <c r="HSM5" s="14"/>
      <c r="HSN5" s="4"/>
      <c r="HSO5" s="4"/>
      <c r="HSQ5" s="13"/>
      <c r="HSR5" s="13"/>
      <c r="HSS5" s="14"/>
      <c r="HST5" s="4"/>
      <c r="HSU5" s="4"/>
      <c r="HSW5" s="13"/>
      <c r="HSX5" s="13"/>
      <c r="HSY5" s="14"/>
      <c r="HSZ5" s="4"/>
      <c r="HTA5" s="4"/>
      <c r="HTC5" s="13"/>
      <c r="HTD5" s="13"/>
      <c r="HTE5" s="14"/>
      <c r="HTF5" s="4"/>
      <c r="HTG5" s="4"/>
      <c r="HTI5" s="13"/>
      <c r="HTJ5" s="13"/>
      <c r="HTK5" s="14"/>
      <c r="HTL5" s="4"/>
      <c r="HTM5" s="4"/>
      <c r="HTO5" s="13"/>
      <c r="HTP5" s="13"/>
      <c r="HTQ5" s="14"/>
      <c r="HTR5" s="4"/>
      <c r="HTS5" s="4"/>
      <c r="HTU5" s="13"/>
      <c r="HTV5" s="13"/>
      <c r="HTW5" s="14"/>
      <c r="HTX5" s="4"/>
      <c r="HTY5" s="4"/>
      <c r="HUA5" s="13"/>
      <c r="HUB5" s="13"/>
      <c r="HUC5" s="14"/>
      <c r="HUD5" s="4"/>
      <c r="HUE5" s="4"/>
      <c r="HUG5" s="13"/>
      <c r="HUH5" s="13"/>
      <c r="HUI5" s="14"/>
      <c r="HUJ5" s="4"/>
      <c r="HUK5" s="4"/>
      <c r="HUM5" s="13"/>
      <c r="HUN5" s="13"/>
      <c r="HUO5" s="14"/>
      <c r="HUP5" s="4"/>
      <c r="HUQ5" s="4"/>
      <c r="HUS5" s="13"/>
      <c r="HUT5" s="13"/>
      <c r="HUU5" s="14"/>
      <c r="HUV5" s="4"/>
      <c r="HUW5" s="4"/>
      <c r="HUY5" s="13"/>
      <c r="HUZ5" s="13"/>
      <c r="HVA5" s="14"/>
      <c r="HVB5" s="4"/>
      <c r="HVC5" s="4"/>
      <c r="HVE5" s="13"/>
      <c r="HVF5" s="13"/>
      <c r="HVG5" s="14"/>
      <c r="HVH5" s="4"/>
      <c r="HVI5" s="4"/>
      <c r="HVK5" s="13"/>
      <c r="HVL5" s="13"/>
      <c r="HVM5" s="14"/>
      <c r="HVN5" s="4"/>
      <c r="HVO5" s="4"/>
      <c r="HVQ5" s="13"/>
      <c r="HVR5" s="13"/>
      <c r="HVS5" s="14"/>
      <c r="HVT5" s="4"/>
      <c r="HVU5" s="4"/>
      <c r="HVW5" s="13"/>
      <c r="HVX5" s="13"/>
      <c r="HVY5" s="14"/>
      <c r="HVZ5" s="4"/>
      <c r="HWA5" s="4"/>
      <c r="HWC5" s="13"/>
      <c r="HWD5" s="13"/>
      <c r="HWE5" s="14"/>
      <c r="HWF5" s="4"/>
      <c r="HWG5" s="4"/>
      <c r="HWI5" s="13"/>
      <c r="HWJ5" s="13"/>
      <c r="HWK5" s="14"/>
      <c r="HWL5" s="4"/>
      <c r="HWM5" s="4"/>
      <c r="HWO5" s="13"/>
      <c r="HWP5" s="13"/>
      <c r="HWQ5" s="14"/>
      <c r="HWR5" s="4"/>
      <c r="HWS5" s="4"/>
      <c r="HWU5" s="13"/>
      <c r="HWV5" s="13"/>
      <c r="HWW5" s="14"/>
      <c r="HWX5" s="4"/>
      <c r="HWY5" s="4"/>
      <c r="HXA5" s="13"/>
      <c r="HXB5" s="13"/>
      <c r="HXC5" s="14"/>
      <c r="HXD5" s="4"/>
      <c r="HXE5" s="4"/>
      <c r="HXG5" s="13"/>
      <c r="HXH5" s="13"/>
      <c r="HXI5" s="14"/>
      <c r="HXJ5" s="4"/>
      <c r="HXK5" s="4"/>
      <c r="HXM5" s="13"/>
      <c r="HXN5" s="13"/>
      <c r="HXO5" s="14"/>
      <c r="HXP5" s="4"/>
      <c r="HXQ5" s="4"/>
      <c r="HXS5" s="13"/>
      <c r="HXT5" s="13"/>
      <c r="HXU5" s="14"/>
      <c r="HXV5" s="4"/>
      <c r="HXW5" s="4"/>
      <c r="HXY5" s="13"/>
      <c r="HXZ5" s="13"/>
      <c r="HYA5" s="14"/>
      <c r="HYB5" s="4"/>
      <c r="HYC5" s="4"/>
      <c r="HYE5" s="13"/>
      <c r="HYF5" s="13"/>
      <c r="HYG5" s="14"/>
      <c r="HYH5" s="4"/>
      <c r="HYI5" s="4"/>
      <c r="HYK5" s="13"/>
      <c r="HYL5" s="13"/>
      <c r="HYM5" s="14"/>
      <c r="HYN5" s="4"/>
      <c r="HYO5" s="4"/>
      <c r="HYQ5" s="13"/>
      <c r="HYR5" s="13"/>
      <c r="HYS5" s="14"/>
      <c r="HYT5" s="4"/>
      <c r="HYU5" s="4"/>
      <c r="HYW5" s="13"/>
      <c r="HYX5" s="13"/>
      <c r="HYY5" s="14"/>
      <c r="HYZ5" s="4"/>
      <c r="HZA5" s="4"/>
      <c r="HZC5" s="13"/>
      <c r="HZD5" s="13"/>
      <c r="HZE5" s="14"/>
      <c r="HZF5" s="4"/>
      <c r="HZG5" s="4"/>
      <c r="HZI5" s="13"/>
      <c r="HZJ5" s="13"/>
      <c r="HZK5" s="14"/>
      <c r="HZL5" s="4"/>
      <c r="HZM5" s="4"/>
      <c r="HZO5" s="13"/>
      <c r="HZP5" s="13"/>
      <c r="HZQ5" s="14"/>
      <c r="HZR5" s="4"/>
      <c r="HZS5" s="4"/>
      <c r="HZU5" s="13"/>
      <c r="HZV5" s="13"/>
      <c r="HZW5" s="14"/>
      <c r="HZX5" s="4"/>
      <c r="HZY5" s="4"/>
      <c r="IAA5" s="13"/>
      <c r="IAB5" s="13"/>
      <c r="IAC5" s="14"/>
      <c r="IAD5" s="4"/>
      <c r="IAE5" s="4"/>
      <c r="IAG5" s="13"/>
      <c r="IAH5" s="13"/>
      <c r="IAI5" s="14"/>
      <c r="IAJ5" s="4"/>
      <c r="IAK5" s="4"/>
      <c r="IAM5" s="13"/>
      <c r="IAN5" s="13"/>
      <c r="IAO5" s="14"/>
      <c r="IAP5" s="4"/>
      <c r="IAQ5" s="4"/>
      <c r="IAS5" s="13"/>
      <c r="IAT5" s="13"/>
      <c r="IAU5" s="14"/>
      <c r="IAV5" s="4"/>
      <c r="IAW5" s="4"/>
      <c r="IAY5" s="13"/>
      <c r="IAZ5" s="13"/>
      <c r="IBA5" s="14"/>
      <c r="IBB5" s="4"/>
      <c r="IBC5" s="4"/>
      <c r="IBE5" s="13"/>
      <c r="IBF5" s="13"/>
      <c r="IBG5" s="14"/>
      <c r="IBH5" s="4"/>
      <c r="IBI5" s="4"/>
      <c r="IBK5" s="13"/>
      <c r="IBL5" s="13"/>
      <c r="IBM5" s="14"/>
      <c r="IBN5" s="4"/>
      <c r="IBO5" s="4"/>
      <c r="IBQ5" s="13"/>
      <c r="IBR5" s="13"/>
      <c r="IBS5" s="14"/>
      <c r="IBT5" s="4"/>
      <c r="IBU5" s="4"/>
      <c r="IBW5" s="13"/>
      <c r="IBX5" s="13"/>
      <c r="IBY5" s="14"/>
      <c r="IBZ5" s="4"/>
      <c r="ICA5" s="4"/>
      <c r="ICC5" s="13"/>
      <c r="ICD5" s="13"/>
      <c r="ICE5" s="14"/>
      <c r="ICF5" s="4"/>
      <c r="ICG5" s="4"/>
      <c r="ICI5" s="13"/>
      <c r="ICJ5" s="13"/>
      <c r="ICK5" s="14"/>
      <c r="ICL5" s="4"/>
      <c r="ICM5" s="4"/>
      <c r="ICO5" s="13"/>
      <c r="ICP5" s="13"/>
      <c r="ICQ5" s="14"/>
      <c r="ICR5" s="4"/>
      <c r="ICS5" s="4"/>
      <c r="ICU5" s="13"/>
      <c r="ICV5" s="13"/>
      <c r="ICW5" s="14"/>
      <c r="ICX5" s="4"/>
      <c r="ICY5" s="4"/>
      <c r="IDA5" s="13"/>
      <c r="IDB5" s="13"/>
      <c r="IDC5" s="14"/>
      <c r="IDD5" s="4"/>
      <c r="IDE5" s="4"/>
      <c r="IDG5" s="13"/>
      <c r="IDH5" s="13"/>
      <c r="IDI5" s="14"/>
      <c r="IDJ5" s="4"/>
      <c r="IDK5" s="4"/>
      <c r="IDM5" s="13"/>
      <c r="IDN5" s="13"/>
      <c r="IDO5" s="14"/>
      <c r="IDP5" s="4"/>
      <c r="IDQ5" s="4"/>
      <c r="IDS5" s="13"/>
      <c r="IDT5" s="13"/>
      <c r="IDU5" s="14"/>
      <c r="IDV5" s="4"/>
      <c r="IDW5" s="4"/>
      <c r="IDY5" s="13"/>
      <c r="IDZ5" s="13"/>
      <c r="IEA5" s="14"/>
      <c r="IEB5" s="4"/>
      <c r="IEC5" s="4"/>
      <c r="IEE5" s="13"/>
      <c r="IEF5" s="13"/>
      <c r="IEG5" s="14"/>
      <c r="IEH5" s="4"/>
      <c r="IEI5" s="4"/>
      <c r="IEK5" s="13"/>
      <c r="IEL5" s="13"/>
      <c r="IEM5" s="14"/>
      <c r="IEN5" s="4"/>
      <c r="IEO5" s="4"/>
      <c r="IEQ5" s="13"/>
      <c r="IER5" s="13"/>
      <c r="IES5" s="14"/>
      <c r="IET5" s="4"/>
      <c r="IEU5" s="4"/>
      <c r="IEW5" s="13"/>
      <c r="IEX5" s="13"/>
      <c r="IEY5" s="14"/>
      <c r="IEZ5" s="4"/>
      <c r="IFA5" s="4"/>
      <c r="IFC5" s="13"/>
      <c r="IFD5" s="13"/>
      <c r="IFE5" s="14"/>
      <c r="IFF5" s="4"/>
      <c r="IFG5" s="4"/>
      <c r="IFI5" s="13"/>
      <c r="IFJ5" s="13"/>
      <c r="IFK5" s="14"/>
      <c r="IFL5" s="4"/>
      <c r="IFM5" s="4"/>
      <c r="IFO5" s="13"/>
      <c r="IFP5" s="13"/>
      <c r="IFQ5" s="14"/>
      <c r="IFR5" s="4"/>
      <c r="IFS5" s="4"/>
      <c r="IFU5" s="13"/>
      <c r="IFV5" s="13"/>
      <c r="IFW5" s="14"/>
      <c r="IFX5" s="4"/>
      <c r="IFY5" s="4"/>
      <c r="IGA5" s="13"/>
      <c r="IGB5" s="13"/>
      <c r="IGC5" s="14"/>
      <c r="IGD5" s="4"/>
      <c r="IGE5" s="4"/>
      <c r="IGG5" s="13"/>
      <c r="IGH5" s="13"/>
      <c r="IGI5" s="14"/>
      <c r="IGJ5" s="4"/>
      <c r="IGK5" s="4"/>
      <c r="IGM5" s="13"/>
      <c r="IGN5" s="13"/>
      <c r="IGO5" s="14"/>
      <c r="IGP5" s="4"/>
      <c r="IGQ5" s="4"/>
      <c r="IGS5" s="13"/>
      <c r="IGT5" s="13"/>
      <c r="IGU5" s="14"/>
      <c r="IGV5" s="4"/>
      <c r="IGW5" s="4"/>
      <c r="IGY5" s="13"/>
      <c r="IGZ5" s="13"/>
      <c r="IHA5" s="14"/>
      <c r="IHB5" s="4"/>
      <c r="IHC5" s="4"/>
      <c r="IHE5" s="13"/>
      <c r="IHF5" s="13"/>
      <c r="IHG5" s="14"/>
      <c r="IHH5" s="4"/>
      <c r="IHI5" s="4"/>
      <c r="IHK5" s="13"/>
      <c r="IHL5" s="13"/>
      <c r="IHM5" s="14"/>
      <c r="IHN5" s="4"/>
      <c r="IHO5" s="4"/>
      <c r="IHQ5" s="13"/>
      <c r="IHR5" s="13"/>
      <c r="IHS5" s="14"/>
      <c r="IHT5" s="4"/>
      <c r="IHU5" s="4"/>
      <c r="IHW5" s="13"/>
      <c r="IHX5" s="13"/>
      <c r="IHY5" s="14"/>
      <c r="IHZ5" s="4"/>
      <c r="IIA5" s="4"/>
      <c r="IIC5" s="13"/>
      <c r="IID5" s="13"/>
      <c r="IIE5" s="14"/>
      <c r="IIF5" s="4"/>
      <c r="IIG5" s="4"/>
      <c r="III5" s="13"/>
      <c r="IIJ5" s="13"/>
      <c r="IIK5" s="14"/>
      <c r="IIL5" s="4"/>
      <c r="IIM5" s="4"/>
      <c r="IIO5" s="13"/>
      <c r="IIP5" s="13"/>
      <c r="IIQ5" s="14"/>
      <c r="IIR5" s="4"/>
      <c r="IIS5" s="4"/>
      <c r="IIU5" s="13"/>
      <c r="IIV5" s="13"/>
      <c r="IIW5" s="14"/>
      <c r="IIX5" s="4"/>
      <c r="IIY5" s="4"/>
      <c r="IJA5" s="13"/>
      <c r="IJB5" s="13"/>
      <c r="IJC5" s="14"/>
      <c r="IJD5" s="4"/>
      <c r="IJE5" s="4"/>
      <c r="IJG5" s="13"/>
      <c r="IJH5" s="13"/>
      <c r="IJI5" s="14"/>
      <c r="IJJ5" s="4"/>
      <c r="IJK5" s="4"/>
      <c r="IJM5" s="13"/>
      <c r="IJN5" s="13"/>
      <c r="IJO5" s="14"/>
      <c r="IJP5" s="4"/>
      <c r="IJQ5" s="4"/>
      <c r="IJS5" s="13"/>
      <c r="IJT5" s="13"/>
      <c r="IJU5" s="14"/>
      <c r="IJV5" s="4"/>
      <c r="IJW5" s="4"/>
      <c r="IJY5" s="13"/>
      <c r="IJZ5" s="13"/>
      <c r="IKA5" s="14"/>
      <c r="IKB5" s="4"/>
      <c r="IKC5" s="4"/>
      <c r="IKE5" s="13"/>
      <c r="IKF5" s="13"/>
      <c r="IKG5" s="14"/>
      <c r="IKH5" s="4"/>
      <c r="IKI5" s="4"/>
      <c r="IKK5" s="13"/>
      <c r="IKL5" s="13"/>
      <c r="IKM5" s="14"/>
      <c r="IKN5" s="4"/>
      <c r="IKO5" s="4"/>
      <c r="IKQ5" s="13"/>
      <c r="IKR5" s="13"/>
      <c r="IKS5" s="14"/>
      <c r="IKT5" s="4"/>
      <c r="IKU5" s="4"/>
      <c r="IKW5" s="13"/>
      <c r="IKX5" s="13"/>
      <c r="IKY5" s="14"/>
      <c r="IKZ5" s="4"/>
      <c r="ILA5" s="4"/>
      <c r="ILC5" s="13"/>
      <c r="ILD5" s="13"/>
      <c r="ILE5" s="14"/>
      <c r="ILF5" s="4"/>
      <c r="ILG5" s="4"/>
      <c r="ILI5" s="13"/>
      <c r="ILJ5" s="13"/>
      <c r="ILK5" s="14"/>
      <c r="ILL5" s="4"/>
      <c r="ILM5" s="4"/>
      <c r="ILO5" s="13"/>
      <c r="ILP5" s="13"/>
      <c r="ILQ5" s="14"/>
      <c r="ILR5" s="4"/>
      <c r="ILS5" s="4"/>
      <c r="ILU5" s="13"/>
      <c r="ILV5" s="13"/>
      <c r="ILW5" s="14"/>
      <c r="ILX5" s="4"/>
      <c r="ILY5" s="4"/>
      <c r="IMA5" s="13"/>
      <c r="IMB5" s="13"/>
      <c r="IMC5" s="14"/>
      <c r="IMD5" s="4"/>
      <c r="IME5" s="4"/>
      <c r="IMG5" s="13"/>
      <c r="IMH5" s="13"/>
      <c r="IMI5" s="14"/>
      <c r="IMJ5" s="4"/>
      <c r="IMK5" s="4"/>
      <c r="IMM5" s="13"/>
      <c r="IMN5" s="13"/>
      <c r="IMO5" s="14"/>
      <c r="IMP5" s="4"/>
      <c r="IMQ5" s="4"/>
      <c r="IMS5" s="13"/>
      <c r="IMT5" s="13"/>
      <c r="IMU5" s="14"/>
      <c r="IMV5" s="4"/>
      <c r="IMW5" s="4"/>
      <c r="IMY5" s="13"/>
      <c r="IMZ5" s="13"/>
      <c r="INA5" s="14"/>
      <c r="INB5" s="4"/>
      <c r="INC5" s="4"/>
      <c r="INE5" s="13"/>
      <c r="INF5" s="13"/>
      <c r="ING5" s="14"/>
      <c r="INH5" s="4"/>
      <c r="INI5" s="4"/>
      <c r="INK5" s="13"/>
      <c r="INL5" s="13"/>
      <c r="INM5" s="14"/>
      <c r="INN5" s="4"/>
      <c r="INO5" s="4"/>
      <c r="INQ5" s="13"/>
      <c r="INR5" s="13"/>
      <c r="INS5" s="14"/>
      <c r="INT5" s="4"/>
      <c r="INU5" s="4"/>
      <c r="INW5" s="13"/>
      <c r="INX5" s="13"/>
      <c r="INY5" s="14"/>
      <c r="INZ5" s="4"/>
      <c r="IOA5" s="4"/>
      <c r="IOC5" s="13"/>
      <c r="IOD5" s="13"/>
      <c r="IOE5" s="14"/>
      <c r="IOF5" s="4"/>
      <c r="IOG5" s="4"/>
      <c r="IOI5" s="13"/>
      <c r="IOJ5" s="13"/>
      <c r="IOK5" s="14"/>
      <c r="IOL5" s="4"/>
      <c r="IOM5" s="4"/>
      <c r="IOO5" s="13"/>
      <c r="IOP5" s="13"/>
      <c r="IOQ5" s="14"/>
      <c r="IOR5" s="4"/>
      <c r="IOS5" s="4"/>
      <c r="IOU5" s="13"/>
      <c r="IOV5" s="13"/>
      <c r="IOW5" s="14"/>
      <c r="IOX5" s="4"/>
      <c r="IOY5" s="4"/>
      <c r="IPA5" s="13"/>
      <c r="IPB5" s="13"/>
      <c r="IPC5" s="14"/>
      <c r="IPD5" s="4"/>
      <c r="IPE5" s="4"/>
      <c r="IPG5" s="13"/>
      <c r="IPH5" s="13"/>
      <c r="IPI5" s="14"/>
      <c r="IPJ5" s="4"/>
      <c r="IPK5" s="4"/>
      <c r="IPM5" s="13"/>
      <c r="IPN5" s="13"/>
      <c r="IPO5" s="14"/>
      <c r="IPP5" s="4"/>
      <c r="IPQ5" s="4"/>
      <c r="IPS5" s="13"/>
      <c r="IPT5" s="13"/>
      <c r="IPU5" s="14"/>
      <c r="IPV5" s="4"/>
      <c r="IPW5" s="4"/>
      <c r="IPY5" s="13"/>
      <c r="IPZ5" s="13"/>
      <c r="IQA5" s="14"/>
      <c r="IQB5" s="4"/>
      <c r="IQC5" s="4"/>
      <c r="IQE5" s="13"/>
      <c r="IQF5" s="13"/>
      <c r="IQG5" s="14"/>
      <c r="IQH5" s="4"/>
      <c r="IQI5" s="4"/>
      <c r="IQK5" s="13"/>
      <c r="IQL5" s="13"/>
      <c r="IQM5" s="14"/>
      <c r="IQN5" s="4"/>
      <c r="IQO5" s="4"/>
      <c r="IQQ5" s="13"/>
      <c r="IQR5" s="13"/>
      <c r="IQS5" s="14"/>
      <c r="IQT5" s="4"/>
      <c r="IQU5" s="4"/>
      <c r="IQW5" s="13"/>
      <c r="IQX5" s="13"/>
      <c r="IQY5" s="14"/>
      <c r="IQZ5" s="4"/>
      <c r="IRA5" s="4"/>
      <c r="IRC5" s="13"/>
      <c r="IRD5" s="13"/>
      <c r="IRE5" s="14"/>
      <c r="IRF5" s="4"/>
      <c r="IRG5" s="4"/>
      <c r="IRI5" s="13"/>
      <c r="IRJ5" s="13"/>
      <c r="IRK5" s="14"/>
      <c r="IRL5" s="4"/>
      <c r="IRM5" s="4"/>
      <c r="IRO5" s="13"/>
      <c r="IRP5" s="13"/>
      <c r="IRQ5" s="14"/>
      <c r="IRR5" s="4"/>
      <c r="IRS5" s="4"/>
      <c r="IRU5" s="13"/>
      <c r="IRV5" s="13"/>
      <c r="IRW5" s="14"/>
      <c r="IRX5" s="4"/>
      <c r="IRY5" s="4"/>
      <c r="ISA5" s="13"/>
      <c r="ISB5" s="13"/>
      <c r="ISC5" s="14"/>
      <c r="ISD5" s="4"/>
      <c r="ISE5" s="4"/>
      <c r="ISG5" s="13"/>
      <c r="ISH5" s="13"/>
      <c r="ISI5" s="14"/>
      <c r="ISJ5" s="4"/>
      <c r="ISK5" s="4"/>
      <c r="ISM5" s="13"/>
      <c r="ISN5" s="13"/>
      <c r="ISO5" s="14"/>
      <c r="ISP5" s="4"/>
      <c r="ISQ5" s="4"/>
      <c r="ISS5" s="13"/>
      <c r="IST5" s="13"/>
      <c r="ISU5" s="14"/>
      <c r="ISV5" s="4"/>
      <c r="ISW5" s="4"/>
      <c r="ISY5" s="13"/>
      <c r="ISZ5" s="13"/>
      <c r="ITA5" s="14"/>
      <c r="ITB5" s="4"/>
      <c r="ITC5" s="4"/>
      <c r="ITE5" s="13"/>
      <c r="ITF5" s="13"/>
      <c r="ITG5" s="14"/>
      <c r="ITH5" s="4"/>
      <c r="ITI5" s="4"/>
      <c r="ITK5" s="13"/>
      <c r="ITL5" s="13"/>
      <c r="ITM5" s="14"/>
      <c r="ITN5" s="4"/>
      <c r="ITO5" s="4"/>
      <c r="ITQ5" s="13"/>
      <c r="ITR5" s="13"/>
      <c r="ITS5" s="14"/>
      <c r="ITT5" s="4"/>
      <c r="ITU5" s="4"/>
      <c r="ITW5" s="13"/>
      <c r="ITX5" s="13"/>
      <c r="ITY5" s="14"/>
      <c r="ITZ5" s="4"/>
      <c r="IUA5" s="4"/>
      <c r="IUC5" s="13"/>
      <c r="IUD5" s="13"/>
      <c r="IUE5" s="14"/>
      <c r="IUF5" s="4"/>
      <c r="IUG5" s="4"/>
      <c r="IUI5" s="13"/>
      <c r="IUJ5" s="13"/>
      <c r="IUK5" s="14"/>
      <c r="IUL5" s="4"/>
      <c r="IUM5" s="4"/>
      <c r="IUO5" s="13"/>
      <c r="IUP5" s="13"/>
      <c r="IUQ5" s="14"/>
      <c r="IUR5" s="4"/>
      <c r="IUS5" s="4"/>
      <c r="IUU5" s="13"/>
      <c r="IUV5" s="13"/>
      <c r="IUW5" s="14"/>
      <c r="IUX5" s="4"/>
      <c r="IUY5" s="4"/>
      <c r="IVA5" s="13"/>
      <c r="IVB5" s="13"/>
      <c r="IVC5" s="14"/>
      <c r="IVD5" s="4"/>
      <c r="IVE5" s="4"/>
      <c r="IVG5" s="13"/>
      <c r="IVH5" s="13"/>
      <c r="IVI5" s="14"/>
      <c r="IVJ5" s="4"/>
      <c r="IVK5" s="4"/>
      <c r="IVM5" s="13"/>
      <c r="IVN5" s="13"/>
      <c r="IVO5" s="14"/>
      <c r="IVP5" s="4"/>
      <c r="IVQ5" s="4"/>
      <c r="IVS5" s="13"/>
      <c r="IVT5" s="13"/>
      <c r="IVU5" s="14"/>
      <c r="IVV5" s="4"/>
      <c r="IVW5" s="4"/>
      <c r="IVY5" s="13"/>
      <c r="IVZ5" s="13"/>
      <c r="IWA5" s="14"/>
      <c r="IWB5" s="4"/>
      <c r="IWC5" s="4"/>
      <c r="IWE5" s="13"/>
      <c r="IWF5" s="13"/>
      <c r="IWG5" s="14"/>
      <c r="IWH5" s="4"/>
      <c r="IWI5" s="4"/>
      <c r="IWK5" s="13"/>
      <c r="IWL5" s="13"/>
      <c r="IWM5" s="14"/>
      <c r="IWN5" s="4"/>
      <c r="IWO5" s="4"/>
      <c r="IWQ5" s="13"/>
      <c r="IWR5" s="13"/>
      <c r="IWS5" s="14"/>
      <c r="IWT5" s="4"/>
      <c r="IWU5" s="4"/>
      <c r="IWW5" s="13"/>
      <c r="IWX5" s="13"/>
      <c r="IWY5" s="14"/>
      <c r="IWZ5" s="4"/>
      <c r="IXA5" s="4"/>
      <c r="IXC5" s="13"/>
      <c r="IXD5" s="13"/>
      <c r="IXE5" s="14"/>
      <c r="IXF5" s="4"/>
      <c r="IXG5" s="4"/>
      <c r="IXI5" s="13"/>
      <c r="IXJ5" s="13"/>
      <c r="IXK5" s="14"/>
      <c r="IXL5" s="4"/>
      <c r="IXM5" s="4"/>
      <c r="IXO5" s="13"/>
      <c r="IXP5" s="13"/>
      <c r="IXQ5" s="14"/>
      <c r="IXR5" s="4"/>
      <c r="IXS5" s="4"/>
      <c r="IXU5" s="13"/>
      <c r="IXV5" s="13"/>
      <c r="IXW5" s="14"/>
      <c r="IXX5" s="4"/>
      <c r="IXY5" s="4"/>
      <c r="IYA5" s="13"/>
      <c r="IYB5" s="13"/>
      <c r="IYC5" s="14"/>
      <c r="IYD5" s="4"/>
      <c r="IYE5" s="4"/>
      <c r="IYG5" s="13"/>
      <c r="IYH5" s="13"/>
      <c r="IYI5" s="14"/>
      <c r="IYJ5" s="4"/>
      <c r="IYK5" s="4"/>
      <c r="IYM5" s="13"/>
      <c r="IYN5" s="13"/>
      <c r="IYO5" s="14"/>
      <c r="IYP5" s="4"/>
      <c r="IYQ5" s="4"/>
      <c r="IYS5" s="13"/>
      <c r="IYT5" s="13"/>
      <c r="IYU5" s="14"/>
      <c r="IYV5" s="4"/>
      <c r="IYW5" s="4"/>
      <c r="IYY5" s="13"/>
      <c r="IYZ5" s="13"/>
      <c r="IZA5" s="14"/>
      <c r="IZB5" s="4"/>
      <c r="IZC5" s="4"/>
      <c r="IZE5" s="13"/>
      <c r="IZF5" s="13"/>
      <c r="IZG5" s="14"/>
      <c r="IZH5" s="4"/>
      <c r="IZI5" s="4"/>
      <c r="IZK5" s="13"/>
      <c r="IZL5" s="13"/>
      <c r="IZM5" s="14"/>
      <c r="IZN5" s="4"/>
      <c r="IZO5" s="4"/>
      <c r="IZQ5" s="13"/>
      <c r="IZR5" s="13"/>
      <c r="IZS5" s="14"/>
      <c r="IZT5" s="4"/>
      <c r="IZU5" s="4"/>
      <c r="IZW5" s="13"/>
      <c r="IZX5" s="13"/>
      <c r="IZY5" s="14"/>
      <c r="IZZ5" s="4"/>
      <c r="JAA5" s="4"/>
      <c r="JAC5" s="13"/>
      <c r="JAD5" s="13"/>
      <c r="JAE5" s="14"/>
      <c r="JAF5" s="4"/>
      <c r="JAG5" s="4"/>
      <c r="JAI5" s="13"/>
      <c r="JAJ5" s="13"/>
      <c r="JAK5" s="14"/>
      <c r="JAL5" s="4"/>
      <c r="JAM5" s="4"/>
      <c r="JAO5" s="13"/>
      <c r="JAP5" s="13"/>
      <c r="JAQ5" s="14"/>
      <c r="JAR5" s="4"/>
      <c r="JAS5" s="4"/>
      <c r="JAU5" s="13"/>
      <c r="JAV5" s="13"/>
      <c r="JAW5" s="14"/>
      <c r="JAX5" s="4"/>
      <c r="JAY5" s="4"/>
      <c r="JBA5" s="13"/>
      <c r="JBB5" s="13"/>
      <c r="JBC5" s="14"/>
      <c r="JBD5" s="4"/>
      <c r="JBE5" s="4"/>
      <c r="JBG5" s="13"/>
      <c r="JBH5" s="13"/>
      <c r="JBI5" s="14"/>
      <c r="JBJ5" s="4"/>
      <c r="JBK5" s="4"/>
      <c r="JBM5" s="13"/>
      <c r="JBN5" s="13"/>
      <c r="JBO5" s="14"/>
      <c r="JBP5" s="4"/>
      <c r="JBQ5" s="4"/>
      <c r="JBS5" s="13"/>
      <c r="JBT5" s="13"/>
      <c r="JBU5" s="14"/>
      <c r="JBV5" s="4"/>
      <c r="JBW5" s="4"/>
      <c r="JBY5" s="13"/>
      <c r="JBZ5" s="13"/>
      <c r="JCA5" s="14"/>
      <c r="JCB5" s="4"/>
      <c r="JCC5" s="4"/>
      <c r="JCE5" s="13"/>
      <c r="JCF5" s="13"/>
      <c r="JCG5" s="14"/>
      <c r="JCH5" s="4"/>
      <c r="JCI5" s="4"/>
      <c r="JCK5" s="13"/>
      <c r="JCL5" s="13"/>
      <c r="JCM5" s="14"/>
      <c r="JCN5" s="4"/>
      <c r="JCO5" s="4"/>
      <c r="JCQ5" s="13"/>
      <c r="JCR5" s="13"/>
      <c r="JCS5" s="14"/>
      <c r="JCT5" s="4"/>
      <c r="JCU5" s="4"/>
      <c r="JCW5" s="13"/>
      <c r="JCX5" s="13"/>
      <c r="JCY5" s="14"/>
      <c r="JCZ5" s="4"/>
      <c r="JDA5" s="4"/>
      <c r="JDC5" s="13"/>
      <c r="JDD5" s="13"/>
      <c r="JDE5" s="14"/>
      <c r="JDF5" s="4"/>
      <c r="JDG5" s="4"/>
      <c r="JDI5" s="13"/>
      <c r="JDJ5" s="13"/>
      <c r="JDK5" s="14"/>
      <c r="JDL5" s="4"/>
      <c r="JDM5" s="4"/>
      <c r="JDO5" s="13"/>
      <c r="JDP5" s="13"/>
      <c r="JDQ5" s="14"/>
      <c r="JDR5" s="4"/>
      <c r="JDS5" s="4"/>
      <c r="JDU5" s="13"/>
      <c r="JDV5" s="13"/>
      <c r="JDW5" s="14"/>
      <c r="JDX5" s="4"/>
      <c r="JDY5" s="4"/>
      <c r="JEA5" s="13"/>
      <c r="JEB5" s="13"/>
      <c r="JEC5" s="14"/>
      <c r="JED5" s="4"/>
      <c r="JEE5" s="4"/>
      <c r="JEG5" s="13"/>
      <c r="JEH5" s="13"/>
      <c r="JEI5" s="14"/>
      <c r="JEJ5" s="4"/>
      <c r="JEK5" s="4"/>
      <c r="JEM5" s="13"/>
      <c r="JEN5" s="13"/>
      <c r="JEO5" s="14"/>
      <c r="JEP5" s="4"/>
      <c r="JEQ5" s="4"/>
      <c r="JES5" s="13"/>
      <c r="JET5" s="13"/>
      <c r="JEU5" s="14"/>
      <c r="JEV5" s="4"/>
      <c r="JEW5" s="4"/>
      <c r="JEY5" s="13"/>
      <c r="JEZ5" s="13"/>
      <c r="JFA5" s="14"/>
      <c r="JFB5" s="4"/>
      <c r="JFC5" s="4"/>
      <c r="JFE5" s="13"/>
      <c r="JFF5" s="13"/>
      <c r="JFG5" s="14"/>
      <c r="JFH5" s="4"/>
      <c r="JFI5" s="4"/>
      <c r="JFK5" s="13"/>
      <c r="JFL5" s="13"/>
      <c r="JFM5" s="14"/>
      <c r="JFN5" s="4"/>
      <c r="JFO5" s="4"/>
      <c r="JFQ5" s="13"/>
      <c r="JFR5" s="13"/>
      <c r="JFS5" s="14"/>
      <c r="JFT5" s="4"/>
      <c r="JFU5" s="4"/>
      <c r="JFW5" s="13"/>
      <c r="JFX5" s="13"/>
      <c r="JFY5" s="14"/>
      <c r="JFZ5" s="4"/>
      <c r="JGA5" s="4"/>
      <c r="JGC5" s="13"/>
      <c r="JGD5" s="13"/>
      <c r="JGE5" s="14"/>
      <c r="JGF5" s="4"/>
      <c r="JGG5" s="4"/>
      <c r="JGI5" s="13"/>
      <c r="JGJ5" s="13"/>
      <c r="JGK5" s="14"/>
      <c r="JGL5" s="4"/>
      <c r="JGM5" s="4"/>
      <c r="JGO5" s="13"/>
      <c r="JGP5" s="13"/>
      <c r="JGQ5" s="14"/>
      <c r="JGR5" s="4"/>
      <c r="JGS5" s="4"/>
      <c r="JGU5" s="13"/>
      <c r="JGV5" s="13"/>
      <c r="JGW5" s="14"/>
      <c r="JGX5" s="4"/>
      <c r="JGY5" s="4"/>
      <c r="JHA5" s="13"/>
      <c r="JHB5" s="13"/>
      <c r="JHC5" s="14"/>
      <c r="JHD5" s="4"/>
      <c r="JHE5" s="4"/>
      <c r="JHG5" s="13"/>
      <c r="JHH5" s="13"/>
      <c r="JHI5" s="14"/>
      <c r="JHJ5" s="4"/>
      <c r="JHK5" s="4"/>
      <c r="JHM5" s="13"/>
      <c r="JHN5" s="13"/>
      <c r="JHO5" s="14"/>
      <c r="JHP5" s="4"/>
      <c r="JHQ5" s="4"/>
      <c r="JHS5" s="13"/>
      <c r="JHT5" s="13"/>
      <c r="JHU5" s="14"/>
      <c r="JHV5" s="4"/>
      <c r="JHW5" s="4"/>
      <c r="JHY5" s="13"/>
      <c r="JHZ5" s="13"/>
      <c r="JIA5" s="14"/>
      <c r="JIB5" s="4"/>
      <c r="JIC5" s="4"/>
      <c r="JIE5" s="13"/>
      <c r="JIF5" s="13"/>
      <c r="JIG5" s="14"/>
      <c r="JIH5" s="4"/>
      <c r="JII5" s="4"/>
      <c r="JIK5" s="13"/>
      <c r="JIL5" s="13"/>
      <c r="JIM5" s="14"/>
      <c r="JIN5" s="4"/>
      <c r="JIO5" s="4"/>
      <c r="JIQ5" s="13"/>
      <c r="JIR5" s="13"/>
      <c r="JIS5" s="14"/>
      <c r="JIT5" s="4"/>
      <c r="JIU5" s="4"/>
      <c r="JIW5" s="13"/>
      <c r="JIX5" s="13"/>
      <c r="JIY5" s="14"/>
      <c r="JIZ5" s="4"/>
      <c r="JJA5" s="4"/>
      <c r="JJC5" s="13"/>
      <c r="JJD5" s="13"/>
      <c r="JJE5" s="14"/>
      <c r="JJF5" s="4"/>
      <c r="JJG5" s="4"/>
      <c r="JJI5" s="13"/>
      <c r="JJJ5" s="13"/>
      <c r="JJK5" s="14"/>
      <c r="JJL5" s="4"/>
      <c r="JJM5" s="4"/>
      <c r="JJO5" s="13"/>
      <c r="JJP5" s="13"/>
      <c r="JJQ5" s="14"/>
      <c r="JJR5" s="4"/>
      <c r="JJS5" s="4"/>
      <c r="JJU5" s="13"/>
      <c r="JJV5" s="13"/>
      <c r="JJW5" s="14"/>
      <c r="JJX5" s="4"/>
      <c r="JJY5" s="4"/>
      <c r="JKA5" s="13"/>
      <c r="JKB5" s="13"/>
      <c r="JKC5" s="14"/>
      <c r="JKD5" s="4"/>
      <c r="JKE5" s="4"/>
      <c r="JKG5" s="13"/>
      <c r="JKH5" s="13"/>
      <c r="JKI5" s="14"/>
      <c r="JKJ5" s="4"/>
      <c r="JKK5" s="4"/>
      <c r="JKM5" s="13"/>
      <c r="JKN5" s="13"/>
      <c r="JKO5" s="14"/>
      <c r="JKP5" s="4"/>
      <c r="JKQ5" s="4"/>
      <c r="JKS5" s="13"/>
      <c r="JKT5" s="13"/>
      <c r="JKU5" s="14"/>
      <c r="JKV5" s="4"/>
      <c r="JKW5" s="4"/>
      <c r="JKY5" s="13"/>
      <c r="JKZ5" s="13"/>
      <c r="JLA5" s="14"/>
      <c r="JLB5" s="4"/>
      <c r="JLC5" s="4"/>
      <c r="JLE5" s="13"/>
      <c r="JLF5" s="13"/>
      <c r="JLG5" s="14"/>
      <c r="JLH5" s="4"/>
      <c r="JLI5" s="4"/>
      <c r="JLK5" s="13"/>
      <c r="JLL5" s="13"/>
      <c r="JLM5" s="14"/>
      <c r="JLN5" s="4"/>
      <c r="JLO5" s="4"/>
      <c r="JLQ5" s="13"/>
      <c r="JLR5" s="13"/>
      <c r="JLS5" s="14"/>
      <c r="JLT5" s="4"/>
      <c r="JLU5" s="4"/>
      <c r="JLW5" s="13"/>
      <c r="JLX5" s="13"/>
      <c r="JLY5" s="14"/>
      <c r="JLZ5" s="4"/>
      <c r="JMA5" s="4"/>
      <c r="JMC5" s="13"/>
      <c r="JMD5" s="13"/>
      <c r="JME5" s="14"/>
      <c r="JMF5" s="4"/>
      <c r="JMG5" s="4"/>
      <c r="JMI5" s="13"/>
      <c r="JMJ5" s="13"/>
      <c r="JMK5" s="14"/>
      <c r="JML5" s="4"/>
      <c r="JMM5" s="4"/>
      <c r="JMO5" s="13"/>
      <c r="JMP5" s="13"/>
      <c r="JMQ5" s="14"/>
      <c r="JMR5" s="4"/>
      <c r="JMS5" s="4"/>
      <c r="JMU5" s="13"/>
      <c r="JMV5" s="13"/>
      <c r="JMW5" s="14"/>
      <c r="JMX5" s="4"/>
      <c r="JMY5" s="4"/>
      <c r="JNA5" s="13"/>
      <c r="JNB5" s="13"/>
      <c r="JNC5" s="14"/>
      <c r="JND5" s="4"/>
      <c r="JNE5" s="4"/>
      <c r="JNG5" s="13"/>
      <c r="JNH5" s="13"/>
      <c r="JNI5" s="14"/>
      <c r="JNJ5" s="4"/>
      <c r="JNK5" s="4"/>
      <c r="JNM5" s="13"/>
      <c r="JNN5" s="13"/>
      <c r="JNO5" s="14"/>
      <c r="JNP5" s="4"/>
      <c r="JNQ5" s="4"/>
      <c r="JNS5" s="13"/>
      <c r="JNT5" s="13"/>
      <c r="JNU5" s="14"/>
      <c r="JNV5" s="4"/>
      <c r="JNW5" s="4"/>
      <c r="JNY5" s="13"/>
      <c r="JNZ5" s="13"/>
      <c r="JOA5" s="14"/>
      <c r="JOB5" s="4"/>
      <c r="JOC5" s="4"/>
      <c r="JOE5" s="13"/>
      <c r="JOF5" s="13"/>
      <c r="JOG5" s="14"/>
      <c r="JOH5" s="4"/>
      <c r="JOI5" s="4"/>
      <c r="JOK5" s="13"/>
      <c r="JOL5" s="13"/>
      <c r="JOM5" s="14"/>
      <c r="JON5" s="4"/>
      <c r="JOO5" s="4"/>
      <c r="JOQ5" s="13"/>
      <c r="JOR5" s="13"/>
      <c r="JOS5" s="14"/>
      <c r="JOT5" s="4"/>
      <c r="JOU5" s="4"/>
      <c r="JOW5" s="13"/>
      <c r="JOX5" s="13"/>
      <c r="JOY5" s="14"/>
      <c r="JOZ5" s="4"/>
      <c r="JPA5" s="4"/>
      <c r="JPC5" s="13"/>
      <c r="JPD5" s="13"/>
      <c r="JPE5" s="14"/>
      <c r="JPF5" s="4"/>
      <c r="JPG5" s="4"/>
      <c r="JPI5" s="13"/>
      <c r="JPJ5" s="13"/>
      <c r="JPK5" s="14"/>
      <c r="JPL5" s="4"/>
      <c r="JPM5" s="4"/>
      <c r="JPO5" s="13"/>
      <c r="JPP5" s="13"/>
      <c r="JPQ5" s="14"/>
      <c r="JPR5" s="4"/>
      <c r="JPS5" s="4"/>
      <c r="JPU5" s="13"/>
      <c r="JPV5" s="13"/>
      <c r="JPW5" s="14"/>
      <c r="JPX5" s="4"/>
      <c r="JPY5" s="4"/>
      <c r="JQA5" s="13"/>
      <c r="JQB5" s="13"/>
      <c r="JQC5" s="14"/>
      <c r="JQD5" s="4"/>
      <c r="JQE5" s="4"/>
      <c r="JQG5" s="13"/>
      <c r="JQH5" s="13"/>
      <c r="JQI5" s="14"/>
      <c r="JQJ5" s="4"/>
      <c r="JQK5" s="4"/>
      <c r="JQM5" s="13"/>
      <c r="JQN5" s="13"/>
      <c r="JQO5" s="14"/>
      <c r="JQP5" s="4"/>
      <c r="JQQ5" s="4"/>
      <c r="JQS5" s="13"/>
      <c r="JQT5" s="13"/>
      <c r="JQU5" s="14"/>
      <c r="JQV5" s="4"/>
      <c r="JQW5" s="4"/>
      <c r="JQY5" s="13"/>
      <c r="JQZ5" s="13"/>
      <c r="JRA5" s="14"/>
      <c r="JRB5" s="4"/>
      <c r="JRC5" s="4"/>
      <c r="JRE5" s="13"/>
      <c r="JRF5" s="13"/>
      <c r="JRG5" s="14"/>
      <c r="JRH5" s="4"/>
      <c r="JRI5" s="4"/>
      <c r="JRK5" s="13"/>
      <c r="JRL5" s="13"/>
      <c r="JRM5" s="14"/>
      <c r="JRN5" s="4"/>
      <c r="JRO5" s="4"/>
      <c r="JRQ5" s="13"/>
      <c r="JRR5" s="13"/>
      <c r="JRS5" s="14"/>
      <c r="JRT5" s="4"/>
      <c r="JRU5" s="4"/>
      <c r="JRW5" s="13"/>
      <c r="JRX5" s="13"/>
      <c r="JRY5" s="14"/>
      <c r="JRZ5" s="4"/>
      <c r="JSA5" s="4"/>
      <c r="JSC5" s="13"/>
      <c r="JSD5" s="13"/>
      <c r="JSE5" s="14"/>
      <c r="JSF5" s="4"/>
      <c r="JSG5" s="4"/>
      <c r="JSI5" s="13"/>
      <c r="JSJ5" s="13"/>
      <c r="JSK5" s="14"/>
      <c r="JSL5" s="4"/>
      <c r="JSM5" s="4"/>
      <c r="JSO5" s="13"/>
      <c r="JSP5" s="13"/>
      <c r="JSQ5" s="14"/>
      <c r="JSR5" s="4"/>
      <c r="JSS5" s="4"/>
      <c r="JSU5" s="13"/>
      <c r="JSV5" s="13"/>
      <c r="JSW5" s="14"/>
      <c r="JSX5" s="4"/>
      <c r="JSY5" s="4"/>
      <c r="JTA5" s="13"/>
      <c r="JTB5" s="13"/>
      <c r="JTC5" s="14"/>
      <c r="JTD5" s="4"/>
      <c r="JTE5" s="4"/>
      <c r="JTG5" s="13"/>
      <c r="JTH5" s="13"/>
      <c r="JTI5" s="14"/>
      <c r="JTJ5" s="4"/>
      <c r="JTK5" s="4"/>
      <c r="JTM5" s="13"/>
      <c r="JTN5" s="13"/>
      <c r="JTO5" s="14"/>
      <c r="JTP5" s="4"/>
      <c r="JTQ5" s="4"/>
      <c r="JTS5" s="13"/>
      <c r="JTT5" s="13"/>
      <c r="JTU5" s="14"/>
      <c r="JTV5" s="4"/>
      <c r="JTW5" s="4"/>
      <c r="JTY5" s="13"/>
      <c r="JTZ5" s="13"/>
      <c r="JUA5" s="14"/>
      <c r="JUB5" s="4"/>
      <c r="JUC5" s="4"/>
      <c r="JUE5" s="13"/>
      <c r="JUF5" s="13"/>
      <c r="JUG5" s="14"/>
      <c r="JUH5" s="4"/>
      <c r="JUI5" s="4"/>
      <c r="JUK5" s="13"/>
      <c r="JUL5" s="13"/>
      <c r="JUM5" s="14"/>
      <c r="JUN5" s="4"/>
      <c r="JUO5" s="4"/>
      <c r="JUQ5" s="13"/>
      <c r="JUR5" s="13"/>
      <c r="JUS5" s="14"/>
      <c r="JUT5" s="4"/>
      <c r="JUU5" s="4"/>
      <c r="JUW5" s="13"/>
      <c r="JUX5" s="13"/>
      <c r="JUY5" s="14"/>
      <c r="JUZ5" s="4"/>
      <c r="JVA5" s="4"/>
      <c r="JVC5" s="13"/>
      <c r="JVD5" s="13"/>
      <c r="JVE5" s="14"/>
      <c r="JVF5" s="4"/>
      <c r="JVG5" s="4"/>
      <c r="JVI5" s="13"/>
      <c r="JVJ5" s="13"/>
      <c r="JVK5" s="14"/>
      <c r="JVL5" s="4"/>
      <c r="JVM5" s="4"/>
      <c r="JVO5" s="13"/>
      <c r="JVP5" s="13"/>
      <c r="JVQ5" s="14"/>
      <c r="JVR5" s="4"/>
      <c r="JVS5" s="4"/>
      <c r="JVU5" s="13"/>
      <c r="JVV5" s="13"/>
      <c r="JVW5" s="14"/>
      <c r="JVX5" s="4"/>
      <c r="JVY5" s="4"/>
      <c r="JWA5" s="13"/>
      <c r="JWB5" s="13"/>
      <c r="JWC5" s="14"/>
      <c r="JWD5" s="4"/>
      <c r="JWE5" s="4"/>
      <c r="JWG5" s="13"/>
      <c r="JWH5" s="13"/>
      <c r="JWI5" s="14"/>
      <c r="JWJ5" s="4"/>
      <c r="JWK5" s="4"/>
      <c r="JWM5" s="13"/>
      <c r="JWN5" s="13"/>
      <c r="JWO5" s="14"/>
      <c r="JWP5" s="4"/>
      <c r="JWQ5" s="4"/>
      <c r="JWS5" s="13"/>
      <c r="JWT5" s="13"/>
      <c r="JWU5" s="14"/>
      <c r="JWV5" s="4"/>
      <c r="JWW5" s="4"/>
      <c r="JWY5" s="13"/>
      <c r="JWZ5" s="13"/>
      <c r="JXA5" s="14"/>
      <c r="JXB5" s="4"/>
      <c r="JXC5" s="4"/>
      <c r="JXE5" s="13"/>
      <c r="JXF5" s="13"/>
      <c r="JXG5" s="14"/>
      <c r="JXH5" s="4"/>
      <c r="JXI5" s="4"/>
      <c r="JXK5" s="13"/>
      <c r="JXL5" s="13"/>
      <c r="JXM5" s="14"/>
      <c r="JXN5" s="4"/>
      <c r="JXO5" s="4"/>
      <c r="JXQ5" s="13"/>
      <c r="JXR5" s="13"/>
      <c r="JXS5" s="14"/>
      <c r="JXT5" s="4"/>
      <c r="JXU5" s="4"/>
      <c r="JXW5" s="13"/>
      <c r="JXX5" s="13"/>
      <c r="JXY5" s="14"/>
      <c r="JXZ5" s="4"/>
      <c r="JYA5" s="4"/>
      <c r="JYC5" s="13"/>
      <c r="JYD5" s="13"/>
      <c r="JYE5" s="14"/>
      <c r="JYF5" s="4"/>
      <c r="JYG5" s="4"/>
      <c r="JYI5" s="13"/>
      <c r="JYJ5" s="13"/>
      <c r="JYK5" s="14"/>
      <c r="JYL5" s="4"/>
      <c r="JYM5" s="4"/>
      <c r="JYO5" s="13"/>
      <c r="JYP5" s="13"/>
      <c r="JYQ5" s="14"/>
      <c r="JYR5" s="4"/>
      <c r="JYS5" s="4"/>
      <c r="JYU5" s="13"/>
      <c r="JYV5" s="13"/>
      <c r="JYW5" s="14"/>
      <c r="JYX5" s="4"/>
      <c r="JYY5" s="4"/>
      <c r="JZA5" s="13"/>
      <c r="JZB5" s="13"/>
      <c r="JZC5" s="14"/>
      <c r="JZD5" s="4"/>
      <c r="JZE5" s="4"/>
      <c r="JZG5" s="13"/>
      <c r="JZH5" s="13"/>
      <c r="JZI5" s="14"/>
      <c r="JZJ5" s="4"/>
      <c r="JZK5" s="4"/>
      <c r="JZM5" s="13"/>
      <c r="JZN5" s="13"/>
      <c r="JZO5" s="14"/>
      <c r="JZP5" s="4"/>
      <c r="JZQ5" s="4"/>
      <c r="JZS5" s="13"/>
      <c r="JZT5" s="13"/>
      <c r="JZU5" s="14"/>
      <c r="JZV5" s="4"/>
      <c r="JZW5" s="4"/>
      <c r="JZY5" s="13"/>
      <c r="JZZ5" s="13"/>
      <c r="KAA5" s="14"/>
      <c r="KAB5" s="4"/>
      <c r="KAC5" s="4"/>
      <c r="KAE5" s="13"/>
      <c r="KAF5" s="13"/>
      <c r="KAG5" s="14"/>
      <c r="KAH5" s="4"/>
      <c r="KAI5" s="4"/>
      <c r="KAK5" s="13"/>
      <c r="KAL5" s="13"/>
      <c r="KAM5" s="14"/>
      <c r="KAN5" s="4"/>
      <c r="KAO5" s="4"/>
      <c r="KAQ5" s="13"/>
      <c r="KAR5" s="13"/>
      <c r="KAS5" s="14"/>
      <c r="KAT5" s="4"/>
      <c r="KAU5" s="4"/>
      <c r="KAW5" s="13"/>
      <c r="KAX5" s="13"/>
      <c r="KAY5" s="14"/>
      <c r="KAZ5" s="4"/>
      <c r="KBA5" s="4"/>
      <c r="KBC5" s="13"/>
      <c r="KBD5" s="13"/>
      <c r="KBE5" s="14"/>
      <c r="KBF5" s="4"/>
      <c r="KBG5" s="4"/>
      <c r="KBI5" s="13"/>
      <c r="KBJ5" s="13"/>
      <c r="KBK5" s="14"/>
      <c r="KBL5" s="4"/>
      <c r="KBM5" s="4"/>
      <c r="KBO5" s="13"/>
      <c r="KBP5" s="13"/>
      <c r="KBQ5" s="14"/>
      <c r="KBR5" s="4"/>
      <c r="KBS5" s="4"/>
      <c r="KBU5" s="13"/>
      <c r="KBV5" s="13"/>
      <c r="KBW5" s="14"/>
      <c r="KBX5" s="4"/>
      <c r="KBY5" s="4"/>
      <c r="KCA5" s="13"/>
      <c r="KCB5" s="13"/>
      <c r="KCC5" s="14"/>
      <c r="KCD5" s="4"/>
      <c r="KCE5" s="4"/>
      <c r="KCG5" s="13"/>
      <c r="KCH5" s="13"/>
      <c r="KCI5" s="14"/>
      <c r="KCJ5" s="4"/>
      <c r="KCK5" s="4"/>
      <c r="KCM5" s="13"/>
      <c r="KCN5" s="13"/>
      <c r="KCO5" s="14"/>
      <c r="KCP5" s="4"/>
      <c r="KCQ5" s="4"/>
      <c r="KCS5" s="13"/>
      <c r="KCT5" s="13"/>
      <c r="KCU5" s="14"/>
      <c r="KCV5" s="4"/>
      <c r="KCW5" s="4"/>
      <c r="KCY5" s="13"/>
      <c r="KCZ5" s="13"/>
      <c r="KDA5" s="14"/>
      <c r="KDB5" s="4"/>
      <c r="KDC5" s="4"/>
      <c r="KDE5" s="13"/>
      <c r="KDF5" s="13"/>
      <c r="KDG5" s="14"/>
      <c r="KDH5" s="4"/>
      <c r="KDI5" s="4"/>
      <c r="KDK5" s="13"/>
      <c r="KDL5" s="13"/>
      <c r="KDM5" s="14"/>
      <c r="KDN5" s="4"/>
      <c r="KDO5" s="4"/>
      <c r="KDQ5" s="13"/>
      <c r="KDR5" s="13"/>
      <c r="KDS5" s="14"/>
      <c r="KDT5" s="4"/>
      <c r="KDU5" s="4"/>
      <c r="KDW5" s="13"/>
      <c r="KDX5" s="13"/>
      <c r="KDY5" s="14"/>
      <c r="KDZ5" s="4"/>
      <c r="KEA5" s="4"/>
      <c r="KEC5" s="13"/>
      <c r="KED5" s="13"/>
      <c r="KEE5" s="14"/>
      <c r="KEF5" s="4"/>
      <c r="KEG5" s="4"/>
      <c r="KEI5" s="13"/>
      <c r="KEJ5" s="13"/>
      <c r="KEK5" s="14"/>
      <c r="KEL5" s="4"/>
      <c r="KEM5" s="4"/>
      <c r="KEO5" s="13"/>
      <c r="KEP5" s="13"/>
      <c r="KEQ5" s="14"/>
      <c r="KER5" s="4"/>
      <c r="KES5" s="4"/>
      <c r="KEU5" s="13"/>
      <c r="KEV5" s="13"/>
      <c r="KEW5" s="14"/>
      <c r="KEX5" s="4"/>
      <c r="KEY5" s="4"/>
      <c r="KFA5" s="13"/>
      <c r="KFB5" s="13"/>
      <c r="KFC5" s="14"/>
      <c r="KFD5" s="4"/>
      <c r="KFE5" s="4"/>
      <c r="KFG5" s="13"/>
      <c r="KFH5" s="13"/>
      <c r="KFI5" s="14"/>
      <c r="KFJ5" s="4"/>
      <c r="KFK5" s="4"/>
      <c r="KFM5" s="13"/>
      <c r="KFN5" s="13"/>
      <c r="KFO5" s="14"/>
      <c r="KFP5" s="4"/>
      <c r="KFQ5" s="4"/>
      <c r="KFS5" s="13"/>
      <c r="KFT5" s="13"/>
      <c r="KFU5" s="14"/>
      <c r="KFV5" s="4"/>
      <c r="KFW5" s="4"/>
      <c r="KFY5" s="13"/>
      <c r="KFZ5" s="13"/>
      <c r="KGA5" s="14"/>
      <c r="KGB5" s="4"/>
      <c r="KGC5" s="4"/>
      <c r="KGE5" s="13"/>
      <c r="KGF5" s="13"/>
      <c r="KGG5" s="14"/>
      <c r="KGH5" s="4"/>
      <c r="KGI5" s="4"/>
      <c r="KGK5" s="13"/>
      <c r="KGL5" s="13"/>
      <c r="KGM5" s="14"/>
      <c r="KGN5" s="4"/>
      <c r="KGO5" s="4"/>
      <c r="KGQ5" s="13"/>
      <c r="KGR5" s="13"/>
      <c r="KGS5" s="14"/>
      <c r="KGT5" s="4"/>
      <c r="KGU5" s="4"/>
      <c r="KGW5" s="13"/>
      <c r="KGX5" s="13"/>
      <c r="KGY5" s="14"/>
      <c r="KGZ5" s="4"/>
      <c r="KHA5" s="4"/>
      <c r="KHC5" s="13"/>
      <c r="KHD5" s="13"/>
      <c r="KHE5" s="14"/>
      <c r="KHF5" s="4"/>
      <c r="KHG5" s="4"/>
      <c r="KHI5" s="13"/>
      <c r="KHJ5" s="13"/>
      <c r="KHK5" s="14"/>
      <c r="KHL5" s="4"/>
      <c r="KHM5" s="4"/>
      <c r="KHO5" s="13"/>
      <c r="KHP5" s="13"/>
      <c r="KHQ5" s="14"/>
      <c r="KHR5" s="4"/>
      <c r="KHS5" s="4"/>
      <c r="KHU5" s="13"/>
      <c r="KHV5" s="13"/>
      <c r="KHW5" s="14"/>
      <c r="KHX5" s="4"/>
      <c r="KHY5" s="4"/>
      <c r="KIA5" s="13"/>
      <c r="KIB5" s="13"/>
      <c r="KIC5" s="14"/>
      <c r="KID5" s="4"/>
      <c r="KIE5" s="4"/>
      <c r="KIG5" s="13"/>
      <c r="KIH5" s="13"/>
      <c r="KII5" s="14"/>
      <c r="KIJ5" s="4"/>
      <c r="KIK5" s="4"/>
      <c r="KIM5" s="13"/>
      <c r="KIN5" s="13"/>
      <c r="KIO5" s="14"/>
      <c r="KIP5" s="4"/>
      <c r="KIQ5" s="4"/>
      <c r="KIS5" s="13"/>
      <c r="KIT5" s="13"/>
      <c r="KIU5" s="14"/>
      <c r="KIV5" s="4"/>
      <c r="KIW5" s="4"/>
      <c r="KIY5" s="13"/>
      <c r="KIZ5" s="13"/>
      <c r="KJA5" s="14"/>
      <c r="KJB5" s="4"/>
      <c r="KJC5" s="4"/>
      <c r="KJE5" s="13"/>
      <c r="KJF5" s="13"/>
      <c r="KJG5" s="14"/>
      <c r="KJH5" s="4"/>
      <c r="KJI5" s="4"/>
      <c r="KJK5" s="13"/>
      <c r="KJL5" s="13"/>
      <c r="KJM5" s="14"/>
      <c r="KJN5" s="4"/>
      <c r="KJO5" s="4"/>
      <c r="KJQ5" s="13"/>
      <c r="KJR5" s="13"/>
      <c r="KJS5" s="14"/>
      <c r="KJT5" s="4"/>
      <c r="KJU5" s="4"/>
      <c r="KJW5" s="13"/>
      <c r="KJX5" s="13"/>
      <c r="KJY5" s="14"/>
      <c r="KJZ5" s="4"/>
      <c r="KKA5" s="4"/>
      <c r="KKC5" s="13"/>
      <c r="KKD5" s="13"/>
      <c r="KKE5" s="14"/>
      <c r="KKF5" s="4"/>
      <c r="KKG5" s="4"/>
      <c r="KKI5" s="13"/>
      <c r="KKJ5" s="13"/>
      <c r="KKK5" s="14"/>
      <c r="KKL5" s="4"/>
      <c r="KKM5" s="4"/>
      <c r="KKO5" s="13"/>
      <c r="KKP5" s="13"/>
      <c r="KKQ5" s="14"/>
      <c r="KKR5" s="4"/>
      <c r="KKS5" s="4"/>
      <c r="KKU5" s="13"/>
      <c r="KKV5" s="13"/>
      <c r="KKW5" s="14"/>
      <c r="KKX5" s="4"/>
      <c r="KKY5" s="4"/>
      <c r="KLA5" s="13"/>
      <c r="KLB5" s="13"/>
      <c r="KLC5" s="14"/>
      <c r="KLD5" s="4"/>
      <c r="KLE5" s="4"/>
      <c r="KLG5" s="13"/>
      <c r="KLH5" s="13"/>
      <c r="KLI5" s="14"/>
      <c r="KLJ5" s="4"/>
      <c r="KLK5" s="4"/>
      <c r="KLM5" s="13"/>
      <c r="KLN5" s="13"/>
      <c r="KLO5" s="14"/>
      <c r="KLP5" s="4"/>
      <c r="KLQ5" s="4"/>
      <c r="KLS5" s="13"/>
      <c r="KLT5" s="13"/>
      <c r="KLU5" s="14"/>
      <c r="KLV5" s="4"/>
      <c r="KLW5" s="4"/>
      <c r="KLY5" s="13"/>
      <c r="KLZ5" s="13"/>
      <c r="KMA5" s="14"/>
      <c r="KMB5" s="4"/>
      <c r="KMC5" s="4"/>
      <c r="KME5" s="13"/>
      <c r="KMF5" s="13"/>
      <c r="KMG5" s="14"/>
      <c r="KMH5" s="4"/>
      <c r="KMI5" s="4"/>
      <c r="KMK5" s="13"/>
      <c r="KML5" s="13"/>
      <c r="KMM5" s="14"/>
      <c r="KMN5" s="4"/>
      <c r="KMO5" s="4"/>
      <c r="KMQ5" s="13"/>
      <c r="KMR5" s="13"/>
      <c r="KMS5" s="14"/>
      <c r="KMT5" s="4"/>
      <c r="KMU5" s="4"/>
      <c r="KMW5" s="13"/>
      <c r="KMX5" s="13"/>
      <c r="KMY5" s="14"/>
      <c r="KMZ5" s="4"/>
      <c r="KNA5" s="4"/>
      <c r="KNC5" s="13"/>
      <c r="KND5" s="13"/>
      <c r="KNE5" s="14"/>
      <c r="KNF5" s="4"/>
      <c r="KNG5" s="4"/>
      <c r="KNI5" s="13"/>
      <c r="KNJ5" s="13"/>
      <c r="KNK5" s="14"/>
      <c r="KNL5" s="4"/>
      <c r="KNM5" s="4"/>
      <c r="KNO5" s="13"/>
      <c r="KNP5" s="13"/>
      <c r="KNQ5" s="14"/>
      <c r="KNR5" s="4"/>
      <c r="KNS5" s="4"/>
      <c r="KNU5" s="13"/>
      <c r="KNV5" s="13"/>
      <c r="KNW5" s="14"/>
      <c r="KNX5" s="4"/>
      <c r="KNY5" s="4"/>
      <c r="KOA5" s="13"/>
      <c r="KOB5" s="13"/>
      <c r="KOC5" s="14"/>
      <c r="KOD5" s="4"/>
      <c r="KOE5" s="4"/>
      <c r="KOG5" s="13"/>
      <c r="KOH5" s="13"/>
      <c r="KOI5" s="14"/>
      <c r="KOJ5" s="4"/>
      <c r="KOK5" s="4"/>
      <c r="KOM5" s="13"/>
      <c r="KON5" s="13"/>
      <c r="KOO5" s="14"/>
      <c r="KOP5" s="4"/>
      <c r="KOQ5" s="4"/>
      <c r="KOS5" s="13"/>
      <c r="KOT5" s="13"/>
      <c r="KOU5" s="14"/>
      <c r="KOV5" s="4"/>
      <c r="KOW5" s="4"/>
      <c r="KOY5" s="13"/>
      <c r="KOZ5" s="13"/>
      <c r="KPA5" s="14"/>
      <c r="KPB5" s="4"/>
      <c r="KPC5" s="4"/>
      <c r="KPE5" s="13"/>
      <c r="KPF5" s="13"/>
      <c r="KPG5" s="14"/>
      <c r="KPH5" s="4"/>
      <c r="KPI5" s="4"/>
      <c r="KPK5" s="13"/>
      <c r="KPL5" s="13"/>
      <c r="KPM5" s="14"/>
      <c r="KPN5" s="4"/>
      <c r="KPO5" s="4"/>
      <c r="KPQ5" s="13"/>
      <c r="KPR5" s="13"/>
      <c r="KPS5" s="14"/>
      <c r="KPT5" s="4"/>
      <c r="KPU5" s="4"/>
      <c r="KPW5" s="13"/>
      <c r="KPX5" s="13"/>
      <c r="KPY5" s="14"/>
      <c r="KPZ5" s="4"/>
      <c r="KQA5" s="4"/>
      <c r="KQC5" s="13"/>
      <c r="KQD5" s="13"/>
      <c r="KQE5" s="14"/>
      <c r="KQF5" s="4"/>
      <c r="KQG5" s="4"/>
      <c r="KQI5" s="13"/>
      <c r="KQJ5" s="13"/>
      <c r="KQK5" s="14"/>
      <c r="KQL5" s="4"/>
      <c r="KQM5" s="4"/>
      <c r="KQO5" s="13"/>
      <c r="KQP5" s="13"/>
      <c r="KQQ5" s="14"/>
      <c r="KQR5" s="4"/>
      <c r="KQS5" s="4"/>
      <c r="KQU5" s="13"/>
      <c r="KQV5" s="13"/>
      <c r="KQW5" s="14"/>
      <c r="KQX5" s="4"/>
      <c r="KQY5" s="4"/>
      <c r="KRA5" s="13"/>
      <c r="KRB5" s="13"/>
      <c r="KRC5" s="14"/>
      <c r="KRD5" s="4"/>
      <c r="KRE5" s="4"/>
      <c r="KRG5" s="13"/>
      <c r="KRH5" s="13"/>
      <c r="KRI5" s="14"/>
      <c r="KRJ5" s="4"/>
      <c r="KRK5" s="4"/>
      <c r="KRM5" s="13"/>
      <c r="KRN5" s="13"/>
      <c r="KRO5" s="14"/>
      <c r="KRP5" s="4"/>
      <c r="KRQ5" s="4"/>
      <c r="KRS5" s="13"/>
      <c r="KRT5" s="13"/>
      <c r="KRU5" s="14"/>
      <c r="KRV5" s="4"/>
      <c r="KRW5" s="4"/>
      <c r="KRY5" s="13"/>
      <c r="KRZ5" s="13"/>
      <c r="KSA5" s="14"/>
      <c r="KSB5" s="4"/>
      <c r="KSC5" s="4"/>
      <c r="KSE5" s="13"/>
      <c r="KSF5" s="13"/>
      <c r="KSG5" s="14"/>
      <c r="KSH5" s="4"/>
      <c r="KSI5" s="4"/>
      <c r="KSK5" s="13"/>
      <c r="KSL5" s="13"/>
      <c r="KSM5" s="14"/>
      <c r="KSN5" s="4"/>
      <c r="KSO5" s="4"/>
      <c r="KSQ5" s="13"/>
      <c r="KSR5" s="13"/>
      <c r="KSS5" s="14"/>
      <c r="KST5" s="4"/>
      <c r="KSU5" s="4"/>
      <c r="KSW5" s="13"/>
      <c r="KSX5" s="13"/>
      <c r="KSY5" s="14"/>
      <c r="KSZ5" s="4"/>
      <c r="KTA5" s="4"/>
      <c r="KTC5" s="13"/>
      <c r="KTD5" s="13"/>
      <c r="KTE5" s="14"/>
      <c r="KTF5" s="4"/>
      <c r="KTG5" s="4"/>
      <c r="KTI5" s="13"/>
      <c r="KTJ5" s="13"/>
      <c r="KTK5" s="14"/>
      <c r="KTL5" s="4"/>
      <c r="KTM5" s="4"/>
      <c r="KTO5" s="13"/>
      <c r="KTP5" s="13"/>
      <c r="KTQ5" s="14"/>
      <c r="KTR5" s="4"/>
      <c r="KTS5" s="4"/>
      <c r="KTU5" s="13"/>
      <c r="KTV5" s="13"/>
      <c r="KTW5" s="14"/>
      <c r="KTX5" s="4"/>
      <c r="KTY5" s="4"/>
      <c r="KUA5" s="13"/>
      <c r="KUB5" s="13"/>
      <c r="KUC5" s="14"/>
      <c r="KUD5" s="4"/>
      <c r="KUE5" s="4"/>
      <c r="KUG5" s="13"/>
      <c r="KUH5" s="13"/>
      <c r="KUI5" s="14"/>
      <c r="KUJ5" s="4"/>
      <c r="KUK5" s="4"/>
      <c r="KUM5" s="13"/>
      <c r="KUN5" s="13"/>
      <c r="KUO5" s="14"/>
      <c r="KUP5" s="4"/>
      <c r="KUQ5" s="4"/>
      <c r="KUS5" s="13"/>
      <c r="KUT5" s="13"/>
      <c r="KUU5" s="14"/>
      <c r="KUV5" s="4"/>
      <c r="KUW5" s="4"/>
      <c r="KUY5" s="13"/>
      <c r="KUZ5" s="13"/>
      <c r="KVA5" s="14"/>
      <c r="KVB5" s="4"/>
      <c r="KVC5" s="4"/>
      <c r="KVE5" s="13"/>
      <c r="KVF5" s="13"/>
      <c r="KVG5" s="14"/>
      <c r="KVH5" s="4"/>
      <c r="KVI5" s="4"/>
      <c r="KVK5" s="13"/>
      <c r="KVL5" s="13"/>
      <c r="KVM5" s="14"/>
      <c r="KVN5" s="4"/>
      <c r="KVO5" s="4"/>
      <c r="KVQ5" s="13"/>
      <c r="KVR5" s="13"/>
      <c r="KVS5" s="14"/>
      <c r="KVT5" s="4"/>
      <c r="KVU5" s="4"/>
      <c r="KVW5" s="13"/>
      <c r="KVX5" s="13"/>
      <c r="KVY5" s="14"/>
      <c r="KVZ5" s="4"/>
      <c r="KWA5" s="4"/>
      <c r="KWC5" s="13"/>
      <c r="KWD5" s="13"/>
      <c r="KWE5" s="14"/>
      <c r="KWF5" s="4"/>
      <c r="KWG5" s="4"/>
      <c r="KWI5" s="13"/>
      <c r="KWJ5" s="13"/>
      <c r="KWK5" s="14"/>
      <c r="KWL5" s="4"/>
      <c r="KWM5" s="4"/>
      <c r="KWO5" s="13"/>
      <c r="KWP5" s="13"/>
      <c r="KWQ5" s="14"/>
      <c r="KWR5" s="4"/>
      <c r="KWS5" s="4"/>
      <c r="KWU5" s="13"/>
      <c r="KWV5" s="13"/>
      <c r="KWW5" s="14"/>
      <c r="KWX5" s="4"/>
      <c r="KWY5" s="4"/>
      <c r="KXA5" s="13"/>
      <c r="KXB5" s="13"/>
      <c r="KXC5" s="14"/>
      <c r="KXD5" s="4"/>
      <c r="KXE5" s="4"/>
      <c r="KXG5" s="13"/>
      <c r="KXH5" s="13"/>
      <c r="KXI5" s="14"/>
      <c r="KXJ5" s="4"/>
      <c r="KXK5" s="4"/>
      <c r="KXM5" s="13"/>
      <c r="KXN5" s="13"/>
      <c r="KXO5" s="14"/>
      <c r="KXP5" s="4"/>
      <c r="KXQ5" s="4"/>
      <c r="KXS5" s="13"/>
      <c r="KXT5" s="13"/>
      <c r="KXU5" s="14"/>
      <c r="KXV5" s="4"/>
      <c r="KXW5" s="4"/>
      <c r="KXY5" s="13"/>
      <c r="KXZ5" s="13"/>
      <c r="KYA5" s="14"/>
      <c r="KYB5" s="4"/>
      <c r="KYC5" s="4"/>
      <c r="KYE5" s="13"/>
      <c r="KYF5" s="13"/>
      <c r="KYG5" s="14"/>
      <c r="KYH5" s="4"/>
      <c r="KYI5" s="4"/>
      <c r="KYK5" s="13"/>
      <c r="KYL5" s="13"/>
      <c r="KYM5" s="14"/>
      <c r="KYN5" s="4"/>
      <c r="KYO5" s="4"/>
      <c r="KYQ5" s="13"/>
      <c r="KYR5" s="13"/>
      <c r="KYS5" s="14"/>
      <c r="KYT5" s="4"/>
      <c r="KYU5" s="4"/>
      <c r="KYW5" s="13"/>
      <c r="KYX5" s="13"/>
      <c r="KYY5" s="14"/>
      <c r="KYZ5" s="4"/>
      <c r="KZA5" s="4"/>
      <c r="KZC5" s="13"/>
      <c r="KZD5" s="13"/>
      <c r="KZE5" s="14"/>
      <c r="KZF5" s="4"/>
      <c r="KZG5" s="4"/>
      <c r="KZI5" s="13"/>
      <c r="KZJ5" s="13"/>
      <c r="KZK5" s="14"/>
      <c r="KZL5" s="4"/>
      <c r="KZM5" s="4"/>
      <c r="KZO5" s="13"/>
      <c r="KZP5" s="13"/>
      <c r="KZQ5" s="14"/>
      <c r="KZR5" s="4"/>
      <c r="KZS5" s="4"/>
      <c r="KZU5" s="13"/>
      <c r="KZV5" s="13"/>
      <c r="KZW5" s="14"/>
      <c r="KZX5" s="4"/>
      <c r="KZY5" s="4"/>
      <c r="LAA5" s="13"/>
      <c r="LAB5" s="13"/>
      <c r="LAC5" s="14"/>
      <c r="LAD5" s="4"/>
      <c r="LAE5" s="4"/>
      <c r="LAG5" s="13"/>
      <c r="LAH5" s="13"/>
      <c r="LAI5" s="14"/>
      <c r="LAJ5" s="4"/>
      <c r="LAK5" s="4"/>
      <c r="LAM5" s="13"/>
      <c r="LAN5" s="13"/>
      <c r="LAO5" s="14"/>
      <c r="LAP5" s="4"/>
      <c r="LAQ5" s="4"/>
      <c r="LAS5" s="13"/>
      <c r="LAT5" s="13"/>
      <c r="LAU5" s="14"/>
      <c r="LAV5" s="4"/>
      <c r="LAW5" s="4"/>
      <c r="LAY5" s="13"/>
      <c r="LAZ5" s="13"/>
      <c r="LBA5" s="14"/>
      <c r="LBB5" s="4"/>
      <c r="LBC5" s="4"/>
      <c r="LBE5" s="13"/>
      <c r="LBF5" s="13"/>
      <c r="LBG5" s="14"/>
      <c r="LBH5" s="4"/>
      <c r="LBI5" s="4"/>
      <c r="LBK5" s="13"/>
      <c r="LBL5" s="13"/>
      <c r="LBM5" s="14"/>
      <c r="LBN5" s="4"/>
      <c r="LBO5" s="4"/>
      <c r="LBQ5" s="13"/>
      <c r="LBR5" s="13"/>
      <c r="LBS5" s="14"/>
      <c r="LBT5" s="4"/>
      <c r="LBU5" s="4"/>
      <c r="LBW5" s="13"/>
      <c r="LBX5" s="13"/>
      <c r="LBY5" s="14"/>
      <c r="LBZ5" s="4"/>
      <c r="LCA5" s="4"/>
      <c r="LCC5" s="13"/>
      <c r="LCD5" s="13"/>
      <c r="LCE5" s="14"/>
      <c r="LCF5" s="4"/>
      <c r="LCG5" s="4"/>
      <c r="LCI5" s="13"/>
      <c r="LCJ5" s="13"/>
      <c r="LCK5" s="14"/>
      <c r="LCL5" s="4"/>
      <c r="LCM5" s="4"/>
      <c r="LCO5" s="13"/>
      <c r="LCP5" s="13"/>
      <c r="LCQ5" s="14"/>
      <c r="LCR5" s="4"/>
      <c r="LCS5" s="4"/>
      <c r="LCU5" s="13"/>
      <c r="LCV5" s="13"/>
      <c r="LCW5" s="14"/>
      <c r="LCX5" s="4"/>
      <c r="LCY5" s="4"/>
      <c r="LDA5" s="13"/>
      <c r="LDB5" s="13"/>
      <c r="LDC5" s="14"/>
      <c r="LDD5" s="4"/>
      <c r="LDE5" s="4"/>
      <c r="LDG5" s="13"/>
      <c r="LDH5" s="13"/>
      <c r="LDI5" s="14"/>
      <c r="LDJ5" s="4"/>
      <c r="LDK5" s="4"/>
      <c r="LDM5" s="13"/>
      <c r="LDN5" s="13"/>
      <c r="LDO5" s="14"/>
      <c r="LDP5" s="4"/>
      <c r="LDQ5" s="4"/>
      <c r="LDS5" s="13"/>
      <c r="LDT5" s="13"/>
      <c r="LDU5" s="14"/>
      <c r="LDV5" s="4"/>
      <c r="LDW5" s="4"/>
      <c r="LDY5" s="13"/>
      <c r="LDZ5" s="13"/>
      <c r="LEA5" s="14"/>
      <c r="LEB5" s="4"/>
      <c r="LEC5" s="4"/>
      <c r="LEE5" s="13"/>
      <c r="LEF5" s="13"/>
      <c r="LEG5" s="14"/>
      <c r="LEH5" s="4"/>
      <c r="LEI5" s="4"/>
      <c r="LEK5" s="13"/>
      <c r="LEL5" s="13"/>
      <c r="LEM5" s="14"/>
      <c r="LEN5" s="4"/>
      <c r="LEO5" s="4"/>
      <c r="LEQ5" s="13"/>
      <c r="LER5" s="13"/>
      <c r="LES5" s="14"/>
      <c r="LET5" s="4"/>
      <c r="LEU5" s="4"/>
      <c r="LEW5" s="13"/>
      <c r="LEX5" s="13"/>
      <c r="LEY5" s="14"/>
      <c r="LEZ5" s="4"/>
      <c r="LFA5" s="4"/>
      <c r="LFC5" s="13"/>
      <c r="LFD5" s="13"/>
      <c r="LFE5" s="14"/>
      <c r="LFF5" s="4"/>
      <c r="LFG5" s="4"/>
      <c r="LFI5" s="13"/>
      <c r="LFJ5" s="13"/>
      <c r="LFK5" s="14"/>
      <c r="LFL5" s="4"/>
      <c r="LFM5" s="4"/>
      <c r="LFO5" s="13"/>
      <c r="LFP5" s="13"/>
      <c r="LFQ5" s="14"/>
      <c r="LFR5" s="4"/>
      <c r="LFS5" s="4"/>
      <c r="LFU5" s="13"/>
      <c r="LFV5" s="13"/>
      <c r="LFW5" s="14"/>
      <c r="LFX5" s="4"/>
      <c r="LFY5" s="4"/>
      <c r="LGA5" s="13"/>
      <c r="LGB5" s="13"/>
      <c r="LGC5" s="14"/>
      <c r="LGD5" s="4"/>
      <c r="LGE5" s="4"/>
      <c r="LGG5" s="13"/>
      <c r="LGH5" s="13"/>
      <c r="LGI5" s="14"/>
      <c r="LGJ5" s="4"/>
      <c r="LGK5" s="4"/>
      <c r="LGM5" s="13"/>
      <c r="LGN5" s="13"/>
      <c r="LGO5" s="14"/>
      <c r="LGP5" s="4"/>
      <c r="LGQ5" s="4"/>
      <c r="LGS5" s="13"/>
      <c r="LGT5" s="13"/>
      <c r="LGU5" s="14"/>
      <c r="LGV5" s="4"/>
      <c r="LGW5" s="4"/>
      <c r="LGY5" s="13"/>
      <c r="LGZ5" s="13"/>
      <c r="LHA5" s="14"/>
      <c r="LHB5" s="4"/>
      <c r="LHC5" s="4"/>
      <c r="LHE5" s="13"/>
      <c r="LHF5" s="13"/>
      <c r="LHG5" s="14"/>
      <c r="LHH5" s="4"/>
      <c r="LHI5" s="4"/>
      <c r="LHK5" s="13"/>
      <c r="LHL5" s="13"/>
      <c r="LHM5" s="14"/>
      <c r="LHN5" s="4"/>
      <c r="LHO5" s="4"/>
      <c r="LHQ5" s="13"/>
      <c r="LHR5" s="13"/>
      <c r="LHS5" s="14"/>
      <c r="LHT5" s="4"/>
      <c r="LHU5" s="4"/>
      <c r="LHW5" s="13"/>
      <c r="LHX5" s="13"/>
      <c r="LHY5" s="14"/>
      <c r="LHZ5" s="4"/>
      <c r="LIA5" s="4"/>
      <c r="LIC5" s="13"/>
      <c r="LID5" s="13"/>
      <c r="LIE5" s="14"/>
      <c r="LIF5" s="4"/>
      <c r="LIG5" s="4"/>
      <c r="LII5" s="13"/>
      <c r="LIJ5" s="13"/>
      <c r="LIK5" s="14"/>
      <c r="LIL5" s="4"/>
      <c r="LIM5" s="4"/>
      <c r="LIO5" s="13"/>
      <c r="LIP5" s="13"/>
      <c r="LIQ5" s="14"/>
      <c r="LIR5" s="4"/>
      <c r="LIS5" s="4"/>
      <c r="LIU5" s="13"/>
      <c r="LIV5" s="13"/>
      <c r="LIW5" s="14"/>
      <c r="LIX5" s="4"/>
      <c r="LIY5" s="4"/>
      <c r="LJA5" s="13"/>
      <c r="LJB5" s="13"/>
      <c r="LJC5" s="14"/>
      <c r="LJD5" s="4"/>
      <c r="LJE5" s="4"/>
      <c r="LJG5" s="13"/>
      <c r="LJH5" s="13"/>
      <c r="LJI5" s="14"/>
      <c r="LJJ5" s="4"/>
      <c r="LJK5" s="4"/>
      <c r="LJM5" s="13"/>
      <c r="LJN5" s="13"/>
      <c r="LJO5" s="14"/>
      <c r="LJP5" s="4"/>
      <c r="LJQ5" s="4"/>
      <c r="LJS5" s="13"/>
      <c r="LJT5" s="13"/>
      <c r="LJU5" s="14"/>
      <c r="LJV5" s="4"/>
      <c r="LJW5" s="4"/>
      <c r="LJY5" s="13"/>
      <c r="LJZ5" s="13"/>
      <c r="LKA5" s="14"/>
      <c r="LKB5" s="4"/>
      <c r="LKC5" s="4"/>
      <c r="LKE5" s="13"/>
      <c r="LKF5" s="13"/>
      <c r="LKG5" s="14"/>
      <c r="LKH5" s="4"/>
      <c r="LKI5" s="4"/>
      <c r="LKK5" s="13"/>
      <c r="LKL5" s="13"/>
      <c r="LKM5" s="14"/>
      <c r="LKN5" s="4"/>
      <c r="LKO5" s="4"/>
      <c r="LKQ5" s="13"/>
      <c r="LKR5" s="13"/>
      <c r="LKS5" s="14"/>
      <c r="LKT5" s="4"/>
      <c r="LKU5" s="4"/>
      <c r="LKW5" s="13"/>
      <c r="LKX5" s="13"/>
      <c r="LKY5" s="14"/>
      <c r="LKZ5" s="4"/>
      <c r="LLA5" s="4"/>
      <c r="LLC5" s="13"/>
      <c r="LLD5" s="13"/>
      <c r="LLE5" s="14"/>
      <c r="LLF5" s="4"/>
      <c r="LLG5" s="4"/>
      <c r="LLI5" s="13"/>
      <c r="LLJ5" s="13"/>
      <c r="LLK5" s="14"/>
      <c r="LLL5" s="4"/>
      <c r="LLM5" s="4"/>
      <c r="LLO5" s="13"/>
      <c r="LLP5" s="13"/>
      <c r="LLQ5" s="14"/>
      <c r="LLR5" s="4"/>
      <c r="LLS5" s="4"/>
      <c r="LLU5" s="13"/>
      <c r="LLV5" s="13"/>
      <c r="LLW5" s="14"/>
      <c r="LLX5" s="4"/>
      <c r="LLY5" s="4"/>
      <c r="LMA5" s="13"/>
      <c r="LMB5" s="13"/>
      <c r="LMC5" s="14"/>
      <c r="LMD5" s="4"/>
      <c r="LME5" s="4"/>
      <c r="LMG5" s="13"/>
      <c r="LMH5" s="13"/>
      <c r="LMI5" s="14"/>
      <c r="LMJ5" s="4"/>
      <c r="LMK5" s="4"/>
      <c r="LMM5" s="13"/>
      <c r="LMN5" s="13"/>
      <c r="LMO5" s="14"/>
      <c r="LMP5" s="4"/>
      <c r="LMQ5" s="4"/>
      <c r="LMS5" s="13"/>
      <c r="LMT5" s="13"/>
      <c r="LMU5" s="14"/>
      <c r="LMV5" s="4"/>
      <c r="LMW5" s="4"/>
      <c r="LMY5" s="13"/>
      <c r="LMZ5" s="13"/>
      <c r="LNA5" s="14"/>
      <c r="LNB5" s="4"/>
      <c r="LNC5" s="4"/>
      <c r="LNE5" s="13"/>
      <c r="LNF5" s="13"/>
      <c r="LNG5" s="14"/>
      <c r="LNH5" s="4"/>
      <c r="LNI5" s="4"/>
      <c r="LNK5" s="13"/>
      <c r="LNL5" s="13"/>
      <c r="LNM5" s="14"/>
      <c r="LNN5" s="4"/>
      <c r="LNO5" s="4"/>
      <c r="LNQ5" s="13"/>
      <c r="LNR5" s="13"/>
      <c r="LNS5" s="14"/>
      <c r="LNT5" s="4"/>
      <c r="LNU5" s="4"/>
      <c r="LNW5" s="13"/>
      <c r="LNX5" s="13"/>
      <c r="LNY5" s="14"/>
      <c r="LNZ5" s="4"/>
      <c r="LOA5" s="4"/>
      <c r="LOC5" s="13"/>
      <c r="LOD5" s="13"/>
      <c r="LOE5" s="14"/>
      <c r="LOF5" s="4"/>
      <c r="LOG5" s="4"/>
      <c r="LOI5" s="13"/>
      <c r="LOJ5" s="13"/>
      <c r="LOK5" s="14"/>
      <c r="LOL5" s="4"/>
      <c r="LOM5" s="4"/>
      <c r="LOO5" s="13"/>
      <c r="LOP5" s="13"/>
      <c r="LOQ5" s="14"/>
      <c r="LOR5" s="4"/>
      <c r="LOS5" s="4"/>
      <c r="LOU5" s="13"/>
      <c r="LOV5" s="13"/>
      <c r="LOW5" s="14"/>
      <c r="LOX5" s="4"/>
      <c r="LOY5" s="4"/>
      <c r="LPA5" s="13"/>
      <c r="LPB5" s="13"/>
      <c r="LPC5" s="14"/>
      <c r="LPD5" s="4"/>
      <c r="LPE5" s="4"/>
      <c r="LPG5" s="13"/>
      <c r="LPH5" s="13"/>
      <c r="LPI5" s="14"/>
      <c r="LPJ5" s="4"/>
      <c r="LPK5" s="4"/>
      <c r="LPM5" s="13"/>
      <c r="LPN5" s="13"/>
      <c r="LPO5" s="14"/>
      <c r="LPP5" s="4"/>
      <c r="LPQ5" s="4"/>
      <c r="LPS5" s="13"/>
      <c r="LPT5" s="13"/>
      <c r="LPU5" s="14"/>
      <c r="LPV5" s="4"/>
      <c r="LPW5" s="4"/>
      <c r="LPY5" s="13"/>
      <c r="LPZ5" s="13"/>
      <c r="LQA5" s="14"/>
      <c r="LQB5" s="4"/>
      <c r="LQC5" s="4"/>
      <c r="LQE5" s="13"/>
      <c r="LQF5" s="13"/>
      <c r="LQG5" s="14"/>
      <c r="LQH5" s="4"/>
      <c r="LQI5" s="4"/>
      <c r="LQK5" s="13"/>
      <c r="LQL5" s="13"/>
      <c r="LQM5" s="14"/>
      <c r="LQN5" s="4"/>
      <c r="LQO5" s="4"/>
      <c r="LQQ5" s="13"/>
      <c r="LQR5" s="13"/>
      <c r="LQS5" s="14"/>
      <c r="LQT5" s="4"/>
      <c r="LQU5" s="4"/>
      <c r="LQW5" s="13"/>
      <c r="LQX5" s="13"/>
      <c r="LQY5" s="14"/>
      <c r="LQZ5" s="4"/>
      <c r="LRA5" s="4"/>
      <c r="LRC5" s="13"/>
      <c r="LRD5" s="13"/>
      <c r="LRE5" s="14"/>
      <c r="LRF5" s="4"/>
      <c r="LRG5" s="4"/>
      <c r="LRI5" s="13"/>
      <c r="LRJ5" s="13"/>
      <c r="LRK5" s="14"/>
      <c r="LRL5" s="4"/>
      <c r="LRM5" s="4"/>
      <c r="LRO5" s="13"/>
      <c r="LRP5" s="13"/>
      <c r="LRQ5" s="14"/>
      <c r="LRR5" s="4"/>
      <c r="LRS5" s="4"/>
      <c r="LRU5" s="13"/>
      <c r="LRV5" s="13"/>
      <c r="LRW5" s="14"/>
      <c r="LRX5" s="4"/>
      <c r="LRY5" s="4"/>
      <c r="LSA5" s="13"/>
      <c r="LSB5" s="13"/>
      <c r="LSC5" s="14"/>
      <c r="LSD5" s="4"/>
      <c r="LSE5" s="4"/>
      <c r="LSG5" s="13"/>
      <c r="LSH5" s="13"/>
      <c r="LSI5" s="14"/>
      <c r="LSJ5" s="4"/>
      <c r="LSK5" s="4"/>
      <c r="LSM5" s="13"/>
      <c r="LSN5" s="13"/>
      <c r="LSO5" s="14"/>
      <c r="LSP5" s="4"/>
      <c r="LSQ5" s="4"/>
      <c r="LSS5" s="13"/>
      <c r="LST5" s="13"/>
      <c r="LSU5" s="14"/>
      <c r="LSV5" s="4"/>
      <c r="LSW5" s="4"/>
      <c r="LSY5" s="13"/>
      <c r="LSZ5" s="13"/>
      <c r="LTA5" s="14"/>
      <c r="LTB5" s="4"/>
      <c r="LTC5" s="4"/>
      <c r="LTE5" s="13"/>
      <c r="LTF5" s="13"/>
      <c r="LTG5" s="14"/>
      <c r="LTH5" s="4"/>
      <c r="LTI5" s="4"/>
      <c r="LTK5" s="13"/>
      <c r="LTL5" s="13"/>
      <c r="LTM5" s="14"/>
      <c r="LTN5" s="4"/>
      <c r="LTO5" s="4"/>
      <c r="LTQ5" s="13"/>
      <c r="LTR5" s="13"/>
      <c r="LTS5" s="14"/>
      <c r="LTT5" s="4"/>
      <c r="LTU5" s="4"/>
      <c r="LTW5" s="13"/>
      <c r="LTX5" s="13"/>
      <c r="LTY5" s="14"/>
      <c r="LTZ5" s="4"/>
      <c r="LUA5" s="4"/>
      <c r="LUC5" s="13"/>
      <c r="LUD5" s="13"/>
      <c r="LUE5" s="14"/>
      <c r="LUF5" s="4"/>
      <c r="LUG5" s="4"/>
      <c r="LUI5" s="13"/>
      <c r="LUJ5" s="13"/>
      <c r="LUK5" s="14"/>
      <c r="LUL5" s="4"/>
      <c r="LUM5" s="4"/>
      <c r="LUO5" s="13"/>
      <c r="LUP5" s="13"/>
      <c r="LUQ5" s="14"/>
      <c r="LUR5" s="4"/>
      <c r="LUS5" s="4"/>
      <c r="LUU5" s="13"/>
      <c r="LUV5" s="13"/>
      <c r="LUW5" s="14"/>
      <c r="LUX5" s="4"/>
      <c r="LUY5" s="4"/>
      <c r="LVA5" s="13"/>
      <c r="LVB5" s="13"/>
      <c r="LVC5" s="14"/>
      <c r="LVD5" s="4"/>
      <c r="LVE5" s="4"/>
      <c r="LVG5" s="13"/>
      <c r="LVH5" s="13"/>
      <c r="LVI5" s="14"/>
      <c r="LVJ5" s="4"/>
      <c r="LVK5" s="4"/>
      <c r="LVM5" s="13"/>
      <c r="LVN5" s="13"/>
      <c r="LVO5" s="14"/>
      <c r="LVP5" s="4"/>
      <c r="LVQ5" s="4"/>
      <c r="LVS5" s="13"/>
      <c r="LVT5" s="13"/>
      <c r="LVU5" s="14"/>
      <c r="LVV5" s="4"/>
      <c r="LVW5" s="4"/>
      <c r="LVY5" s="13"/>
      <c r="LVZ5" s="13"/>
      <c r="LWA5" s="14"/>
      <c r="LWB5" s="4"/>
      <c r="LWC5" s="4"/>
      <c r="LWE5" s="13"/>
      <c r="LWF5" s="13"/>
      <c r="LWG5" s="14"/>
      <c r="LWH5" s="4"/>
      <c r="LWI5" s="4"/>
      <c r="LWK5" s="13"/>
      <c r="LWL5" s="13"/>
      <c r="LWM5" s="14"/>
      <c r="LWN5" s="4"/>
      <c r="LWO5" s="4"/>
      <c r="LWQ5" s="13"/>
      <c r="LWR5" s="13"/>
      <c r="LWS5" s="14"/>
      <c r="LWT5" s="4"/>
      <c r="LWU5" s="4"/>
      <c r="LWW5" s="13"/>
      <c r="LWX5" s="13"/>
      <c r="LWY5" s="14"/>
      <c r="LWZ5" s="4"/>
      <c r="LXA5" s="4"/>
      <c r="LXC5" s="13"/>
      <c r="LXD5" s="13"/>
      <c r="LXE5" s="14"/>
      <c r="LXF5" s="4"/>
      <c r="LXG5" s="4"/>
      <c r="LXI5" s="13"/>
      <c r="LXJ5" s="13"/>
      <c r="LXK5" s="14"/>
      <c r="LXL5" s="4"/>
      <c r="LXM5" s="4"/>
      <c r="LXO5" s="13"/>
      <c r="LXP5" s="13"/>
      <c r="LXQ5" s="14"/>
      <c r="LXR5" s="4"/>
      <c r="LXS5" s="4"/>
      <c r="LXU5" s="13"/>
      <c r="LXV5" s="13"/>
      <c r="LXW5" s="14"/>
      <c r="LXX5" s="4"/>
      <c r="LXY5" s="4"/>
      <c r="LYA5" s="13"/>
      <c r="LYB5" s="13"/>
      <c r="LYC5" s="14"/>
      <c r="LYD5" s="4"/>
      <c r="LYE5" s="4"/>
      <c r="LYG5" s="13"/>
      <c r="LYH5" s="13"/>
      <c r="LYI5" s="14"/>
      <c r="LYJ5" s="4"/>
      <c r="LYK5" s="4"/>
      <c r="LYM5" s="13"/>
      <c r="LYN5" s="13"/>
      <c r="LYO5" s="14"/>
      <c r="LYP5" s="4"/>
      <c r="LYQ5" s="4"/>
      <c r="LYS5" s="13"/>
      <c r="LYT5" s="13"/>
      <c r="LYU5" s="14"/>
      <c r="LYV5" s="4"/>
      <c r="LYW5" s="4"/>
      <c r="LYY5" s="13"/>
      <c r="LYZ5" s="13"/>
      <c r="LZA5" s="14"/>
      <c r="LZB5" s="4"/>
      <c r="LZC5" s="4"/>
      <c r="LZE5" s="13"/>
      <c r="LZF5" s="13"/>
      <c r="LZG5" s="14"/>
      <c r="LZH5" s="4"/>
      <c r="LZI5" s="4"/>
      <c r="LZK5" s="13"/>
      <c r="LZL5" s="13"/>
      <c r="LZM5" s="14"/>
      <c r="LZN5" s="4"/>
      <c r="LZO5" s="4"/>
      <c r="LZQ5" s="13"/>
      <c r="LZR5" s="13"/>
      <c r="LZS5" s="14"/>
      <c r="LZT5" s="4"/>
      <c r="LZU5" s="4"/>
      <c r="LZW5" s="13"/>
      <c r="LZX5" s="13"/>
      <c r="LZY5" s="14"/>
      <c r="LZZ5" s="4"/>
      <c r="MAA5" s="4"/>
      <c r="MAC5" s="13"/>
      <c r="MAD5" s="13"/>
      <c r="MAE5" s="14"/>
      <c r="MAF5" s="4"/>
      <c r="MAG5" s="4"/>
      <c r="MAI5" s="13"/>
      <c r="MAJ5" s="13"/>
      <c r="MAK5" s="14"/>
      <c r="MAL5" s="4"/>
      <c r="MAM5" s="4"/>
      <c r="MAO5" s="13"/>
      <c r="MAP5" s="13"/>
      <c r="MAQ5" s="14"/>
      <c r="MAR5" s="4"/>
      <c r="MAS5" s="4"/>
      <c r="MAU5" s="13"/>
      <c r="MAV5" s="13"/>
      <c r="MAW5" s="14"/>
      <c r="MAX5" s="4"/>
      <c r="MAY5" s="4"/>
      <c r="MBA5" s="13"/>
      <c r="MBB5" s="13"/>
      <c r="MBC5" s="14"/>
      <c r="MBD5" s="4"/>
      <c r="MBE5" s="4"/>
      <c r="MBG5" s="13"/>
      <c r="MBH5" s="13"/>
      <c r="MBI5" s="14"/>
      <c r="MBJ5" s="4"/>
      <c r="MBK5" s="4"/>
      <c r="MBM5" s="13"/>
      <c r="MBN5" s="13"/>
      <c r="MBO5" s="14"/>
      <c r="MBP5" s="4"/>
      <c r="MBQ5" s="4"/>
      <c r="MBS5" s="13"/>
      <c r="MBT5" s="13"/>
      <c r="MBU5" s="14"/>
      <c r="MBV5" s="4"/>
      <c r="MBW5" s="4"/>
      <c r="MBY5" s="13"/>
      <c r="MBZ5" s="13"/>
      <c r="MCA5" s="14"/>
      <c r="MCB5" s="4"/>
      <c r="MCC5" s="4"/>
      <c r="MCE5" s="13"/>
      <c r="MCF5" s="13"/>
      <c r="MCG5" s="14"/>
      <c r="MCH5" s="4"/>
      <c r="MCI5" s="4"/>
      <c r="MCK5" s="13"/>
      <c r="MCL5" s="13"/>
      <c r="MCM5" s="14"/>
      <c r="MCN5" s="4"/>
      <c r="MCO5" s="4"/>
      <c r="MCQ5" s="13"/>
      <c r="MCR5" s="13"/>
      <c r="MCS5" s="14"/>
      <c r="MCT5" s="4"/>
      <c r="MCU5" s="4"/>
      <c r="MCW5" s="13"/>
      <c r="MCX5" s="13"/>
      <c r="MCY5" s="14"/>
      <c r="MCZ5" s="4"/>
      <c r="MDA5" s="4"/>
      <c r="MDC5" s="13"/>
      <c r="MDD5" s="13"/>
      <c r="MDE5" s="14"/>
      <c r="MDF5" s="4"/>
      <c r="MDG5" s="4"/>
      <c r="MDI5" s="13"/>
      <c r="MDJ5" s="13"/>
      <c r="MDK5" s="14"/>
      <c r="MDL5" s="4"/>
      <c r="MDM5" s="4"/>
      <c r="MDO5" s="13"/>
      <c r="MDP5" s="13"/>
      <c r="MDQ5" s="14"/>
      <c r="MDR5" s="4"/>
      <c r="MDS5" s="4"/>
      <c r="MDU5" s="13"/>
      <c r="MDV5" s="13"/>
      <c r="MDW5" s="14"/>
      <c r="MDX5" s="4"/>
      <c r="MDY5" s="4"/>
      <c r="MEA5" s="13"/>
      <c r="MEB5" s="13"/>
      <c r="MEC5" s="14"/>
      <c r="MED5" s="4"/>
      <c r="MEE5" s="4"/>
      <c r="MEG5" s="13"/>
      <c r="MEH5" s="13"/>
      <c r="MEI5" s="14"/>
      <c r="MEJ5" s="4"/>
      <c r="MEK5" s="4"/>
      <c r="MEM5" s="13"/>
      <c r="MEN5" s="13"/>
      <c r="MEO5" s="14"/>
      <c r="MEP5" s="4"/>
      <c r="MEQ5" s="4"/>
      <c r="MES5" s="13"/>
      <c r="MET5" s="13"/>
      <c r="MEU5" s="14"/>
      <c r="MEV5" s="4"/>
      <c r="MEW5" s="4"/>
      <c r="MEY5" s="13"/>
      <c r="MEZ5" s="13"/>
      <c r="MFA5" s="14"/>
      <c r="MFB5" s="4"/>
      <c r="MFC5" s="4"/>
      <c r="MFE5" s="13"/>
      <c r="MFF5" s="13"/>
      <c r="MFG5" s="14"/>
      <c r="MFH5" s="4"/>
      <c r="MFI5" s="4"/>
      <c r="MFK5" s="13"/>
      <c r="MFL5" s="13"/>
      <c r="MFM5" s="14"/>
      <c r="MFN5" s="4"/>
      <c r="MFO5" s="4"/>
      <c r="MFQ5" s="13"/>
      <c r="MFR5" s="13"/>
      <c r="MFS5" s="14"/>
      <c r="MFT5" s="4"/>
      <c r="MFU5" s="4"/>
      <c r="MFW5" s="13"/>
      <c r="MFX5" s="13"/>
      <c r="MFY5" s="14"/>
      <c r="MFZ5" s="4"/>
      <c r="MGA5" s="4"/>
      <c r="MGC5" s="13"/>
      <c r="MGD5" s="13"/>
      <c r="MGE5" s="14"/>
      <c r="MGF5" s="4"/>
      <c r="MGG5" s="4"/>
      <c r="MGI5" s="13"/>
      <c r="MGJ5" s="13"/>
      <c r="MGK5" s="14"/>
      <c r="MGL5" s="4"/>
      <c r="MGM5" s="4"/>
      <c r="MGO5" s="13"/>
      <c r="MGP5" s="13"/>
      <c r="MGQ5" s="14"/>
      <c r="MGR5" s="4"/>
      <c r="MGS5" s="4"/>
      <c r="MGU5" s="13"/>
      <c r="MGV5" s="13"/>
      <c r="MGW5" s="14"/>
      <c r="MGX5" s="4"/>
      <c r="MGY5" s="4"/>
      <c r="MHA5" s="13"/>
      <c r="MHB5" s="13"/>
      <c r="MHC5" s="14"/>
      <c r="MHD5" s="4"/>
      <c r="MHE5" s="4"/>
      <c r="MHG5" s="13"/>
      <c r="MHH5" s="13"/>
      <c r="MHI5" s="14"/>
      <c r="MHJ5" s="4"/>
      <c r="MHK5" s="4"/>
      <c r="MHM5" s="13"/>
      <c r="MHN5" s="13"/>
      <c r="MHO5" s="14"/>
      <c r="MHP5" s="4"/>
      <c r="MHQ5" s="4"/>
      <c r="MHS5" s="13"/>
      <c r="MHT5" s="13"/>
      <c r="MHU5" s="14"/>
      <c r="MHV5" s="4"/>
      <c r="MHW5" s="4"/>
      <c r="MHY5" s="13"/>
      <c r="MHZ5" s="13"/>
      <c r="MIA5" s="14"/>
      <c r="MIB5" s="4"/>
      <c r="MIC5" s="4"/>
      <c r="MIE5" s="13"/>
      <c r="MIF5" s="13"/>
      <c r="MIG5" s="14"/>
      <c r="MIH5" s="4"/>
      <c r="MII5" s="4"/>
      <c r="MIK5" s="13"/>
      <c r="MIL5" s="13"/>
      <c r="MIM5" s="14"/>
      <c r="MIN5" s="4"/>
      <c r="MIO5" s="4"/>
      <c r="MIQ5" s="13"/>
      <c r="MIR5" s="13"/>
      <c r="MIS5" s="14"/>
      <c r="MIT5" s="4"/>
      <c r="MIU5" s="4"/>
      <c r="MIW5" s="13"/>
      <c r="MIX5" s="13"/>
      <c r="MIY5" s="14"/>
      <c r="MIZ5" s="4"/>
      <c r="MJA5" s="4"/>
      <c r="MJC5" s="13"/>
      <c r="MJD5" s="13"/>
      <c r="MJE5" s="14"/>
      <c r="MJF5" s="4"/>
      <c r="MJG5" s="4"/>
      <c r="MJI5" s="13"/>
      <c r="MJJ5" s="13"/>
      <c r="MJK5" s="14"/>
      <c r="MJL5" s="4"/>
      <c r="MJM5" s="4"/>
      <c r="MJO5" s="13"/>
      <c r="MJP5" s="13"/>
      <c r="MJQ5" s="14"/>
      <c r="MJR5" s="4"/>
      <c r="MJS5" s="4"/>
      <c r="MJU5" s="13"/>
      <c r="MJV5" s="13"/>
      <c r="MJW5" s="14"/>
      <c r="MJX5" s="4"/>
      <c r="MJY5" s="4"/>
      <c r="MKA5" s="13"/>
      <c r="MKB5" s="13"/>
      <c r="MKC5" s="14"/>
      <c r="MKD5" s="4"/>
      <c r="MKE5" s="4"/>
      <c r="MKG5" s="13"/>
      <c r="MKH5" s="13"/>
      <c r="MKI5" s="14"/>
      <c r="MKJ5" s="4"/>
      <c r="MKK5" s="4"/>
      <c r="MKM5" s="13"/>
      <c r="MKN5" s="13"/>
      <c r="MKO5" s="14"/>
      <c r="MKP5" s="4"/>
      <c r="MKQ5" s="4"/>
      <c r="MKS5" s="13"/>
      <c r="MKT5" s="13"/>
      <c r="MKU5" s="14"/>
      <c r="MKV5" s="4"/>
      <c r="MKW5" s="4"/>
      <c r="MKY5" s="13"/>
      <c r="MKZ5" s="13"/>
      <c r="MLA5" s="14"/>
      <c r="MLB5" s="4"/>
      <c r="MLC5" s="4"/>
      <c r="MLE5" s="13"/>
      <c r="MLF5" s="13"/>
      <c r="MLG5" s="14"/>
      <c r="MLH5" s="4"/>
      <c r="MLI5" s="4"/>
      <c r="MLK5" s="13"/>
      <c r="MLL5" s="13"/>
      <c r="MLM5" s="14"/>
      <c r="MLN5" s="4"/>
      <c r="MLO5" s="4"/>
      <c r="MLQ5" s="13"/>
      <c r="MLR5" s="13"/>
      <c r="MLS5" s="14"/>
      <c r="MLT5" s="4"/>
      <c r="MLU5" s="4"/>
      <c r="MLW5" s="13"/>
      <c r="MLX5" s="13"/>
      <c r="MLY5" s="14"/>
      <c r="MLZ5" s="4"/>
      <c r="MMA5" s="4"/>
      <c r="MMC5" s="13"/>
      <c r="MMD5" s="13"/>
      <c r="MME5" s="14"/>
      <c r="MMF5" s="4"/>
      <c r="MMG5" s="4"/>
      <c r="MMI5" s="13"/>
      <c r="MMJ5" s="13"/>
      <c r="MMK5" s="14"/>
      <c r="MML5" s="4"/>
      <c r="MMM5" s="4"/>
      <c r="MMO5" s="13"/>
      <c r="MMP5" s="13"/>
      <c r="MMQ5" s="14"/>
      <c r="MMR5" s="4"/>
      <c r="MMS5" s="4"/>
      <c r="MMU5" s="13"/>
      <c r="MMV5" s="13"/>
      <c r="MMW5" s="14"/>
      <c r="MMX5" s="4"/>
      <c r="MMY5" s="4"/>
      <c r="MNA5" s="13"/>
      <c r="MNB5" s="13"/>
      <c r="MNC5" s="14"/>
      <c r="MND5" s="4"/>
      <c r="MNE5" s="4"/>
      <c r="MNG5" s="13"/>
      <c r="MNH5" s="13"/>
      <c r="MNI5" s="14"/>
      <c r="MNJ5" s="4"/>
      <c r="MNK5" s="4"/>
      <c r="MNM5" s="13"/>
      <c r="MNN5" s="13"/>
      <c r="MNO5" s="14"/>
      <c r="MNP5" s="4"/>
      <c r="MNQ5" s="4"/>
      <c r="MNS5" s="13"/>
      <c r="MNT5" s="13"/>
      <c r="MNU5" s="14"/>
      <c r="MNV5" s="4"/>
      <c r="MNW5" s="4"/>
      <c r="MNY5" s="13"/>
      <c r="MNZ5" s="13"/>
      <c r="MOA5" s="14"/>
      <c r="MOB5" s="4"/>
      <c r="MOC5" s="4"/>
      <c r="MOE5" s="13"/>
      <c r="MOF5" s="13"/>
      <c r="MOG5" s="14"/>
      <c r="MOH5" s="4"/>
      <c r="MOI5" s="4"/>
      <c r="MOK5" s="13"/>
      <c r="MOL5" s="13"/>
      <c r="MOM5" s="14"/>
      <c r="MON5" s="4"/>
      <c r="MOO5" s="4"/>
      <c r="MOQ5" s="13"/>
      <c r="MOR5" s="13"/>
      <c r="MOS5" s="14"/>
      <c r="MOT5" s="4"/>
      <c r="MOU5" s="4"/>
      <c r="MOW5" s="13"/>
      <c r="MOX5" s="13"/>
      <c r="MOY5" s="14"/>
      <c r="MOZ5" s="4"/>
      <c r="MPA5" s="4"/>
      <c r="MPC5" s="13"/>
      <c r="MPD5" s="13"/>
      <c r="MPE5" s="14"/>
      <c r="MPF5" s="4"/>
      <c r="MPG5" s="4"/>
      <c r="MPI5" s="13"/>
      <c r="MPJ5" s="13"/>
      <c r="MPK5" s="14"/>
      <c r="MPL5" s="4"/>
      <c r="MPM5" s="4"/>
      <c r="MPO5" s="13"/>
      <c r="MPP5" s="13"/>
      <c r="MPQ5" s="14"/>
      <c r="MPR5" s="4"/>
      <c r="MPS5" s="4"/>
      <c r="MPU5" s="13"/>
      <c r="MPV5" s="13"/>
      <c r="MPW5" s="14"/>
      <c r="MPX5" s="4"/>
      <c r="MPY5" s="4"/>
      <c r="MQA5" s="13"/>
      <c r="MQB5" s="13"/>
      <c r="MQC5" s="14"/>
      <c r="MQD5" s="4"/>
      <c r="MQE5" s="4"/>
      <c r="MQG5" s="13"/>
      <c r="MQH5" s="13"/>
      <c r="MQI5" s="14"/>
      <c r="MQJ5" s="4"/>
      <c r="MQK5" s="4"/>
      <c r="MQM5" s="13"/>
      <c r="MQN5" s="13"/>
      <c r="MQO5" s="14"/>
      <c r="MQP5" s="4"/>
      <c r="MQQ5" s="4"/>
      <c r="MQS5" s="13"/>
      <c r="MQT5" s="13"/>
      <c r="MQU5" s="14"/>
      <c r="MQV5" s="4"/>
      <c r="MQW5" s="4"/>
      <c r="MQY5" s="13"/>
      <c r="MQZ5" s="13"/>
      <c r="MRA5" s="14"/>
      <c r="MRB5" s="4"/>
      <c r="MRC5" s="4"/>
      <c r="MRE5" s="13"/>
      <c r="MRF5" s="13"/>
      <c r="MRG5" s="14"/>
      <c r="MRH5" s="4"/>
      <c r="MRI5" s="4"/>
      <c r="MRK5" s="13"/>
      <c r="MRL5" s="13"/>
      <c r="MRM5" s="14"/>
      <c r="MRN5" s="4"/>
      <c r="MRO5" s="4"/>
      <c r="MRQ5" s="13"/>
      <c r="MRR5" s="13"/>
      <c r="MRS5" s="14"/>
      <c r="MRT5" s="4"/>
      <c r="MRU5" s="4"/>
      <c r="MRW5" s="13"/>
      <c r="MRX5" s="13"/>
      <c r="MRY5" s="14"/>
      <c r="MRZ5" s="4"/>
      <c r="MSA5" s="4"/>
      <c r="MSC5" s="13"/>
      <c r="MSD5" s="13"/>
      <c r="MSE5" s="14"/>
      <c r="MSF5" s="4"/>
      <c r="MSG5" s="4"/>
      <c r="MSI5" s="13"/>
      <c r="MSJ5" s="13"/>
      <c r="MSK5" s="14"/>
      <c r="MSL5" s="4"/>
      <c r="MSM5" s="4"/>
      <c r="MSO5" s="13"/>
      <c r="MSP5" s="13"/>
      <c r="MSQ5" s="14"/>
      <c r="MSR5" s="4"/>
      <c r="MSS5" s="4"/>
      <c r="MSU5" s="13"/>
      <c r="MSV5" s="13"/>
      <c r="MSW5" s="14"/>
      <c r="MSX5" s="4"/>
      <c r="MSY5" s="4"/>
      <c r="MTA5" s="13"/>
      <c r="MTB5" s="13"/>
      <c r="MTC5" s="14"/>
      <c r="MTD5" s="4"/>
      <c r="MTE5" s="4"/>
      <c r="MTG5" s="13"/>
      <c r="MTH5" s="13"/>
      <c r="MTI5" s="14"/>
      <c r="MTJ5" s="4"/>
      <c r="MTK5" s="4"/>
      <c r="MTM5" s="13"/>
      <c r="MTN5" s="13"/>
      <c r="MTO5" s="14"/>
      <c r="MTP5" s="4"/>
      <c r="MTQ5" s="4"/>
      <c r="MTS5" s="13"/>
      <c r="MTT5" s="13"/>
      <c r="MTU5" s="14"/>
      <c r="MTV5" s="4"/>
      <c r="MTW5" s="4"/>
      <c r="MTY5" s="13"/>
      <c r="MTZ5" s="13"/>
      <c r="MUA5" s="14"/>
      <c r="MUB5" s="4"/>
      <c r="MUC5" s="4"/>
      <c r="MUE5" s="13"/>
      <c r="MUF5" s="13"/>
      <c r="MUG5" s="14"/>
      <c r="MUH5" s="4"/>
      <c r="MUI5" s="4"/>
      <c r="MUK5" s="13"/>
      <c r="MUL5" s="13"/>
      <c r="MUM5" s="14"/>
      <c r="MUN5" s="4"/>
      <c r="MUO5" s="4"/>
      <c r="MUQ5" s="13"/>
      <c r="MUR5" s="13"/>
      <c r="MUS5" s="14"/>
      <c r="MUT5" s="4"/>
      <c r="MUU5" s="4"/>
      <c r="MUW5" s="13"/>
      <c r="MUX5" s="13"/>
      <c r="MUY5" s="14"/>
      <c r="MUZ5" s="4"/>
      <c r="MVA5" s="4"/>
      <c r="MVC5" s="13"/>
      <c r="MVD5" s="13"/>
      <c r="MVE5" s="14"/>
      <c r="MVF5" s="4"/>
      <c r="MVG5" s="4"/>
      <c r="MVI5" s="13"/>
      <c r="MVJ5" s="13"/>
      <c r="MVK5" s="14"/>
      <c r="MVL5" s="4"/>
      <c r="MVM5" s="4"/>
      <c r="MVO5" s="13"/>
      <c r="MVP5" s="13"/>
      <c r="MVQ5" s="14"/>
      <c r="MVR5" s="4"/>
      <c r="MVS5" s="4"/>
      <c r="MVU5" s="13"/>
      <c r="MVV5" s="13"/>
      <c r="MVW5" s="14"/>
      <c r="MVX5" s="4"/>
      <c r="MVY5" s="4"/>
      <c r="MWA5" s="13"/>
      <c r="MWB5" s="13"/>
      <c r="MWC5" s="14"/>
      <c r="MWD5" s="4"/>
      <c r="MWE5" s="4"/>
      <c r="MWG5" s="13"/>
      <c r="MWH5" s="13"/>
      <c r="MWI5" s="14"/>
      <c r="MWJ5" s="4"/>
      <c r="MWK5" s="4"/>
      <c r="MWM5" s="13"/>
      <c r="MWN5" s="13"/>
      <c r="MWO5" s="14"/>
      <c r="MWP5" s="4"/>
      <c r="MWQ5" s="4"/>
      <c r="MWS5" s="13"/>
      <c r="MWT5" s="13"/>
      <c r="MWU5" s="14"/>
      <c r="MWV5" s="4"/>
      <c r="MWW5" s="4"/>
      <c r="MWY5" s="13"/>
      <c r="MWZ5" s="13"/>
      <c r="MXA5" s="14"/>
      <c r="MXB5" s="4"/>
      <c r="MXC5" s="4"/>
      <c r="MXE5" s="13"/>
      <c r="MXF5" s="13"/>
      <c r="MXG5" s="14"/>
      <c r="MXH5" s="4"/>
      <c r="MXI5" s="4"/>
      <c r="MXK5" s="13"/>
      <c r="MXL5" s="13"/>
      <c r="MXM5" s="14"/>
      <c r="MXN5" s="4"/>
      <c r="MXO5" s="4"/>
      <c r="MXQ5" s="13"/>
      <c r="MXR5" s="13"/>
      <c r="MXS5" s="14"/>
      <c r="MXT5" s="4"/>
      <c r="MXU5" s="4"/>
      <c r="MXW5" s="13"/>
      <c r="MXX5" s="13"/>
      <c r="MXY5" s="14"/>
      <c r="MXZ5" s="4"/>
      <c r="MYA5" s="4"/>
      <c r="MYC5" s="13"/>
      <c r="MYD5" s="13"/>
      <c r="MYE5" s="14"/>
      <c r="MYF5" s="4"/>
      <c r="MYG5" s="4"/>
      <c r="MYI5" s="13"/>
      <c r="MYJ5" s="13"/>
      <c r="MYK5" s="14"/>
      <c r="MYL5" s="4"/>
      <c r="MYM5" s="4"/>
      <c r="MYO5" s="13"/>
      <c r="MYP5" s="13"/>
      <c r="MYQ5" s="14"/>
      <c r="MYR5" s="4"/>
      <c r="MYS5" s="4"/>
      <c r="MYU5" s="13"/>
      <c r="MYV5" s="13"/>
      <c r="MYW5" s="14"/>
      <c r="MYX5" s="4"/>
      <c r="MYY5" s="4"/>
      <c r="MZA5" s="13"/>
      <c r="MZB5" s="13"/>
      <c r="MZC5" s="14"/>
      <c r="MZD5" s="4"/>
      <c r="MZE5" s="4"/>
      <c r="MZG5" s="13"/>
      <c r="MZH5" s="13"/>
      <c r="MZI5" s="14"/>
      <c r="MZJ5" s="4"/>
      <c r="MZK5" s="4"/>
      <c r="MZM5" s="13"/>
      <c r="MZN5" s="13"/>
      <c r="MZO5" s="14"/>
      <c r="MZP5" s="4"/>
      <c r="MZQ5" s="4"/>
      <c r="MZS5" s="13"/>
      <c r="MZT5" s="13"/>
      <c r="MZU5" s="14"/>
      <c r="MZV5" s="4"/>
      <c r="MZW5" s="4"/>
      <c r="MZY5" s="13"/>
      <c r="MZZ5" s="13"/>
      <c r="NAA5" s="14"/>
      <c r="NAB5" s="4"/>
      <c r="NAC5" s="4"/>
      <c r="NAE5" s="13"/>
      <c r="NAF5" s="13"/>
      <c r="NAG5" s="14"/>
      <c r="NAH5" s="4"/>
      <c r="NAI5" s="4"/>
      <c r="NAK5" s="13"/>
      <c r="NAL5" s="13"/>
      <c r="NAM5" s="14"/>
      <c r="NAN5" s="4"/>
      <c r="NAO5" s="4"/>
      <c r="NAQ5" s="13"/>
      <c r="NAR5" s="13"/>
      <c r="NAS5" s="14"/>
      <c r="NAT5" s="4"/>
      <c r="NAU5" s="4"/>
      <c r="NAW5" s="13"/>
      <c r="NAX5" s="13"/>
      <c r="NAY5" s="14"/>
      <c r="NAZ5" s="4"/>
      <c r="NBA5" s="4"/>
      <c r="NBC5" s="13"/>
      <c r="NBD5" s="13"/>
      <c r="NBE5" s="14"/>
      <c r="NBF5" s="4"/>
      <c r="NBG5" s="4"/>
      <c r="NBI5" s="13"/>
      <c r="NBJ5" s="13"/>
      <c r="NBK5" s="14"/>
      <c r="NBL5" s="4"/>
      <c r="NBM5" s="4"/>
      <c r="NBO5" s="13"/>
      <c r="NBP5" s="13"/>
      <c r="NBQ5" s="14"/>
      <c r="NBR5" s="4"/>
      <c r="NBS5" s="4"/>
      <c r="NBU5" s="13"/>
      <c r="NBV5" s="13"/>
      <c r="NBW5" s="14"/>
      <c r="NBX5" s="4"/>
      <c r="NBY5" s="4"/>
      <c r="NCA5" s="13"/>
      <c r="NCB5" s="13"/>
      <c r="NCC5" s="14"/>
      <c r="NCD5" s="4"/>
      <c r="NCE5" s="4"/>
      <c r="NCG5" s="13"/>
      <c r="NCH5" s="13"/>
      <c r="NCI5" s="14"/>
      <c r="NCJ5" s="4"/>
      <c r="NCK5" s="4"/>
      <c r="NCM5" s="13"/>
      <c r="NCN5" s="13"/>
      <c r="NCO5" s="14"/>
      <c r="NCP5" s="4"/>
      <c r="NCQ5" s="4"/>
      <c r="NCS5" s="13"/>
      <c r="NCT5" s="13"/>
      <c r="NCU5" s="14"/>
      <c r="NCV5" s="4"/>
      <c r="NCW5" s="4"/>
      <c r="NCY5" s="13"/>
      <c r="NCZ5" s="13"/>
      <c r="NDA5" s="14"/>
      <c r="NDB5" s="4"/>
      <c r="NDC5" s="4"/>
      <c r="NDE5" s="13"/>
      <c r="NDF5" s="13"/>
      <c r="NDG5" s="14"/>
      <c r="NDH5" s="4"/>
      <c r="NDI5" s="4"/>
      <c r="NDK5" s="13"/>
      <c r="NDL5" s="13"/>
      <c r="NDM5" s="14"/>
      <c r="NDN5" s="4"/>
      <c r="NDO5" s="4"/>
      <c r="NDQ5" s="13"/>
      <c r="NDR5" s="13"/>
      <c r="NDS5" s="14"/>
      <c r="NDT5" s="4"/>
      <c r="NDU5" s="4"/>
      <c r="NDW5" s="13"/>
      <c r="NDX5" s="13"/>
      <c r="NDY5" s="14"/>
      <c r="NDZ5" s="4"/>
      <c r="NEA5" s="4"/>
      <c r="NEC5" s="13"/>
      <c r="NED5" s="13"/>
      <c r="NEE5" s="14"/>
      <c r="NEF5" s="4"/>
      <c r="NEG5" s="4"/>
      <c r="NEI5" s="13"/>
      <c r="NEJ5" s="13"/>
      <c r="NEK5" s="14"/>
      <c r="NEL5" s="4"/>
      <c r="NEM5" s="4"/>
      <c r="NEO5" s="13"/>
      <c r="NEP5" s="13"/>
      <c r="NEQ5" s="14"/>
      <c r="NER5" s="4"/>
      <c r="NES5" s="4"/>
      <c r="NEU5" s="13"/>
      <c r="NEV5" s="13"/>
      <c r="NEW5" s="14"/>
      <c r="NEX5" s="4"/>
      <c r="NEY5" s="4"/>
      <c r="NFA5" s="13"/>
      <c r="NFB5" s="13"/>
      <c r="NFC5" s="14"/>
      <c r="NFD5" s="4"/>
      <c r="NFE5" s="4"/>
      <c r="NFG5" s="13"/>
      <c r="NFH5" s="13"/>
      <c r="NFI5" s="14"/>
      <c r="NFJ5" s="4"/>
      <c r="NFK5" s="4"/>
      <c r="NFM5" s="13"/>
      <c r="NFN5" s="13"/>
      <c r="NFO5" s="14"/>
      <c r="NFP5" s="4"/>
      <c r="NFQ5" s="4"/>
      <c r="NFS5" s="13"/>
      <c r="NFT5" s="13"/>
      <c r="NFU5" s="14"/>
      <c r="NFV5" s="4"/>
      <c r="NFW5" s="4"/>
      <c r="NFY5" s="13"/>
      <c r="NFZ5" s="13"/>
      <c r="NGA5" s="14"/>
      <c r="NGB5" s="4"/>
      <c r="NGC5" s="4"/>
      <c r="NGE5" s="13"/>
      <c r="NGF5" s="13"/>
      <c r="NGG5" s="14"/>
      <c r="NGH5" s="4"/>
      <c r="NGI5" s="4"/>
      <c r="NGK5" s="13"/>
      <c r="NGL5" s="13"/>
      <c r="NGM5" s="14"/>
      <c r="NGN5" s="4"/>
      <c r="NGO5" s="4"/>
      <c r="NGQ5" s="13"/>
      <c r="NGR5" s="13"/>
      <c r="NGS5" s="14"/>
      <c r="NGT5" s="4"/>
      <c r="NGU5" s="4"/>
      <c r="NGW5" s="13"/>
      <c r="NGX5" s="13"/>
      <c r="NGY5" s="14"/>
      <c r="NGZ5" s="4"/>
      <c r="NHA5" s="4"/>
      <c r="NHC5" s="13"/>
      <c r="NHD5" s="13"/>
      <c r="NHE5" s="14"/>
      <c r="NHF5" s="4"/>
      <c r="NHG5" s="4"/>
      <c r="NHI5" s="13"/>
      <c r="NHJ5" s="13"/>
      <c r="NHK5" s="14"/>
      <c r="NHL5" s="4"/>
      <c r="NHM5" s="4"/>
      <c r="NHO5" s="13"/>
      <c r="NHP5" s="13"/>
      <c r="NHQ5" s="14"/>
      <c r="NHR5" s="4"/>
      <c r="NHS5" s="4"/>
      <c r="NHU5" s="13"/>
      <c r="NHV5" s="13"/>
      <c r="NHW5" s="14"/>
      <c r="NHX5" s="4"/>
      <c r="NHY5" s="4"/>
      <c r="NIA5" s="13"/>
      <c r="NIB5" s="13"/>
      <c r="NIC5" s="14"/>
      <c r="NID5" s="4"/>
      <c r="NIE5" s="4"/>
      <c r="NIG5" s="13"/>
      <c r="NIH5" s="13"/>
      <c r="NII5" s="14"/>
      <c r="NIJ5" s="4"/>
      <c r="NIK5" s="4"/>
      <c r="NIM5" s="13"/>
      <c r="NIN5" s="13"/>
      <c r="NIO5" s="14"/>
      <c r="NIP5" s="4"/>
      <c r="NIQ5" s="4"/>
      <c r="NIS5" s="13"/>
      <c r="NIT5" s="13"/>
      <c r="NIU5" s="14"/>
      <c r="NIV5" s="4"/>
      <c r="NIW5" s="4"/>
      <c r="NIY5" s="13"/>
      <c r="NIZ5" s="13"/>
      <c r="NJA5" s="14"/>
      <c r="NJB5" s="4"/>
      <c r="NJC5" s="4"/>
      <c r="NJE5" s="13"/>
      <c r="NJF5" s="13"/>
      <c r="NJG5" s="14"/>
      <c r="NJH5" s="4"/>
      <c r="NJI5" s="4"/>
      <c r="NJK5" s="13"/>
      <c r="NJL5" s="13"/>
      <c r="NJM5" s="14"/>
      <c r="NJN5" s="4"/>
      <c r="NJO5" s="4"/>
      <c r="NJQ5" s="13"/>
      <c r="NJR5" s="13"/>
      <c r="NJS5" s="14"/>
      <c r="NJT5" s="4"/>
      <c r="NJU5" s="4"/>
      <c r="NJW5" s="13"/>
      <c r="NJX5" s="13"/>
      <c r="NJY5" s="14"/>
      <c r="NJZ5" s="4"/>
      <c r="NKA5" s="4"/>
      <c r="NKC5" s="13"/>
      <c r="NKD5" s="13"/>
      <c r="NKE5" s="14"/>
      <c r="NKF5" s="4"/>
      <c r="NKG5" s="4"/>
      <c r="NKI5" s="13"/>
      <c r="NKJ5" s="13"/>
      <c r="NKK5" s="14"/>
      <c r="NKL5" s="4"/>
      <c r="NKM5" s="4"/>
      <c r="NKO5" s="13"/>
      <c r="NKP5" s="13"/>
      <c r="NKQ5" s="14"/>
      <c r="NKR5" s="4"/>
      <c r="NKS5" s="4"/>
      <c r="NKU5" s="13"/>
      <c r="NKV5" s="13"/>
      <c r="NKW5" s="14"/>
      <c r="NKX5" s="4"/>
      <c r="NKY5" s="4"/>
      <c r="NLA5" s="13"/>
      <c r="NLB5" s="13"/>
      <c r="NLC5" s="14"/>
      <c r="NLD5" s="4"/>
      <c r="NLE5" s="4"/>
      <c r="NLG5" s="13"/>
      <c r="NLH5" s="13"/>
      <c r="NLI5" s="14"/>
      <c r="NLJ5" s="4"/>
      <c r="NLK5" s="4"/>
      <c r="NLM5" s="13"/>
      <c r="NLN5" s="13"/>
      <c r="NLO5" s="14"/>
      <c r="NLP5" s="4"/>
      <c r="NLQ5" s="4"/>
      <c r="NLS5" s="13"/>
      <c r="NLT5" s="13"/>
      <c r="NLU5" s="14"/>
      <c r="NLV5" s="4"/>
      <c r="NLW5" s="4"/>
      <c r="NLY5" s="13"/>
      <c r="NLZ5" s="13"/>
      <c r="NMA5" s="14"/>
      <c r="NMB5" s="4"/>
      <c r="NMC5" s="4"/>
      <c r="NME5" s="13"/>
      <c r="NMF5" s="13"/>
      <c r="NMG5" s="14"/>
      <c r="NMH5" s="4"/>
      <c r="NMI5" s="4"/>
      <c r="NMK5" s="13"/>
      <c r="NML5" s="13"/>
      <c r="NMM5" s="14"/>
      <c r="NMN5" s="4"/>
      <c r="NMO5" s="4"/>
      <c r="NMQ5" s="13"/>
      <c r="NMR5" s="13"/>
      <c r="NMS5" s="14"/>
      <c r="NMT5" s="4"/>
      <c r="NMU5" s="4"/>
      <c r="NMW5" s="13"/>
      <c r="NMX5" s="13"/>
      <c r="NMY5" s="14"/>
      <c r="NMZ5" s="4"/>
      <c r="NNA5" s="4"/>
      <c r="NNC5" s="13"/>
      <c r="NND5" s="13"/>
      <c r="NNE5" s="14"/>
      <c r="NNF5" s="4"/>
      <c r="NNG5" s="4"/>
      <c r="NNI5" s="13"/>
      <c r="NNJ5" s="13"/>
      <c r="NNK5" s="14"/>
      <c r="NNL5" s="4"/>
      <c r="NNM5" s="4"/>
      <c r="NNO5" s="13"/>
      <c r="NNP5" s="13"/>
      <c r="NNQ5" s="14"/>
      <c r="NNR5" s="4"/>
      <c r="NNS5" s="4"/>
      <c r="NNU5" s="13"/>
      <c r="NNV5" s="13"/>
      <c r="NNW5" s="14"/>
      <c r="NNX5" s="4"/>
      <c r="NNY5" s="4"/>
      <c r="NOA5" s="13"/>
      <c r="NOB5" s="13"/>
      <c r="NOC5" s="14"/>
      <c r="NOD5" s="4"/>
      <c r="NOE5" s="4"/>
      <c r="NOG5" s="13"/>
      <c r="NOH5" s="13"/>
      <c r="NOI5" s="14"/>
      <c r="NOJ5" s="4"/>
      <c r="NOK5" s="4"/>
      <c r="NOM5" s="13"/>
      <c r="NON5" s="13"/>
      <c r="NOO5" s="14"/>
      <c r="NOP5" s="4"/>
      <c r="NOQ5" s="4"/>
      <c r="NOS5" s="13"/>
      <c r="NOT5" s="13"/>
      <c r="NOU5" s="14"/>
      <c r="NOV5" s="4"/>
      <c r="NOW5" s="4"/>
      <c r="NOY5" s="13"/>
      <c r="NOZ5" s="13"/>
      <c r="NPA5" s="14"/>
      <c r="NPB5" s="4"/>
      <c r="NPC5" s="4"/>
      <c r="NPE5" s="13"/>
      <c r="NPF5" s="13"/>
      <c r="NPG5" s="14"/>
      <c r="NPH5" s="4"/>
      <c r="NPI5" s="4"/>
      <c r="NPK5" s="13"/>
      <c r="NPL5" s="13"/>
      <c r="NPM5" s="14"/>
      <c r="NPN5" s="4"/>
      <c r="NPO5" s="4"/>
      <c r="NPQ5" s="13"/>
      <c r="NPR5" s="13"/>
      <c r="NPS5" s="14"/>
      <c r="NPT5" s="4"/>
      <c r="NPU5" s="4"/>
      <c r="NPW5" s="13"/>
      <c r="NPX5" s="13"/>
      <c r="NPY5" s="14"/>
      <c r="NPZ5" s="4"/>
      <c r="NQA5" s="4"/>
      <c r="NQC5" s="13"/>
      <c r="NQD5" s="13"/>
      <c r="NQE5" s="14"/>
      <c r="NQF5" s="4"/>
      <c r="NQG5" s="4"/>
      <c r="NQI5" s="13"/>
      <c r="NQJ5" s="13"/>
      <c r="NQK5" s="14"/>
      <c r="NQL5" s="4"/>
      <c r="NQM5" s="4"/>
      <c r="NQO5" s="13"/>
      <c r="NQP5" s="13"/>
      <c r="NQQ5" s="14"/>
      <c r="NQR5" s="4"/>
      <c r="NQS5" s="4"/>
      <c r="NQU5" s="13"/>
      <c r="NQV5" s="13"/>
      <c r="NQW5" s="14"/>
      <c r="NQX5" s="4"/>
      <c r="NQY5" s="4"/>
      <c r="NRA5" s="13"/>
      <c r="NRB5" s="13"/>
      <c r="NRC5" s="14"/>
      <c r="NRD5" s="4"/>
      <c r="NRE5" s="4"/>
      <c r="NRG5" s="13"/>
      <c r="NRH5" s="13"/>
      <c r="NRI5" s="14"/>
      <c r="NRJ5" s="4"/>
      <c r="NRK5" s="4"/>
      <c r="NRM5" s="13"/>
      <c r="NRN5" s="13"/>
      <c r="NRO5" s="14"/>
      <c r="NRP5" s="4"/>
      <c r="NRQ5" s="4"/>
      <c r="NRS5" s="13"/>
      <c r="NRT5" s="13"/>
      <c r="NRU5" s="14"/>
      <c r="NRV5" s="4"/>
      <c r="NRW5" s="4"/>
      <c r="NRY5" s="13"/>
      <c r="NRZ5" s="13"/>
      <c r="NSA5" s="14"/>
      <c r="NSB5" s="4"/>
      <c r="NSC5" s="4"/>
      <c r="NSE5" s="13"/>
      <c r="NSF5" s="13"/>
      <c r="NSG5" s="14"/>
      <c r="NSH5" s="4"/>
      <c r="NSI5" s="4"/>
      <c r="NSK5" s="13"/>
      <c r="NSL5" s="13"/>
      <c r="NSM5" s="14"/>
      <c r="NSN5" s="4"/>
      <c r="NSO5" s="4"/>
      <c r="NSQ5" s="13"/>
      <c r="NSR5" s="13"/>
      <c r="NSS5" s="14"/>
      <c r="NST5" s="4"/>
      <c r="NSU5" s="4"/>
      <c r="NSW5" s="13"/>
      <c r="NSX5" s="13"/>
      <c r="NSY5" s="14"/>
      <c r="NSZ5" s="4"/>
      <c r="NTA5" s="4"/>
      <c r="NTC5" s="13"/>
      <c r="NTD5" s="13"/>
      <c r="NTE5" s="14"/>
      <c r="NTF5" s="4"/>
      <c r="NTG5" s="4"/>
      <c r="NTI5" s="13"/>
      <c r="NTJ5" s="13"/>
      <c r="NTK5" s="14"/>
      <c r="NTL5" s="4"/>
      <c r="NTM5" s="4"/>
      <c r="NTO5" s="13"/>
      <c r="NTP5" s="13"/>
      <c r="NTQ5" s="14"/>
      <c r="NTR5" s="4"/>
      <c r="NTS5" s="4"/>
      <c r="NTU5" s="13"/>
      <c r="NTV5" s="13"/>
      <c r="NTW5" s="14"/>
      <c r="NTX5" s="4"/>
      <c r="NTY5" s="4"/>
      <c r="NUA5" s="13"/>
      <c r="NUB5" s="13"/>
      <c r="NUC5" s="14"/>
      <c r="NUD5" s="4"/>
      <c r="NUE5" s="4"/>
      <c r="NUG5" s="13"/>
      <c r="NUH5" s="13"/>
      <c r="NUI5" s="14"/>
      <c r="NUJ5" s="4"/>
      <c r="NUK5" s="4"/>
      <c r="NUM5" s="13"/>
      <c r="NUN5" s="13"/>
      <c r="NUO5" s="14"/>
      <c r="NUP5" s="4"/>
      <c r="NUQ5" s="4"/>
      <c r="NUS5" s="13"/>
      <c r="NUT5" s="13"/>
      <c r="NUU5" s="14"/>
      <c r="NUV5" s="4"/>
      <c r="NUW5" s="4"/>
      <c r="NUY5" s="13"/>
      <c r="NUZ5" s="13"/>
      <c r="NVA5" s="14"/>
      <c r="NVB5" s="4"/>
      <c r="NVC5" s="4"/>
      <c r="NVE5" s="13"/>
      <c r="NVF5" s="13"/>
      <c r="NVG5" s="14"/>
      <c r="NVH5" s="4"/>
      <c r="NVI5" s="4"/>
      <c r="NVK5" s="13"/>
      <c r="NVL5" s="13"/>
      <c r="NVM5" s="14"/>
      <c r="NVN5" s="4"/>
      <c r="NVO5" s="4"/>
      <c r="NVQ5" s="13"/>
      <c r="NVR5" s="13"/>
      <c r="NVS5" s="14"/>
      <c r="NVT5" s="4"/>
      <c r="NVU5" s="4"/>
      <c r="NVW5" s="13"/>
      <c r="NVX5" s="13"/>
      <c r="NVY5" s="14"/>
      <c r="NVZ5" s="4"/>
      <c r="NWA5" s="4"/>
      <c r="NWC5" s="13"/>
      <c r="NWD5" s="13"/>
      <c r="NWE5" s="14"/>
      <c r="NWF5" s="4"/>
      <c r="NWG5" s="4"/>
      <c r="NWI5" s="13"/>
      <c r="NWJ5" s="13"/>
      <c r="NWK5" s="14"/>
      <c r="NWL5" s="4"/>
      <c r="NWM5" s="4"/>
      <c r="NWO5" s="13"/>
      <c r="NWP5" s="13"/>
      <c r="NWQ5" s="14"/>
      <c r="NWR5" s="4"/>
      <c r="NWS5" s="4"/>
      <c r="NWU5" s="13"/>
      <c r="NWV5" s="13"/>
      <c r="NWW5" s="14"/>
      <c r="NWX5" s="4"/>
      <c r="NWY5" s="4"/>
      <c r="NXA5" s="13"/>
      <c r="NXB5" s="13"/>
      <c r="NXC5" s="14"/>
      <c r="NXD5" s="4"/>
      <c r="NXE5" s="4"/>
      <c r="NXG5" s="13"/>
      <c r="NXH5" s="13"/>
      <c r="NXI5" s="14"/>
      <c r="NXJ5" s="4"/>
      <c r="NXK5" s="4"/>
      <c r="NXM5" s="13"/>
      <c r="NXN5" s="13"/>
      <c r="NXO5" s="14"/>
      <c r="NXP5" s="4"/>
      <c r="NXQ5" s="4"/>
      <c r="NXS5" s="13"/>
      <c r="NXT5" s="13"/>
      <c r="NXU5" s="14"/>
      <c r="NXV5" s="4"/>
      <c r="NXW5" s="4"/>
      <c r="NXY5" s="13"/>
      <c r="NXZ5" s="13"/>
      <c r="NYA5" s="14"/>
      <c r="NYB5" s="4"/>
      <c r="NYC5" s="4"/>
      <c r="NYE5" s="13"/>
      <c r="NYF5" s="13"/>
      <c r="NYG5" s="14"/>
      <c r="NYH5" s="4"/>
      <c r="NYI5" s="4"/>
      <c r="NYK5" s="13"/>
      <c r="NYL5" s="13"/>
      <c r="NYM5" s="14"/>
      <c r="NYN5" s="4"/>
      <c r="NYO5" s="4"/>
      <c r="NYQ5" s="13"/>
      <c r="NYR5" s="13"/>
      <c r="NYS5" s="14"/>
      <c r="NYT5" s="4"/>
      <c r="NYU5" s="4"/>
      <c r="NYW5" s="13"/>
      <c r="NYX5" s="13"/>
      <c r="NYY5" s="14"/>
      <c r="NYZ5" s="4"/>
      <c r="NZA5" s="4"/>
      <c r="NZC5" s="13"/>
      <c r="NZD5" s="13"/>
      <c r="NZE5" s="14"/>
      <c r="NZF5" s="4"/>
      <c r="NZG5" s="4"/>
      <c r="NZI5" s="13"/>
      <c r="NZJ5" s="13"/>
      <c r="NZK5" s="14"/>
      <c r="NZL5" s="4"/>
      <c r="NZM5" s="4"/>
      <c r="NZO5" s="13"/>
      <c r="NZP5" s="13"/>
      <c r="NZQ5" s="14"/>
      <c r="NZR5" s="4"/>
      <c r="NZS5" s="4"/>
      <c r="NZU5" s="13"/>
      <c r="NZV5" s="13"/>
      <c r="NZW5" s="14"/>
      <c r="NZX5" s="4"/>
      <c r="NZY5" s="4"/>
      <c r="OAA5" s="13"/>
      <c r="OAB5" s="13"/>
      <c r="OAC5" s="14"/>
      <c r="OAD5" s="4"/>
      <c r="OAE5" s="4"/>
      <c r="OAG5" s="13"/>
      <c r="OAH5" s="13"/>
      <c r="OAI5" s="14"/>
      <c r="OAJ5" s="4"/>
      <c r="OAK5" s="4"/>
      <c r="OAM5" s="13"/>
      <c r="OAN5" s="13"/>
      <c r="OAO5" s="14"/>
      <c r="OAP5" s="4"/>
      <c r="OAQ5" s="4"/>
      <c r="OAS5" s="13"/>
      <c r="OAT5" s="13"/>
      <c r="OAU5" s="14"/>
      <c r="OAV5" s="4"/>
      <c r="OAW5" s="4"/>
      <c r="OAY5" s="13"/>
      <c r="OAZ5" s="13"/>
      <c r="OBA5" s="14"/>
      <c r="OBB5" s="4"/>
      <c r="OBC5" s="4"/>
      <c r="OBE5" s="13"/>
      <c r="OBF5" s="13"/>
      <c r="OBG5" s="14"/>
      <c r="OBH5" s="4"/>
      <c r="OBI5" s="4"/>
      <c r="OBK5" s="13"/>
      <c r="OBL5" s="13"/>
      <c r="OBM5" s="14"/>
      <c r="OBN5" s="4"/>
      <c r="OBO5" s="4"/>
      <c r="OBQ5" s="13"/>
      <c r="OBR5" s="13"/>
      <c r="OBS5" s="14"/>
      <c r="OBT5" s="4"/>
      <c r="OBU5" s="4"/>
      <c r="OBW5" s="13"/>
      <c r="OBX5" s="13"/>
      <c r="OBY5" s="14"/>
      <c r="OBZ5" s="4"/>
      <c r="OCA5" s="4"/>
      <c r="OCC5" s="13"/>
      <c r="OCD5" s="13"/>
      <c r="OCE5" s="14"/>
      <c r="OCF5" s="4"/>
      <c r="OCG5" s="4"/>
      <c r="OCI5" s="13"/>
      <c r="OCJ5" s="13"/>
      <c r="OCK5" s="14"/>
      <c r="OCL5" s="4"/>
      <c r="OCM5" s="4"/>
      <c r="OCO5" s="13"/>
      <c r="OCP5" s="13"/>
      <c r="OCQ5" s="14"/>
      <c r="OCR5" s="4"/>
      <c r="OCS5" s="4"/>
      <c r="OCU5" s="13"/>
      <c r="OCV5" s="13"/>
      <c r="OCW5" s="14"/>
      <c r="OCX5" s="4"/>
      <c r="OCY5" s="4"/>
      <c r="ODA5" s="13"/>
      <c r="ODB5" s="13"/>
      <c r="ODC5" s="14"/>
      <c r="ODD5" s="4"/>
      <c r="ODE5" s="4"/>
      <c r="ODG5" s="13"/>
      <c r="ODH5" s="13"/>
      <c r="ODI5" s="14"/>
      <c r="ODJ5" s="4"/>
      <c r="ODK5" s="4"/>
      <c r="ODM5" s="13"/>
      <c r="ODN5" s="13"/>
      <c r="ODO5" s="14"/>
      <c r="ODP5" s="4"/>
      <c r="ODQ5" s="4"/>
      <c r="ODS5" s="13"/>
      <c r="ODT5" s="13"/>
      <c r="ODU5" s="14"/>
      <c r="ODV5" s="4"/>
      <c r="ODW5" s="4"/>
      <c r="ODY5" s="13"/>
      <c r="ODZ5" s="13"/>
      <c r="OEA5" s="14"/>
      <c r="OEB5" s="4"/>
      <c r="OEC5" s="4"/>
      <c r="OEE5" s="13"/>
      <c r="OEF5" s="13"/>
      <c r="OEG5" s="14"/>
      <c r="OEH5" s="4"/>
      <c r="OEI5" s="4"/>
      <c r="OEK5" s="13"/>
      <c r="OEL5" s="13"/>
      <c r="OEM5" s="14"/>
      <c r="OEN5" s="4"/>
      <c r="OEO5" s="4"/>
      <c r="OEQ5" s="13"/>
      <c r="OER5" s="13"/>
      <c r="OES5" s="14"/>
      <c r="OET5" s="4"/>
      <c r="OEU5" s="4"/>
      <c r="OEW5" s="13"/>
      <c r="OEX5" s="13"/>
      <c r="OEY5" s="14"/>
      <c r="OEZ5" s="4"/>
      <c r="OFA5" s="4"/>
      <c r="OFC5" s="13"/>
      <c r="OFD5" s="13"/>
      <c r="OFE5" s="14"/>
      <c r="OFF5" s="4"/>
      <c r="OFG5" s="4"/>
      <c r="OFI5" s="13"/>
      <c r="OFJ5" s="13"/>
      <c r="OFK5" s="14"/>
      <c r="OFL5" s="4"/>
      <c r="OFM5" s="4"/>
      <c r="OFO5" s="13"/>
      <c r="OFP5" s="13"/>
      <c r="OFQ5" s="14"/>
      <c r="OFR5" s="4"/>
      <c r="OFS5" s="4"/>
      <c r="OFU5" s="13"/>
      <c r="OFV5" s="13"/>
      <c r="OFW5" s="14"/>
      <c r="OFX5" s="4"/>
      <c r="OFY5" s="4"/>
      <c r="OGA5" s="13"/>
      <c r="OGB5" s="13"/>
      <c r="OGC5" s="14"/>
      <c r="OGD5" s="4"/>
      <c r="OGE5" s="4"/>
      <c r="OGG5" s="13"/>
      <c r="OGH5" s="13"/>
      <c r="OGI5" s="14"/>
      <c r="OGJ5" s="4"/>
      <c r="OGK5" s="4"/>
      <c r="OGM5" s="13"/>
      <c r="OGN5" s="13"/>
      <c r="OGO5" s="14"/>
      <c r="OGP5" s="4"/>
      <c r="OGQ5" s="4"/>
      <c r="OGS5" s="13"/>
      <c r="OGT5" s="13"/>
      <c r="OGU5" s="14"/>
      <c r="OGV5" s="4"/>
      <c r="OGW5" s="4"/>
      <c r="OGY5" s="13"/>
      <c r="OGZ5" s="13"/>
      <c r="OHA5" s="14"/>
      <c r="OHB5" s="4"/>
      <c r="OHC5" s="4"/>
      <c r="OHE5" s="13"/>
      <c r="OHF5" s="13"/>
      <c r="OHG5" s="14"/>
      <c r="OHH5" s="4"/>
      <c r="OHI5" s="4"/>
      <c r="OHK5" s="13"/>
      <c r="OHL5" s="13"/>
      <c r="OHM5" s="14"/>
      <c r="OHN5" s="4"/>
      <c r="OHO5" s="4"/>
      <c r="OHQ5" s="13"/>
      <c r="OHR5" s="13"/>
      <c r="OHS5" s="14"/>
      <c r="OHT5" s="4"/>
      <c r="OHU5" s="4"/>
      <c r="OHW5" s="13"/>
      <c r="OHX5" s="13"/>
      <c r="OHY5" s="14"/>
      <c r="OHZ5" s="4"/>
      <c r="OIA5" s="4"/>
      <c r="OIC5" s="13"/>
      <c r="OID5" s="13"/>
      <c r="OIE5" s="14"/>
      <c r="OIF5" s="4"/>
      <c r="OIG5" s="4"/>
      <c r="OII5" s="13"/>
      <c r="OIJ5" s="13"/>
      <c r="OIK5" s="14"/>
      <c r="OIL5" s="4"/>
      <c r="OIM5" s="4"/>
      <c r="OIO5" s="13"/>
      <c r="OIP5" s="13"/>
      <c r="OIQ5" s="14"/>
      <c r="OIR5" s="4"/>
      <c r="OIS5" s="4"/>
      <c r="OIU5" s="13"/>
      <c r="OIV5" s="13"/>
      <c r="OIW5" s="14"/>
      <c r="OIX5" s="4"/>
      <c r="OIY5" s="4"/>
      <c r="OJA5" s="13"/>
      <c r="OJB5" s="13"/>
      <c r="OJC5" s="14"/>
      <c r="OJD5" s="4"/>
      <c r="OJE5" s="4"/>
      <c r="OJG5" s="13"/>
      <c r="OJH5" s="13"/>
      <c r="OJI5" s="14"/>
      <c r="OJJ5" s="4"/>
      <c r="OJK5" s="4"/>
      <c r="OJM5" s="13"/>
      <c r="OJN5" s="13"/>
      <c r="OJO5" s="14"/>
      <c r="OJP5" s="4"/>
      <c r="OJQ5" s="4"/>
      <c r="OJS5" s="13"/>
      <c r="OJT5" s="13"/>
      <c r="OJU5" s="14"/>
      <c r="OJV5" s="4"/>
      <c r="OJW5" s="4"/>
      <c r="OJY5" s="13"/>
      <c r="OJZ5" s="13"/>
      <c r="OKA5" s="14"/>
      <c r="OKB5" s="4"/>
      <c r="OKC5" s="4"/>
      <c r="OKE5" s="13"/>
      <c r="OKF5" s="13"/>
      <c r="OKG5" s="14"/>
      <c r="OKH5" s="4"/>
      <c r="OKI5" s="4"/>
      <c r="OKK5" s="13"/>
      <c r="OKL5" s="13"/>
      <c r="OKM5" s="14"/>
      <c r="OKN5" s="4"/>
      <c r="OKO5" s="4"/>
      <c r="OKQ5" s="13"/>
      <c r="OKR5" s="13"/>
      <c r="OKS5" s="14"/>
      <c r="OKT5" s="4"/>
      <c r="OKU5" s="4"/>
      <c r="OKW5" s="13"/>
      <c r="OKX5" s="13"/>
      <c r="OKY5" s="14"/>
      <c r="OKZ5" s="4"/>
      <c r="OLA5" s="4"/>
      <c r="OLC5" s="13"/>
      <c r="OLD5" s="13"/>
      <c r="OLE5" s="14"/>
      <c r="OLF5" s="4"/>
      <c r="OLG5" s="4"/>
      <c r="OLI5" s="13"/>
      <c r="OLJ5" s="13"/>
      <c r="OLK5" s="14"/>
      <c r="OLL5" s="4"/>
      <c r="OLM5" s="4"/>
      <c r="OLO5" s="13"/>
      <c r="OLP5" s="13"/>
      <c r="OLQ5" s="14"/>
      <c r="OLR5" s="4"/>
      <c r="OLS5" s="4"/>
      <c r="OLU5" s="13"/>
      <c r="OLV5" s="13"/>
      <c r="OLW5" s="14"/>
      <c r="OLX5" s="4"/>
      <c r="OLY5" s="4"/>
      <c r="OMA5" s="13"/>
      <c r="OMB5" s="13"/>
      <c r="OMC5" s="14"/>
      <c r="OMD5" s="4"/>
      <c r="OME5" s="4"/>
      <c r="OMG5" s="13"/>
      <c r="OMH5" s="13"/>
      <c r="OMI5" s="14"/>
      <c r="OMJ5" s="4"/>
      <c r="OMK5" s="4"/>
      <c r="OMM5" s="13"/>
      <c r="OMN5" s="13"/>
      <c r="OMO5" s="14"/>
      <c r="OMP5" s="4"/>
      <c r="OMQ5" s="4"/>
      <c r="OMS5" s="13"/>
      <c r="OMT5" s="13"/>
      <c r="OMU5" s="14"/>
      <c r="OMV5" s="4"/>
      <c r="OMW5" s="4"/>
      <c r="OMY5" s="13"/>
      <c r="OMZ5" s="13"/>
      <c r="ONA5" s="14"/>
      <c r="ONB5" s="4"/>
      <c r="ONC5" s="4"/>
      <c r="ONE5" s="13"/>
      <c r="ONF5" s="13"/>
      <c r="ONG5" s="14"/>
      <c r="ONH5" s="4"/>
      <c r="ONI5" s="4"/>
      <c r="ONK5" s="13"/>
      <c r="ONL5" s="13"/>
      <c r="ONM5" s="14"/>
      <c r="ONN5" s="4"/>
      <c r="ONO5" s="4"/>
      <c r="ONQ5" s="13"/>
      <c r="ONR5" s="13"/>
      <c r="ONS5" s="14"/>
      <c r="ONT5" s="4"/>
      <c r="ONU5" s="4"/>
      <c r="ONW5" s="13"/>
      <c r="ONX5" s="13"/>
      <c r="ONY5" s="14"/>
      <c r="ONZ5" s="4"/>
      <c r="OOA5" s="4"/>
      <c r="OOC5" s="13"/>
      <c r="OOD5" s="13"/>
      <c r="OOE5" s="14"/>
      <c r="OOF5" s="4"/>
      <c r="OOG5" s="4"/>
      <c r="OOI5" s="13"/>
      <c r="OOJ5" s="13"/>
      <c r="OOK5" s="14"/>
      <c r="OOL5" s="4"/>
      <c r="OOM5" s="4"/>
      <c r="OOO5" s="13"/>
      <c r="OOP5" s="13"/>
      <c r="OOQ5" s="14"/>
      <c r="OOR5" s="4"/>
      <c r="OOS5" s="4"/>
      <c r="OOU5" s="13"/>
      <c r="OOV5" s="13"/>
      <c r="OOW5" s="14"/>
      <c r="OOX5" s="4"/>
      <c r="OOY5" s="4"/>
      <c r="OPA5" s="13"/>
      <c r="OPB5" s="13"/>
      <c r="OPC5" s="14"/>
      <c r="OPD5" s="4"/>
      <c r="OPE5" s="4"/>
      <c r="OPG5" s="13"/>
      <c r="OPH5" s="13"/>
      <c r="OPI5" s="14"/>
      <c r="OPJ5" s="4"/>
      <c r="OPK5" s="4"/>
      <c r="OPM5" s="13"/>
      <c r="OPN5" s="13"/>
      <c r="OPO5" s="14"/>
      <c r="OPP5" s="4"/>
      <c r="OPQ5" s="4"/>
      <c r="OPS5" s="13"/>
      <c r="OPT5" s="13"/>
      <c r="OPU5" s="14"/>
      <c r="OPV5" s="4"/>
      <c r="OPW5" s="4"/>
      <c r="OPY5" s="13"/>
      <c r="OPZ5" s="13"/>
      <c r="OQA5" s="14"/>
      <c r="OQB5" s="4"/>
      <c r="OQC5" s="4"/>
      <c r="OQE5" s="13"/>
      <c r="OQF5" s="13"/>
      <c r="OQG5" s="14"/>
      <c r="OQH5" s="4"/>
      <c r="OQI5" s="4"/>
      <c r="OQK5" s="13"/>
      <c r="OQL5" s="13"/>
      <c r="OQM5" s="14"/>
      <c r="OQN5" s="4"/>
      <c r="OQO5" s="4"/>
      <c r="OQQ5" s="13"/>
      <c r="OQR5" s="13"/>
      <c r="OQS5" s="14"/>
      <c r="OQT5" s="4"/>
      <c r="OQU5" s="4"/>
      <c r="OQW5" s="13"/>
      <c r="OQX5" s="13"/>
      <c r="OQY5" s="14"/>
      <c r="OQZ5" s="4"/>
      <c r="ORA5" s="4"/>
      <c r="ORC5" s="13"/>
      <c r="ORD5" s="13"/>
      <c r="ORE5" s="14"/>
      <c r="ORF5" s="4"/>
      <c r="ORG5" s="4"/>
      <c r="ORI5" s="13"/>
      <c r="ORJ5" s="13"/>
      <c r="ORK5" s="14"/>
      <c r="ORL5" s="4"/>
      <c r="ORM5" s="4"/>
      <c r="ORO5" s="13"/>
      <c r="ORP5" s="13"/>
      <c r="ORQ5" s="14"/>
      <c r="ORR5" s="4"/>
      <c r="ORS5" s="4"/>
      <c r="ORU5" s="13"/>
      <c r="ORV5" s="13"/>
      <c r="ORW5" s="14"/>
      <c r="ORX5" s="4"/>
      <c r="ORY5" s="4"/>
      <c r="OSA5" s="13"/>
      <c r="OSB5" s="13"/>
      <c r="OSC5" s="14"/>
      <c r="OSD5" s="4"/>
      <c r="OSE5" s="4"/>
      <c r="OSG5" s="13"/>
      <c r="OSH5" s="13"/>
      <c r="OSI5" s="14"/>
      <c r="OSJ5" s="4"/>
      <c r="OSK5" s="4"/>
      <c r="OSM5" s="13"/>
      <c r="OSN5" s="13"/>
      <c r="OSO5" s="14"/>
      <c r="OSP5" s="4"/>
      <c r="OSQ5" s="4"/>
      <c r="OSS5" s="13"/>
      <c r="OST5" s="13"/>
      <c r="OSU5" s="14"/>
      <c r="OSV5" s="4"/>
      <c r="OSW5" s="4"/>
      <c r="OSY5" s="13"/>
      <c r="OSZ5" s="13"/>
      <c r="OTA5" s="14"/>
      <c r="OTB5" s="4"/>
      <c r="OTC5" s="4"/>
      <c r="OTE5" s="13"/>
      <c r="OTF5" s="13"/>
      <c r="OTG5" s="14"/>
      <c r="OTH5" s="4"/>
      <c r="OTI5" s="4"/>
      <c r="OTK5" s="13"/>
      <c r="OTL5" s="13"/>
      <c r="OTM5" s="14"/>
      <c r="OTN5" s="4"/>
      <c r="OTO5" s="4"/>
      <c r="OTQ5" s="13"/>
      <c r="OTR5" s="13"/>
      <c r="OTS5" s="14"/>
      <c r="OTT5" s="4"/>
      <c r="OTU5" s="4"/>
      <c r="OTW5" s="13"/>
      <c r="OTX5" s="13"/>
      <c r="OTY5" s="14"/>
      <c r="OTZ5" s="4"/>
      <c r="OUA5" s="4"/>
      <c r="OUC5" s="13"/>
      <c r="OUD5" s="13"/>
      <c r="OUE5" s="14"/>
      <c r="OUF5" s="4"/>
      <c r="OUG5" s="4"/>
      <c r="OUI5" s="13"/>
      <c r="OUJ5" s="13"/>
      <c r="OUK5" s="14"/>
      <c r="OUL5" s="4"/>
      <c r="OUM5" s="4"/>
      <c r="OUO5" s="13"/>
      <c r="OUP5" s="13"/>
      <c r="OUQ5" s="14"/>
      <c r="OUR5" s="4"/>
      <c r="OUS5" s="4"/>
      <c r="OUU5" s="13"/>
      <c r="OUV5" s="13"/>
      <c r="OUW5" s="14"/>
      <c r="OUX5" s="4"/>
      <c r="OUY5" s="4"/>
      <c r="OVA5" s="13"/>
      <c r="OVB5" s="13"/>
      <c r="OVC5" s="14"/>
      <c r="OVD5" s="4"/>
      <c r="OVE5" s="4"/>
      <c r="OVG5" s="13"/>
      <c r="OVH5" s="13"/>
      <c r="OVI5" s="14"/>
      <c r="OVJ5" s="4"/>
      <c r="OVK5" s="4"/>
      <c r="OVM5" s="13"/>
      <c r="OVN5" s="13"/>
      <c r="OVO5" s="14"/>
      <c r="OVP5" s="4"/>
      <c r="OVQ5" s="4"/>
      <c r="OVS5" s="13"/>
      <c r="OVT5" s="13"/>
      <c r="OVU5" s="14"/>
      <c r="OVV5" s="4"/>
      <c r="OVW5" s="4"/>
      <c r="OVY5" s="13"/>
      <c r="OVZ5" s="13"/>
      <c r="OWA5" s="14"/>
      <c r="OWB5" s="4"/>
      <c r="OWC5" s="4"/>
      <c r="OWE5" s="13"/>
      <c r="OWF5" s="13"/>
      <c r="OWG5" s="14"/>
      <c r="OWH5" s="4"/>
      <c r="OWI5" s="4"/>
      <c r="OWK5" s="13"/>
      <c r="OWL5" s="13"/>
      <c r="OWM5" s="14"/>
      <c r="OWN5" s="4"/>
      <c r="OWO5" s="4"/>
      <c r="OWQ5" s="13"/>
      <c r="OWR5" s="13"/>
      <c r="OWS5" s="14"/>
      <c r="OWT5" s="4"/>
      <c r="OWU5" s="4"/>
      <c r="OWW5" s="13"/>
      <c r="OWX5" s="13"/>
      <c r="OWY5" s="14"/>
      <c r="OWZ5" s="4"/>
      <c r="OXA5" s="4"/>
      <c r="OXC5" s="13"/>
      <c r="OXD5" s="13"/>
      <c r="OXE5" s="14"/>
      <c r="OXF5" s="4"/>
      <c r="OXG5" s="4"/>
      <c r="OXI5" s="13"/>
      <c r="OXJ5" s="13"/>
      <c r="OXK5" s="14"/>
      <c r="OXL5" s="4"/>
      <c r="OXM5" s="4"/>
      <c r="OXO5" s="13"/>
      <c r="OXP5" s="13"/>
      <c r="OXQ5" s="14"/>
      <c r="OXR5" s="4"/>
      <c r="OXS5" s="4"/>
      <c r="OXU5" s="13"/>
      <c r="OXV5" s="13"/>
      <c r="OXW5" s="14"/>
      <c r="OXX5" s="4"/>
      <c r="OXY5" s="4"/>
      <c r="OYA5" s="13"/>
      <c r="OYB5" s="13"/>
      <c r="OYC5" s="14"/>
      <c r="OYD5" s="4"/>
      <c r="OYE5" s="4"/>
      <c r="OYG5" s="13"/>
      <c r="OYH5" s="13"/>
      <c r="OYI5" s="14"/>
      <c r="OYJ5" s="4"/>
      <c r="OYK5" s="4"/>
      <c r="OYM5" s="13"/>
      <c r="OYN5" s="13"/>
      <c r="OYO5" s="14"/>
      <c r="OYP5" s="4"/>
      <c r="OYQ5" s="4"/>
      <c r="OYS5" s="13"/>
      <c r="OYT5" s="13"/>
      <c r="OYU5" s="14"/>
      <c r="OYV5" s="4"/>
      <c r="OYW5" s="4"/>
      <c r="OYY5" s="13"/>
      <c r="OYZ5" s="13"/>
      <c r="OZA5" s="14"/>
      <c r="OZB5" s="4"/>
      <c r="OZC5" s="4"/>
      <c r="OZE5" s="13"/>
      <c r="OZF5" s="13"/>
      <c r="OZG5" s="14"/>
      <c r="OZH5" s="4"/>
      <c r="OZI5" s="4"/>
      <c r="OZK5" s="13"/>
      <c r="OZL5" s="13"/>
      <c r="OZM5" s="14"/>
      <c r="OZN5" s="4"/>
      <c r="OZO5" s="4"/>
      <c r="OZQ5" s="13"/>
      <c r="OZR5" s="13"/>
      <c r="OZS5" s="14"/>
      <c r="OZT5" s="4"/>
      <c r="OZU5" s="4"/>
      <c r="OZW5" s="13"/>
      <c r="OZX5" s="13"/>
      <c r="OZY5" s="14"/>
      <c r="OZZ5" s="4"/>
      <c r="PAA5" s="4"/>
      <c r="PAC5" s="13"/>
      <c r="PAD5" s="13"/>
      <c r="PAE5" s="14"/>
      <c r="PAF5" s="4"/>
      <c r="PAG5" s="4"/>
      <c r="PAI5" s="13"/>
      <c r="PAJ5" s="13"/>
      <c r="PAK5" s="14"/>
      <c r="PAL5" s="4"/>
      <c r="PAM5" s="4"/>
      <c r="PAO5" s="13"/>
      <c r="PAP5" s="13"/>
      <c r="PAQ5" s="14"/>
      <c r="PAR5" s="4"/>
      <c r="PAS5" s="4"/>
      <c r="PAU5" s="13"/>
      <c r="PAV5" s="13"/>
      <c r="PAW5" s="14"/>
      <c r="PAX5" s="4"/>
      <c r="PAY5" s="4"/>
      <c r="PBA5" s="13"/>
      <c r="PBB5" s="13"/>
      <c r="PBC5" s="14"/>
      <c r="PBD5" s="4"/>
      <c r="PBE5" s="4"/>
      <c r="PBG5" s="13"/>
      <c r="PBH5" s="13"/>
      <c r="PBI5" s="14"/>
      <c r="PBJ5" s="4"/>
      <c r="PBK5" s="4"/>
      <c r="PBM5" s="13"/>
      <c r="PBN5" s="13"/>
      <c r="PBO5" s="14"/>
      <c r="PBP5" s="4"/>
      <c r="PBQ5" s="4"/>
      <c r="PBS5" s="13"/>
      <c r="PBT5" s="13"/>
      <c r="PBU5" s="14"/>
      <c r="PBV5" s="4"/>
      <c r="PBW5" s="4"/>
      <c r="PBY5" s="13"/>
      <c r="PBZ5" s="13"/>
      <c r="PCA5" s="14"/>
      <c r="PCB5" s="4"/>
      <c r="PCC5" s="4"/>
      <c r="PCE5" s="13"/>
      <c r="PCF5" s="13"/>
      <c r="PCG5" s="14"/>
      <c r="PCH5" s="4"/>
      <c r="PCI5" s="4"/>
      <c r="PCK5" s="13"/>
      <c r="PCL5" s="13"/>
      <c r="PCM5" s="14"/>
      <c r="PCN5" s="4"/>
      <c r="PCO5" s="4"/>
      <c r="PCQ5" s="13"/>
      <c r="PCR5" s="13"/>
      <c r="PCS5" s="14"/>
      <c r="PCT5" s="4"/>
      <c r="PCU5" s="4"/>
      <c r="PCW5" s="13"/>
      <c r="PCX5" s="13"/>
      <c r="PCY5" s="14"/>
      <c r="PCZ5" s="4"/>
      <c r="PDA5" s="4"/>
      <c r="PDC5" s="13"/>
      <c r="PDD5" s="13"/>
      <c r="PDE5" s="14"/>
      <c r="PDF5" s="4"/>
      <c r="PDG5" s="4"/>
      <c r="PDI5" s="13"/>
      <c r="PDJ5" s="13"/>
      <c r="PDK5" s="14"/>
      <c r="PDL5" s="4"/>
      <c r="PDM5" s="4"/>
      <c r="PDO5" s="13"/>
      <c r="PDP5" s="13"/>
      <c r="PDQ5" s="14"/>
      <c r="PDR5" s="4"/>
      <c r="PDS5" s="4"/>
      <c r="PDU5" s="13"/>
      <c r="PDV5" s="13"/>
      <c r="PDW5" s="14"/>
      <c r="PDX5" s="4"/>
      <c r="PDY5" s="4"/>
      <c r="PEA5" s="13"/>
      <c r="PEB5" s="13"/>
      <c r="PEC5" s="14"/>
      <c r="PED5" s="4"/>
      <c r="PEE5" s="4"/>
      <c r="PEG5" s="13"/>
      <c r="PEH5" s="13"/>
      <c r="PEI5" s="14"/>
      <c r="PEJ5" s="4"/>
      <c r="PEK5" s="4"/>
      <c r="PEM5" s="13"/>
      <c r="PEN5" s="13"/>
      <c r="PEO5" s="14"/>
      <c r="PEP5" s="4"/>
      <c r="PEQ5" s="4"/>
      <c r="PES5" s="13"/>
      <c r="PET5" s="13"/>
      <c r="PEU5" s="14"/>
      <c r="PEV5" s="4"/>
      <c r="PEW5" s="4"/>
      <c r="PEY5" s="13"/>
      <c r="PEZ5" s="13"/>
      <c r="PFA5" s="14"/>
      <c r="PFB5" s="4"/>
      <c r="PFC5" s="4"/>
      <c r="PFE5" s="13"/>
      <c r="PFF5" s="13"/>
      <c r="PFG5" s="14"/>
      <c r="PFH5" s="4"/>
      <c r="PFI5" s="4"/>
      <c r="PFK5" s="13"/>
      <c r="PFL5" s="13"/>
      <c r="PFM5" s="14"/>
      <c r="PFN5" s="4"/>
      <c r="PFO5" s="4"/>
      <c r="PFQ5" s="13"/>
      <c r="PFR5" s="13"/>
      <c r="PFS5" s="14"/>
      <c r="PFT5" s="4"/>
      <c r="PFU5" s="4"/>
      <c r="PFW5" s="13"/>
      <c r="PFX5" s="13"/>
      <c r="PFY5" s="14"/>
      <c r="PFZ5" s="4"/>
      <c r="PGA5" s="4"/>
      <c r="PGC5" s="13"/>
      <c r="PGD5" s="13"/>
      <c r="PGE5" s="14"/>
      <c r="PGF5" s="4"/>
      <c r="PGG5" s="4"/>
      <c r="PGI5" s="13"/>
      <c r="PGJ5" s="13"/>
      <c r="PGK5" s="14"/>
      <c r="PGL5" s="4"/>
      <c r="PGM5" s="4"/>
      <c r="PGO5" s="13"/>
      <c r="PGP5" s="13"/>
      <c r="PGQ5" s="14"/>
      <c r="PGR5" s="4"/>
      <c r="PGS5" s="4"/>
      <c r="PGU5" s="13"/>
      <c r="PGV5" s="13"/>
      <c r="PGW5" s="14"/>
      <c r="PGX5" s="4"/>
      <c r="PGY5" s="4"/>
      <c r="PHA5" s="13"/>
      <c r="PHB5" s="13"/>
      <c r="PHC5" s="14"/>
      <c r="PHD5" s="4"/>
      <c r="PHE5" s="4"/>
      <c r="PHG5" s="13"/>
      <c r="PHH5" s="13"/>
      <c r="PHI5" s="14"/>
      <c r="PHJ5" s="4"/>
      <c r="PHK5" s="4"/>
      <c r="PHM5" s="13"/>
      <c r="PHN5" s="13"/>
      <c r="PHO5" s="14"/>
      <c r="PHP5" s="4"/>
      <c r="PHQ5" s="4"/>
      <c r="PHS5" s="13"/>
      <c r="PHT5" s="13"/>
      <c r="PHU5" s="14"/>
      <c r="PHV5" s="4"/>
      <c r="PHW5" s="4"/>
      <c r="PHY5" s="13"/>
      <c r="PHZ5" s="13"/>
      <c r="PIA5" s="14"/>
      <c r="PIB5" s="4"/>
      <c r="PIC5" s="4"/>
      <c r="PIE5" s="13"/>
      <c r="PIF5" s="13"/>
      <c r="PIG5" s="14"/>
      <c r="PIH5" s="4"/>
      <c r="PII5" s="4"/>
      <c r="PIK5" s="13"/>
      <c r="PIL5" s="13"/>
      <c r="PIM5" s="14"/>
      <c r="PIN5" s="4"/>
      <c r="PIO5" s="4"/>
      <c r="PIQ5" s="13"/>
      <c r="PIR5" s="13"/>
      <c r="PIS5" s="14"/>
      <c r="PIT5" s="4"/>
      <c r="PIU5" s="4"/>
      <c r="PIW5" s="13"/>
      <c r="PIX5" s="13"/>
      <c r="PIY5" s="14"/>
      <c r="PIZ5" s="4"/>
      <c r="PJA5" s="4"/>
      <c r="PJC5" s="13"/>
      <c r="PJD5" s="13"/>
      <c r="PJE5" s="14"/>
      <c r="PJF5" s="4"/>
      <c r="PJG5" s="4"/>
      <c r="PJI5" s="13"/>
      <c r="PJJ5" s="13"/>
      <c r="PJK5" s="14"/>
      <c r="PJL5" s="4"/>
      <c r="PJM5" s="4"/>
      <c r="PJO5" s="13"/>
      <c r="PJP5" s="13"/>
      <c r="PJQ5" s="14"/>
      <c r="PJR5" s="4"/>
      <c r="PJS5" s="4"/>
      <c r="PJU5" s="13"/>
      <c r="PJV5" s="13"/>
      <c r="PJW5" s="14"/>
      <c r="PJX5" s="4"/>
      <c r="PJY5" s="4"/>
      <c r="PKA5" s="13"/>
      <c r="PKB5" s="13"/>
      <c r="PKC5" s="14"/>
      <c r="PKD5" s="4"/>
      <c r="PKE5" s="4"/>
      <c r="PKG5" s="13"/>
      <c r="PKH5" s="13"/>
      <c r="PKI5" s="14"/>
      <c r="PKJ5" s="4"/>
      <c r="PKK5" s="4"/>
      <c r="PKM5" s="13"/>
      <c r="PKN5" s="13"/>
      <c r="PKO5" s="14"/>
      <c r="PKP5" s="4"/>
      <c r="PKQ5" s="4"/>
      <c r="PKS5" s="13"/>
      <c r="PKT5" s="13"/>
      <c r="PKU5" s="14"/>
      <c r="PKV5" s="4"/>
      <c r="PKW5" s="4"/>
      <c r="PKY5" s="13"/>
      <c r="PKZ5" s="13"/>
      <c r="PLA5" s="14"/>
      <c r="PLB5" s="4"/>
      <c r="PLC5" s="4"/>
      <c r="PLE5" s="13"/>
      <c r="PLF5" s="13"/>
      <c r="PLG5" s="14"/>
      <c r="PLH5" s="4"/>
      <c r="PLI5" s="4"/>
      <c r="PLK5" s="13"/>
      <c r="PLL5" s="13"/>
      <c r="PLM5" s="14"/>
      <c r="PLN5" s="4"/>
      <c r="PLO5" s="4"/>
      <c r="PLQ5" s="13"/>
      <c r="PLR5" s="13"/>
      <c r="PLS5" s="14"/>
      <c r="PLT5" s="4"/>
      <c r="PLU5" s="4"/>
      <c r="PLW5" s="13"/>
      <c r="PLX5" s="13"/>
      <c r="PLY5" s="14"/>
      <c r="PLZ5" s="4"/>
      <c r="PMA5" s="4"/>
      <c r="PMC5" s="13"/>
      <c r="PMD5" s="13"/>
      <c r="PME5" s="14"/>
      <c r="PMF5" s="4"/>
      <c r="PMG5" s="4"/>
      <c r="PMI5" s="13"/>
      <c r="PMJ5" s="13"/>
      <c r="PMK5" s="14"/>
      <c r="PML5" s="4"/>
      <c r="PMM5" s="4"/>
      <c r="PMO5" s="13"/>
      <c r="PMP5" s="13"/>
      <c r="PMQ5" s="14"/>
      <c r="PMR5" s="4"/>
      <c r="PMS5" s="4"/>
      <c r="PMU5" s="13"/>
      <c r="PMV5" s="13"/>
      <c r="PMW5" s="14"/>
      <c r="PMX5" s="4"/>
      <c r="PMY5" s="4"/>
      <c r="PNA5" s="13"/>
      <c r="PNB5" s="13"/>
      <c r="PNC5" s="14"/>
      <c r="PND5" s="4"/>
      <c r="PNE5" s="4"/>
      <c r="PNG5" s="13"/>
      <c r="PNH5" s="13"/>
      <c r="PNI5" s="14"/>
      <c r="PNJ5" s="4"/>
      <c r="PNK5" s="4"/>
      <c r="PNM5" s="13"/>
      <c r="PNN5" s="13"/>
      <c r="PNO5" s="14"/>
      <c r="PNP5" s="4"/>
      <c r="PNQ5" s="4"/>
      <c r="PNS5" s="13"/>
      <c r="PNT5" s="13"/>
      <c r="PNU5" s="14"/>
      <c r="PNV5" s="4"/>
      <c r="PNW5" s="4"/>
      <c r="PNY5" s="13"/>
      <c r="PNZ5" s="13"/>
      <c r="POA5" s="14"/>
      <c r="POB5" s="4"/>
      <c r="POC5" s="4"/>
      <c r="POE5" s="13"/>
      <c r="POF5" s="13"/>
      <c r="POG5" s="14"/>
      <c r="POH5" s="4"/>
      <c r="POI5" s="4"/>
      <c r="POK5" s="13"/>
      <c r="POL5" s="13"/>
      <c r="POM5" s="14"/>
      <c r="PON5" s="4"/>
      <c r="POO5" s="4"/>
      <c r="POQ5" s="13"/>
      <c r="POR5" s="13"/>
      <c r="POS5" s="14"/>
      <c r="POT5" s="4"/>
      <c r="POU5" s="4"/>
      <c r="POW5" s="13"/>
      <c r="POX5" s="13"/>
      <c r="POY5" s="14"/>
      <c r="POZ5" s="4"/>
      <c r="PPA5" s="4"/>
      <c r="PPC5" s="13"/>
      <c r="PPD5" s="13"/>
      <c r="PPE5" s="14"/>
      <c r="PPF5" s="4"/>
      <c r="PPG5" s="4"/>
      <c r="PPI5" s="13"/>
      <c r="PPJ5" s="13"/>
      <c r="PPK5" s="14"/>
      <c r="PPL5" s="4"/>
      <c r="PPM5" s="4"/>
      <c r="PPO5" s="13"/>
      <c r="PPP5" s="13"/>
      <c r="PPQ5" s="14"/>
      <c r="PPR5" s="4"/>
      <c r="PPS5" s="4"/>
      <c r="PPU5" s="13"/>
      <c r="PPV5" s="13"/>
      <c r="PPW5" s="14"/>
      <c r="PPX5" s="4"/>
      <c r="PPY5" s="4"/>
      <c r="PQA5" s="13"/>
      <c r="PQB5" s="13"/>
      <c r="PQC5" s="14"/>
      <c r="PQD5" s="4"/>
      <c r="PQE5" s="4"/>
      <c r="PQG5" s="13"/>
      <c r="PQH5" s="13"/>
      <c r="PQI5" s="14"/>
      <c r="PQJ5" s="4"/>
      <c r="PQK5" s="4"/>
      <c r="PQM5" s="13"/>
      <c r="PQN5" s="13"/>
      <c r="PQO5" s="14"/>
      <c r="PQP5" s="4"/>
      <c r="PQQ5" s="4"/>
      <c r="PQS5" s="13"/>
      <c r="PQT5" s="13"/>
      <c r="PQU5" s="14"/>
      <c r="PQV5" s="4"/>
      <c r="PQW5" s="4"/>
      <c r="PQY5" s="13"/>
      <c r="PQZ5" s="13"/>
      <c r="PRA5" s="14"/>
      <c r="PRB5" s="4"/>
      <c r="PRC5" s="4"/>
      <c r="PRE5" s="13"/>
      <c r="PRF5" s="13"/>
      <c r="PRG5" s="14"/>
      <c r="PRH5" s="4"/>
      <c r="PRI5" s="4"/>
      <c r="PRK5" s="13"/>
      <c r="PRL5" s="13"/>
      <c r="PRM5" s="14"/>
      <c r="PRN5" s="4"/>
      <c r="PRO5" s="4"/>
      <c r="PRQ5" s="13"/>
      <c r="PRR5" s="13"/>
      <c r="PRS5" s="14"/>
      <c r="PRT5" s="4"/>
      <c r="PRU5" s="4"/>
      <c r="PRW5" s="13"/>
      <c r="PRX5" s="13"/>
      <c r="PRY5" s="14"/>
      <c r="PRZ5" s="4"/>
      <c r="PSA5" s="4"/>
      <c r="PSC5" s="13"/>
      <c r="PSD5" s="13"/>
      <c r="PSE5" s="14"/>
      <c r="PSF5" s="4"/>
      <c r="PSG5" s="4"/>
      <c r="PSI5" s="13"/>
      <c r="PSJ5" s="13"/>
      <c r="PSK5" s="14"/>
      <c r="PSL5" s="4"/>
      <c r="PSM5" s="4"/>
      <c r="PSO5" s="13"/>
      <c r="PSP5" s="13"/>
      <c r="PSQ5" s="14"/>
      <c r="PSR5" s="4"/>
      <c r="PSS5" s="4"/>
      <c r="PSU5" s="13"/>
      <c r="PSV5" s="13"/>
      <c r="PSW5" s="14"/>
      <c r="PSX5" s="4"/>
      <c r="PSY5" s="4"/>
      <c r="PTA5" s="13"/>
      <c r="PTB5" s="13"/>
      <c r="PTC5" s="14"/>
      <c r="PTD5" s="4"/>
      <c r="PTE5" s="4"/>
      <c r="PTG5" s="13"/>
      <c r="PTH5" s="13"/>
      <c r="PTI5" s="14"/>
      <c r="PTJ5" s="4"/>
      <c r="PTK5" s="4"/>
      <c r="PTM5" s="13"/>
      <c r="PTN5" s="13"/>
      <c r="PTO5" s="14"/>
      <c r="PTP5" s="4"/>
      <c r="PTQ5" s="4"/>
      <c r="PTS5" s="13"/>
      <c r="PTT5" s="13"/>
      <c r="PTU5" s="14"/>
      <c r="PTV5" s="4"/>
      <c r="PTW5" s="4"/>
      <c r="PTY5" s="13"/>
      <c r="PTZ5" s="13"/>
      <c r="PUA5" s="14"/>
      <c r="PUB5" s="4"/>
      <c r="PUC5" s="4"/>
      <c r="PUE5" s="13"/>
      <c r="PUF5" s="13"/>
      <c r="PUG5" s="14"/>
      <c r="PUH5" s="4"/>
      <c r="PUI5" s="4"/>
      <c r="PUK5" s="13"/>
      <c r="PUL5" s="13"/>
      <c r="PUM5" s="14"/>
      <c r="PUN5" s="4"/>
      <c r="PUO5" s="4"/>
      <c r="PUQ5" s="13"/>
      <c r="PUR5" s="13"/>
      <c r="PUS5" s="14"/>
      <c r="PUT5" s="4"/>
      <c r="PUU5" s="4"/>
      <c r="PUW5" s="13"/>
      <c r="PUX5" s="13"/>
      <c r="PUY5" s="14"/>
      <c r="PUZ5" s="4"/>
      <c r="PVA5" s="4"/>
      <c r="PVC5" s="13"/>
      <c r="PVD5" s="13"/>
      <c r="PVE5" s="14"/>
      <c r="PVF5" s="4"/>
      <c r="PVG5" s="4"/>
      <c r="PVI5" s="13"/>
      <c r="PVJ5" s="13"/>
      <c r="PVK5" s="14"/>
      <c r="PVL5" s="4"/>
      <c r="PVM5" s="4"/>
      <c r="PVO5" s="13"/>
      <c r="PVP5" s="13"/>
      <c r="PVQ5" s="14"/>
      <c r="PVR5" s="4"/>
      <c r="PVS5" s="4"/>
      <c r="PVU5" s="13"/>
      <c r="PVV5" s="13"/>
      <c r="PVW5" s="14"/>
      <c r="PVX5" s="4"/>
      <c r="PVY5" s="4"/>
      <c r="PWA5" s="13"/>
      <c r="PWB5" s="13"/>
      <c r="PWC5" s="14"/>
      <c r="PWD5" s="4"/>
      <c r="PWE5" s="4"/>
      <c r="PWG5" s="13"/>
      <c r="PWH5" s="13"/>
      <c r="PWI5" s="14"/>
      <c r="PWJ5" s="4"/>
      <c r="PWK5" s="4"/>
      <c r="PWM5" s="13"/>
      <c r="PWN5" s="13"/>
      <c r="PWO5" s="14"/>
      <c r="PWP5" s="4"/>
      <c r="PWQ5" s="4"/>
      <c r="PWS5" s="13"/>
      <c r="PWT5" s="13"/>
      <c r="PWU5" s="14"/>
      <c r="PWV5" s="4"/>
      <c r="PWW5" s="4"/>
      <c r="PWY5" s="13"/>
      <c r="PWZ5" s="13"/>
      <c r="PXA5" s="14"/>
      <c r="PXB5" s="4"/>
      <c r="PXC5" s="4"/>
      <c r="PXE5" s="13"/>
      <c r="PXF5" s="13"/>
      <c r="PXG5" s="14"/>
      <c r="PXH5" s="4"/>
      <c r="PXI5" s="4"/>
      <c r="PXK5" s="13"/>
      <c r="PXL5" s="13"/>
      <c r="PXM5" s="14"/>
      <c r="PXN5" s="4"/>
      <c r="PXO5" s="4"/>
      <c r="PXQ5" s="13"/>
      <c r="PXR5" s="13"/>
      <c r="PXS5" s="14"/>
      <c r="PXT5" s="4"/>
      <c r="PXU5" s="4"/>
      <c r="PXW5" s="13"/>
      <c r="PXX5" s="13"/>
      <c r="PXY5" s="14"/>
      <c r="PXZ5" s="4"/>
      <c r="PYA5" s="4"/>
      <c r="PYC5" s="13"/>
      <c r="PYD5" s="13"/>
      <c r="PYE5" s="14"/>
      <c r="PYF5" s="4"/>
      <c r="PYG5" s="4"/>
      <c r="PYI5" s="13"/>
      <c r="PYJ5" s="13"/>
      <c r="PYK5" s="14"/>
      <c r="PYL5" s="4"/>
      <c r="PYM5" s="4"/>
      <c r="PYO5" s="13"/>
      <c r="PYP5" s="13"/>
      <c r="PYQ5" s="14"/>
      <c r="PYR5" s="4"/>
      <c r="PYS5" s="4"/>
      <c r="PYU5" s="13"/>
      <c r="PYV5" s="13"/>
      <c r="PYW5" s="14"/>
      <c r="PYX5" s="4"/>
      <c r="PYY5" s="4"/>
      <c r="PZA5" s="13"/>
      <c r="PZB5" s="13"/>
      <c r="PZC5" s="14"/>
      <c r="PZD5" s="4"/>
      <c r="PZE5" s="4"/>
      <c r="PZG5" s="13"/>
      <c r="PZH5" s="13"/>
      <c r="PZI5" s="14"/>
      <c r="PZJ5" s="4"/>
      <c r="PZK5" s="4"/>
      <c r="PZM5" s="13"/>
      <c r="PZN5" s="13"/>
      <c r="PZO5" s="14"/>
      <c r="PZP5" s="4"/>
      <c r="PZQ5" s="4"/>
      <c r="PZS5" s="13"/>
      <c r="PZT5" s="13"/>
      <c r="PZU5" s="14"/>
      <c r="PZV5" s="4"/>
      <c r="PZW5" s="4"/>
      <c r="PZY5" s="13"/>
      <c r="PZZ5" s="13"/>
      <c r="QAA5" s="14"/>
      <c r="QAB5" s="4"/>
      <c r="QAC5" s="4"/>
      <c r="QAE5" s="13"/>
      <c r="QAF5" s="13"/>
      <c r="QAG5" s="14"/>
      <c r="QAH5" s="4"/>
      <c r="QAI5" s="4"/>
      <c r="QAK5" s="13"/>
      <c r="QAL5" s="13"/>
      <c r="QAM5" s="14"/>
      <c r="QAN5" s="4"/>
      <c r="QAO5" s="4"/>
      <c r="QAQ5" s="13"/>
      <c r="QAR5" s="13"/>
      <c r="QAS5" s="14"/>
      <c r="QAT5" s="4"/>
      <c r="QAU5" s="4"/>
      <c r="QAW5" s="13"/>
      <c r="QAX5" s="13"/>
      <c r="QAY5" s="14"/>
      <c r="QAZ5" s="4"/>
      <c r="QBA5" s="4"/>
      <c r="QBC5" s="13"/>
      <c r="QBD5" s="13"/>
      <c r="QBE5" s="14"/>
      <c r="QBF5" s="4"/>
      <c r="QBG5" s="4"/>
      <c r="QBI5" s="13"/>
      <c r="QBJ5" s="13"/>
      <c r="QBK5" s="14"/>
      <c r="QBL5" s="4"/>
      <c r="QBM5" s="4"/>
      <c r="QBO5" s="13"/>
      <c r="QBP5" s="13"/>
      <c r="QBQ5" s="14"/>
      <c r="QBR5" s="4"/>
      <c r="QBS5" s="4"/>
      <c r="QBU5" s="13"/>
      <c r="QBV5" s="13"/>
      <c r="QBW5" s="14"/>
      <c r="QBX5" s="4"/>
      <c r="QBY5" s="4"/>
      <c r="QCA5" s="13"/>
      <c r="QCB5" s="13"/>
      <c r="QCC5" s="14"/>
      <c r="QCD5" s="4"/>
      <c r="QCE5" s="4"/>
      <c r="QCG5" s="13"/>
      <c r="QCH5" s="13"/>
      <c r="QCI5" s="14"/>
      <c r="QCJ5" s="4"/>
      <c r="QCK5" s="4"/>
      <c r="QCM5" s="13"/>
      <c r="QCN5" s="13"/>
      <c r="QCO5" s="14"/>
      <c r="QCP5" s="4"/>
      <c r="QCQ5" s="4"/>
      <c r="QCS5" s="13"/>
      <c r="QCT5" s="13"/>
      <c r="QCU5" s="14"/>
      <c r="QCV5" s="4"/>
      <c r="QCW5" s="4"/>
      <c r="QCY5" s="13"/>
      <c r="QCZ5" s="13"/>
      <c r="QDA5" s="14"/>
      <c r="QDB5" s="4"/>
      <c r="QDC5" s="4"/>
      <c r="QDE5" s="13"/>
      <c r="QDF5" s="13"/>
      <c r="QDG5" s="14"/>
      <c r="QDH5" s="4"/>
      <c r="QDI5" s="4"/>
      <c r="QDK5" s="13"/>
      <c r="QDL5" s="13"/>
      <c r="QDM5" s="14"/>
      <c r="QDN5" s="4"/>
      <c r="QDO5" s="4"/>
      <c r="QDQ5" s="13"/>
      <c r="QDR5" s="13"/>
      <c r="QDS5" s="14"/>
      <c r="QDT5" s="4"/>
      <c r="QDU5" s="4"/>
      <c r="QDW5" s="13"/>
      <c r="QDX5" s="13"/>
      <c r="QDY5" s="14"/>
      <c r="QDZ5" s="4"/>
      <c r="QEA5" s="4"/>
      <c r="QEC5" s="13"/>
      <c r="QED5" s="13"/>
      <c r="QEE5" s="14"/>
      <c r="QEF5" s="4"/>
      <c r="QEG5" s="4"/>
      <c r="QEI5" s="13"/>
      <c r="QEJ5" s="13"/>
      <c r="QEK5" s="14"/>
      <c r="QEL5" s="4"/>
      <c r="QEM5" s="4"/>
      <c r="QEO5" s="13"/>
      <c r="QEP5" s="13"/>
      <c r="QEQ5" s="14"/>
      <c r="QER5" s="4"/>
      <c r="QES5" s="4"/>
      <c r="QEU5" s="13"/>
      <c r="QEV5" s="13"/>
      <c r="QEW5" s="14"/>
      <c r="QEX5" s="4"/>
      <c r="QEY5" s="4"/>
      <c r="QFA5" s="13"/>
      <c r="QFB5" s="13"/>
      <c r="QFC5" s="14"/>
      <c r="QFD5" s="4"/>
      <c r="QFE5" s="4"/>
      <c r="QFG5" s="13"/>
      <c r="QFH5" s="13"/>
      <c r="QFI5" s="14"/>
      <c r="QFJ5" s="4"/>
      <c r="QFK5" s="4"/>
      <c r="QFM5" s="13"/>
      <c r="QFN5" s="13"/>
      <c r="QFO5" s="14"/>
      <c r="QFP5" s="4"/>
      <c r="QFQ5" s="4"/>
      <c r="QFS5" s="13"/>
      <c r="QFT5" s="13"/>
      <c r="QFU5" s="14"/>
      <c r="QFV5" s="4"/>
      <c r="QFW5" s="4"/>
      <c r="QFY5" s="13"/>
      <c r="QFZ5" s="13"/>
      <c r="QGA5" s="14"/>
      <c r="QGB5" s="4"/>
      <c r="QGC5" s="4"/>
      <c r="QGE5" s="13"/>
      <c r="QGF5" s="13"/>
      <c r="QGG5" s="14"/>
      <c r="QGH5" s="4"/>
      <c r="QGI5" s="4"/>
      <c r="QGK5" s="13"/>
      <c r="QGL5" s="13"/>
      <c r="QGM5" s="14"/>
      <c r="QGN5" s="4"/>
      <c r="QGO5" s="4"/>
      <c r="QGQ5" s="13"/>
      <c r="QGR5" s="13"/>
      <c r="QGS5" s="14"/>
      <c r="QGT5" s="4"/>
      <c r="QGU5" s="4"/>
      <c r="QGW5" s="13"/>
      <c r="QGX5" s="13"/>
      <c r="QGY5" s="14"/>
      <c r="QGZ5" s="4"/>
      <c r="QHA5" s="4"/>
      <c r="QHC5" s="13"/>
      <c r="QHD5" s="13"/>
      <c r="QHE5" s="14"/>
      <c r="QHF5" s="4"/>
      <c r="QHG5" s="4"/>
      <c r="QHI5" s="13"/>
      <c r="QHJ5" s="13"/>
      <c r="QHK5" s="14"/>
      <c r="QHL5" s="4"/>
      <c r="QHM5" s="4"/>
      <c r="QHO5" s="13"/>
      <c r="QHP5" s="13"/>
      <c r="QHQ5" s="14"/>
      <c r="QHR5" s="4"/>
      <c r="QHS5" s="4"/>
      <c r="QHU5" s="13"/>
      <c r="QHV5" s="13"/>
      <c r="QHW5" s="14"/>
      <c r="QHX5" s="4"/>
      <c r="QHY5" s="4"/>
      <c r="QIA5" s="13"/>
      <c r="QIB5" s="13"/>
      <c r="QIC5" s="14"/>
      <c r="QID5" s="4"/>
      <c r="QIE5" s="4"/>
      <c r="QIG5" s="13"/>
      <c r="QIH5" s="13"/>
      <c r="QII5" s="14"/>
      <c r="QIJ5" s="4"/>
      <c r="QIK5" s="4"/>
      <c r="QIM5" s="13"/>
      <c r="QIN5" s="13"/>
      <c r="QIO5" s="14"/>
      <c r="QIP5" s="4"/>
      <c r="QIQ5" s="4"/>
      <c r="QIS5" s="13"/>
      <c r="QIT5" s="13"/>
      <c r="QIU5" s="14"/>
      <c r="QIV5" s="4"/>
      <c r="QIW5" s="4"/>
      <c r="QIY5" s="13"/>
      <c r="QIZ5" s="13"/>
      <c r="QJA5" s="14"/>
      <c r="QJB5" s="4"/>
      <c r="QJC5" s="4"/>
      <c r="QJE5" s="13"/>
      <c r="QJF5" s="13"/>
      <c r="QJG5" s="14"/>
      <c r="QJH5" s="4"/>
      <c r="QJI5" s="4"/>
      <c r="QJK5" s="13"/>
      <c r="QJL5" s="13"/>
      <c r="QJM5" s="14"/>
      <c r="QJN5" s="4"/>
      <c r="QJO5" s="4"/>
      <c r="QJQ5" s="13"/>
      <c r="QJR5" s="13"/>
      <c r="QJS5" s="14"/>
      <c r="QJT5" s="4"/>
      <c r="QJU5" s="4"/>
      <c r="QJW5" s="13"/>
      <c r="QJX5" s="13"/>
      <c r="QJY5" s="14"/>
      <c r="QJZ5" s="4"/>
      <c r="QKA5" s="4"/>
      <c r="QKC5" s="13"/>
      <c r="QKD5" s="13"/>
      <c r="QKE5" s="14"/>
      <c r="QKF5" s="4"/>
      <c r="QKG5" s="4"/>
      <c r="QKI5" s="13"/>
      <c r="QKJ5" s="13"/>
      <c r="QKK5" s="14"/>
      <c r="QKL5" s="4"/>
      <c r="QKM5" s="4"/>
      <c r="QKO5" s="13"/>
      <c r="QKP5" s="13"/>
      <c r="QKQ5" s="14"/>
      <c r="QKR5" s="4"/>
      <c r="QKS5" s="4"/>
      <c r="QKU5" s="13"/>
      <c r="QKV5" s="13"/>
      <c r="QKW5" s="14"/>
      <c r="QKX5" s="4"/>
      <c r="QKY5" s="4"/>
      <c r="QLA5" s="13"/>
      <c r="QLB5" s="13"/>
      <c r="QLC5" s="14"/>
      <c r="QLD5" s="4"/>
      <c r="QLE5" s="4"/>
      <c r="QLG5" s="13"/>
      <c r="QLH5" s="13"/>
      <c r="QLI5" s="14"/>
      <c r="QLJ5" s="4"/>
      <c r="QLK5" s="4"/>
      <c r="QLM5" s="13"/>
      <c r="QLN5" s="13"/>
      <c r="QLO5" s="14"/>
      <c r="QLP5" s="4"/>
      <c r="QLQ5" s="4"/>
      <c r="QLS5" s="13"/>
      <c r="QLT5" s="13"/>
      <c r="QLU5" s="14"/>
      <c r="QLV5" s="4"/>
      <c r="QLW5" s="4"/>
      <c r="QLY5" s="13"/>
      <c r="QLZ5" s="13"/>
      <c r="QMA5" s="14"/>
      <c r="QMB5" s="4"/>
      <c r="QMC5" s="4"/>
      <c r="QME5" s="13"/>
      <c r="QMF5" s="13"/>
      <c r="QMG5" s="14"/>
      <c r="QMH5" s="4"/>
      <c r="QMI5" s="4"/>
      <c r="QMK5" s="13"/>
      <c r="QML5" s="13"/>
      <c r="QMM5" s="14"/>
      <c r="QMN5" s="4"/>
      <c r="QMO5" s="4"/>
      <c r="QMQ5" s="13"/>
      <c r="QMR5" s="13"/>
      <c r="QMS5" s="14"/>
      <c r="QMT5" s="4"/>
      <c r="QMU5" s="4"/>
      <c r="QMW5" s="13"/>
      <c r="QMX5" s="13"/>
      <c r="QMY5" s="14"/>
      <c r="QMZ5" s="4"/>
      <c r="QNA5" s="4"/>
      <c r="QNC5" s="13"/>
      <c r="QND5" s="13"/>
      <c r="QNE5" s="14"/>
      <c r="QNF5" s="4"/>
      <c r="QNG5" s="4"/>
      <c r="QNI5" s="13"/>
      <c r="QNJ5" s="13"/>
      <c r="QNK5" s="14"/>
      <c r="QNL5" s="4"/>
      <c r="QNM5" s="4"/>
      <c r="QNO5" s="13"/>
      <c r="QNP5" s="13"/>
      <c r="QNQ5" s="14"/>
      <c r="QNR5" s="4"/>
      <c r="QNS5" s="4"/>
      <c r="QNU5" s="13"/>
      <c r="QNV5" s="13"/>
      <c r="QNW5" s="14"/>
      <c r="QNX5" s="4"/>
      <c r="QNY5" s="4"/>
      <c r="QOA5" s="13"/>
      <c r="QOB5" s="13"/>
      <c r="QOC5" s="14"/>
      <c r="QOD5" s="4"/>
      <c r="QOE5" s="4"/>
      <c r="QOG5" s="13"/>
      <c r="QOH5" s="13"/>
      <c r="QOI5" s="14"/>
      <c r="QOJ5" s="4"/>
      <c r="QOK5" s="4"/>
      <c r="QOM5" s="13"/>
      <c r="QON5" s="13"/>
      <c r="QOO5" s="14"/>
      <c r="QOP5" s="4"/>
      <c r="QOQ5" s="4"/>
      <c r="QOS5" s="13"/>
      <c r="QOT5" s="13"/>
      <c r="QOU5" s="14"/>
      <c r="QOV5" s="4"/>
      <c r="QOW5" s="4"/>
      <c r="QOY5" s="13"/>
      <c r="QOZ5" s="13"/>
      <c r="QPA5" s="14"/>
      <c r="QPB5" s="4"/>
      <c r="QPC5" s="4"/>
      <c r="QPE5" s="13"/>
      <c r="QPF5" s="13"/>
      <c r="QPG5" s="14"/>
      <c r="QPH5" s="4"/>
      <c r="QPI5" s="4"/>
      <c r="QPK5" s="13"/>
      <c r="QPL5" s="13"/>
      <c r="QPM5" s="14"/>
      <c r="QPN5" s="4"/>
      <c r="QPO5" s="4"/>
      <c r="QPQ5" s="13"/>
      <c r="QPR5" s="13"/>
      <c r="QPS5" s="14"/>
      <c r="QPT5" s="4"/>
      <c r="QPU5" s="4"/>
      <c r="QPW5" s="13"/>
      <c r="QPX5" s="13"/>
      <c r="QPY5" s="14"/>
      <c r="QPZ5" s="4"/>
      <c r="QQA5" s="4"/>
      <c r="QQC5" s="13"/>
      <c r="QQD5" s="13"/>
      <c r="QQE5" s="14"/>
      <c r="QQF5" s="4"/>
      <c r="QQG5" s="4"/>
      <c r="QQI5" s="13"/>
      <c r="QQJ5" s="13"/>
      <c r="QQK5" s="14"/>
      <c r="QQL5" s="4"/>
      <c r="QQM5" s="4"/>
      <c r="QQO5" s="13"/>
      <c r="QQP5" s="13"/>
      <c r="QQQ5" s="14"/>
      <c r="QQR5" s="4"/>
      <c r="QQS5" s="4"/>
      <c r="QQU5" s="13"/>
      <c r="QQV5" s="13"/>
      <c r="QQW5" s="14"/>
      <c r="QQX5" s="4"/>
      <c r="QQY5" s="4"/>
      <c r="QRA5" s="13"/>
      <c r="QRB5" s="13"/>
      <c r="QRC5" s="14"/>
      <c r="QRD5" s="4"/>
      <c r="QRE5" s="4"/>
      <c r="QRG5" s="13"/>
      <c r="QRH5" s="13"/>
      <c r="QRI5" s="14"/>
      <c r="QRJ5" s="4"/>
      <c r="QRK5" s="4"/>
      <c r="QRM5" s="13"/>
      <c r="QRN5" s="13"/>
      <c r="QRO5" s="14"/>
      <c r="QRP5" s="4"/>
      <c r="QRQ5" s="4"/>
      <c r="QRS5" s="13"/>
      <c r="QRT5" s="13"/>
      <c r="QRU5" s="14"/>
      <c r="QRV5" s="4"/>
      <c r="QRW5" s="4"/>
      <c r="QRY5" s="13"/>
      <c r="QRZ5" s="13"/>
      <c r="QSA5" s="14"/>
      <c r="QSB5" s="4"/>
      <c r="QSC5" s="4"/>
      <c r="QSE5" s="13"/>
      <c r="QSF5" s="13"/>
      <c r="QSG5" s="14"/>
      <c r="QSH5" s="4"/>
      <c r="QSI5" s="4"/>
      <c r="QSK5" s="13"/>
      <c r="QSL5" s="13"/>
      <c r="QSM5" s="14"/>
      <c r="QSN5" s="4"/>
      <c r="QSO5" s="4"/>
      <c r="QSQ5" s="13"/>
      <c r="QSR5" s="13"/>
      <c r="QSS5" s="14"/>
      <c r="QST5" s="4"/>
      <c r="QSU5" s="4"/>
      <c r="QSW5" s="13"/>
      <c r="QSX5" s="13"/>
      <c r="QSY5" s="14"/>
      <c r="QSZ5" s="4"/>
      <c r="QTA5" s="4"/>
      <c r="QTC5" s="13"/>
      <c r="QTD5" s="13"/>
      <c r="QTE5" s="14"/>
      <c r="QTF5" s="4"/>
      <c r="QTG5" s="4"/>
      <c r="QTI5" s="13"/>
      <c r="QTJ5" s="13"/>
      <c r="QTK5" s="14"/>
      <c r="QTL5" s="4"/>
      <c r="QTM5" s="4"/>
      <c r="QTO5" s="13"/>
      <c r="QTP5" s="13"/>
      <c r="QTQ5" s="14"/>
      <c r="QTR5" s="4"/>
      <c r="QTS5" s="4"/>
      <c r="QTU5" s="13"/>
      <c r="QTV5" s="13"/>
      <c r="QTW5" s="14"/>
      <c r="QTX5" s="4"/>
      <c r="QTY5" s="4"/>
      <c r="QUA5" s="13"/>
      <c r="QUB5" s="13"/>
      <c r="QUC5" s="14"/>
      <c r="QUD5" s="4"/>
      <c r="QUE5" s="4"/>
      <c r="QUG5" s="13"/>
      <c r="QUH5" s="13"/>
      <c r="QUI5" s="14"/>
      <c r="QUJ5" s="4"/>
      <c r="QUK5" s="4"/>
      <c r="QUM5" s="13"/>
      <c r="QUN5" s="13"/>
      <c r="QUO5" s="14"/>
      <c r="QUP5" s="4"/>
      <c r="QUQ5" s="4"/>
      <c r="QUS5" s="13"/>
      <c r="QUT5" s="13"/>
      <c r="QUU5" s="14"/>
      <c r="QUV5" s="4"/>
      <c r="QUW5" s="4"/>
      <c r="QUY5" s="13"/>
      <c r="QUZ5" s="13"/>
      <c r="QVA5" s="14"/>
      <c r="QVB5" s="4"/>
      <c r="QVC5" s="4"/>
      <c r="QVE5" s="13"/>
      <c r="QVF5" s="13"/>
      <c r="QVG5" s="14"/>
      <c r="QVH5" s="4"/>
      <c r="QVI5" s="4"/>
      <c r="QVK5" s="13"/>
      <c r="QVL5" s="13"/>
      <c r="QVM5" s="14"/>
      <c r="QVN5" s="4"/>
      <c r="QVO5" s="4"/>
      <c r="QVQ5" s="13"/>
      <c r="QVR5" s="13"/>
      <c r="QVS5" s="14"/>
      <c r="QVT5" s="4"/>
      <c r="QVU5" s="4"/>
      <c r="QVW5" s="13"/>
      <c r="QVX5" s="13"/>
      <c r="QVY5" s="14"/>
      <c r="QVZ5" s="4"/>
      <c r="QWA5" s="4"/>
      <c r="QWC5" s="13"/>
      <c r="QWD5" s="13"/>
      <c r="QWE5" s="14"/>
      <c r="QWF5" s="4"/>
      <c r="QWG5" s="4"/>
      <c r="QWI5" s="13"/>
      <c r="QWJ5" s="13"/>
      <c r="QWK5" s="14"/>
      <c r="QWL5" s="4"/>
      <c r="QWM5" s="4"/>
      <c r="QWO5" s="13"/>
      <c r="QWP5" s="13"/>
      <c r="QWQ5" s="14"/>
      <c r="QWR5" s="4"/>
      <c r="QWS5" s="4"/>
      <c r="QWU5" s="13"/>
      <c r="QWV5" s="13"/>
      <c r="QWW5" s="14"/>
      <c r="QWX5" s="4"/>
      <c r="QWY5" s="4"/>
      <c r="QXA5" s="13"/>
      <c r="QXB5" s="13"/>
      <c r="QXC5" s="14"/>
      <c r="QXD5" s="4"/>
      <c r="QXE5" s="4"/>
      <c r="QXG5" s="13"/>
      <c r="QXH5" s="13"/>
      <c r="QXI5" s="14"/>
      <c r="QXJ5" s="4"/>
      <c r="QXK5" s="4"/>
      <c r="QXM5" s="13"/>
      <c r="QXN5" s="13"/>
      <c r="QXO5" s="14"/>
      <c r="QXP5" s="4"/>
      <c r="QXQ5" s="4"/>
      <c r="QXS5" s="13"/>
      <c r="QXT5" s="13"/>
      <c r="QXU5" s="14"/>
      <c r="QXV5" s="4"/>
      <c r="QXW5" s="4"/>
      <c r="QXY5" s="13"/>
      <c r="QXZ5" s="13"/>
      <c r="QYA5" s="14"/>
      <c r="QYB5" s="4"/>
      <c r="QYC5" s="4"/>
      <c r="QYE5" s="13"/>
      <c r="QYF5" s="13"/>
      <c r="QYG5" s="14"/>
      <c r="QYH5" s="4"/>
      <c r="QYI5" s="4"/>
      <c r="QYK5" s="13"/>
      <c r="QYL5" s="13"/>
      <c r="QYM5" s="14"/>
      <c r="QYN5" s="4"/>
      <c r="QYO5" s="4"/>
      <c r="QYQ5" s="13"/>
      <c r="QYR5" s="13"/>
      <c r="QYS5" s="14"/>
      <c r="QYT5" s="4"/>
      <c r="QYU5" s="4"/>
      <c r="QYW5" s="13"/>
      <c r="QYX5" s="13"/>
      <c r="QYY5" s="14"/>
      <c r="QYZ5" s="4"/>
      <c r="QZA5" s="4"/>
      <c r="QZC5" s="13"/>
      <c r="QZD5" s="13"/>
      <c r="QZE5" s="14"/>
      <c r="QZF5" s="4"/>
      <c r="QZG5" s="4"/>
      <c r="QZI5" s="13"/>
      <c r="QZJ5" s="13"/>
      <c r="QZK5" s="14"/>
      <c r="QZL5" s="4"/>
      <c r="QZM5" s="4"/>
      <c r="QZO5" s="13"/>
      <c r="QZP5" s="13"/>
      <c r="QZQ5" s="14"/>
      <c r="QZR5" s="4"/>
      <c r="QZS5" s="4"/>
      <c r="QZU5" s="13"/>
      <c r="QZV5" s="13"/>
      <c r="QZW5" s="14"/>
      <c r="QZX5" s="4"/>
      <c r="QZY5" s="4"/>
      <c r="RAA5" s="13"/>
      <c r="RAB5" s="13"/>
      <c r="RAC5" s="14"/>
      <c r="RAD5" s="4"/>
      <c r="RAE5" s="4"/>
      <c r="RAG5" s="13"/>
      <c r="RAH5" s="13"/>
      <c r="RAI5" s="14"/>
      <c r="RAJ5" s="4"/>
      <c r="RAK5" s="4"/>
      <c r="RAM5" s="13"/>
      <c r="RAN5" s="13"/>
      <c r="RAO5" s="14"/>
      <c r="RAP5" s="4"/>
      <c r="RAQ5" s="4"/>
      <c r="RAS5" s="13"/>
      <c r="RAT5" s="13"/>
      <c r="RAU5" s="14"/>
      <c r="RAV5" s="4"/>
      <c r="RAW5" s="4"/>
      <c r="RAY5" s="13"/>
      <c r="RAZ5" s="13"/>
      <c r="RBA5" s="14"/>
      <c r="RBB5" s="4"/>
      <c r="RBC5" s="4"/>
      <c r="RBE5" s="13"/>
      <c r="RBF5" s="13"/>
      <c r="RBG5" s="14"/>
      <c r="RBH5" s="4"/>
      <c r="RBI5" s="4"/>
      <c r="RBK5" s="13"/>
      <c r="RBL5" s="13"/>
      <c r="RBM5" s="14"/>
      <c r="RBN5" s="4"/>
      <c r="RBO5" s="4"/>
      <c r="RBQ5" s="13"/>
      <c r="RBR5" s="13"/>
      <c r="RBS5" s="14"/>
      <c r="RBT5" s="4"/>
      <c r="RBU5" s="4"/>
      <c r="RBW5" s="13"/>
      <c r="RBX5" s="13"/>
      <c r="RBY5" s="14"/>
      <c r="RBZ5" s="4"/>
      <c r="RCA5" s="4"/>
      <c r="RCC5" s="13"/>
      <c r="RCD5" s="13"/>
      <c r="RCE5" s="14"/>
      <c r="RCF5" s="4"/>
      <c r="RCG5" s="4"/>
      <c r="RCI5" s="13"/>
      <c r="RCJ5" s="13"/>
      <c r="RCK5" s="14"/>
      <c r="RCL5" s="4"/>
      <c r="RCM5" s="4"/>
      <c r="RCO5" s="13"/>
      <c r="RCP5" s="13"/>
      <c r="RCQ5" s="14"/>
      <c r="RCR5" s="4"/>
      <c r="RCS5" s="4"/>
      <c r="RCU5" s="13"/>
      <c r="RCV5" s="13"/>
      <c r="RCW5" s="14"/>
      <c r="RCX5" s="4"/>
      <c r="RCY5" s="4"/>
      <c r="RDA5" s="13"/>
      <c r="RDB5" s="13"/>
      <c r="RDC5" s="14"/>
      <c r="RDD5" s="4"/>
      <c r="RDE5" s="4"/>
      <c r="RDG5" s="13"/>
      <c r="RDH5" s="13"/>
      <c r="RDI5" s="14"/>
      <c r="RDJ5" s="4"/>
      <c r="RDK5" s="4"/>
      <c r="RDM5" s="13"/>
      <c r="RDN5" s="13"/>
      <c r="RDO5" s="14"/>
      <c r="RDP5" s="4"/>
      <c r="RDQ5" s="4"/>
      <c r="RDS5" s="13"/>
      <c r="RDT5" s="13"/>
      <c r="RDU5" s="14"/>
      <c r="RDV5" s="4"/>
      <c r="RDW5" s="4"/>
      <c r="RDY5" s="13"/>
      <c r="RDZ5" s="13"/>
      <c r="REA5" s="14"/>
      <c r="REB5" s="4"/>
      <c r="REC5" s="4"/>
      <c r="REE5" s="13"/>
      <c r="REF5" s="13"/>
      <c r="REG5" s="14"/>
      <c r="REH5" s="4"/>
      <c r="REI5" s="4"/>
      <c r="REK5" s="13"/>
      <c r="REL5" s="13"/>
      <c r="REM5" s="14"/>
      <c r="REN5" s="4"/>
      <c r="REO5" s="4"/>
      <c r="REQ5" s="13"/>
      <c r="RER5" s="13"/>
      <c r="RES5" s="14"/>
      <c r="RET5" s="4"/>
      <c r="REU5" s="4"/>
      <c r="REW5" s="13"/>
      <c r="REX5" s="13"/>
      <c r="REY5" s="14"/>
      <c r="REZ5" s="4"/>
      <c r="RFA5" s="4"/>
      <c r="RFC5" s="13"/>
      <c r="RFD5" s="13"/>
      <c r="RFE5" s="14"/>
      <c r="RFF5" s="4"/>
      <c r="RFG5" s="4"/>
      <c r="RFI5" s="13"/>
      <c r="RFJ5" s="13"/>
      <c r="RFK5" s="14"/>
      <c r="RFL5" s="4"/>
      <c r="RFM5" s="4"/>
      <c r="RFO5" s="13"/>
      <c r="RFP5" s="13"/>
      <c r="RFQ5" s="14"/>
      <c r="RFR5" s="4"/>
      <c r="RFS5" s="4"/>
      <c r="RFU5" s="13"/>
      <c r="RFV5" s="13"/>
      <c r="RFW5" s="14"/>
      <c r="RFX5" s="4"/>
      <c r="RFY5" s="4"/>
      <c r="RGA5" s="13"/>
      <c r="RGB5" s="13"/>
      <c r="RGC5" s="14"/>
      <c r="RGD5" s="4"/>
      <c r="RGE5" s="4"/>
      <c r="RGG5" s="13"/>
      <c r="RGH5" s="13"/>
      <c r="RGI5" s="14"/>
      <c r="RGJ5" s="4"/>
      <c r="RGK5" s="4"/>
      <c r="RGM5" s="13"/>
      <c r="RGN5" s="13"/>
      <c r="RGO5" s="14"/>
      <c r="RGP5" s="4"/>
      <c r="RGQ5" s="4"/>
      <c r="RGS5" s="13"/>
      <c r="RGT5" s="13"/>
      <c r="RGU5" s="14"/>
      <c r="RGV5" s="4"/>
      <c r="RGW5" s="4"/>
      <c r="RGY5" s="13"/>
      <c r="RGZ5" s="13"/>
      <c r="RHA5" s="14"/>
      <c r="RHB5" s="4"/>
      <c r="RHC5" s="4"/>
      <c r="RHE5" s="13"/>
      <c r="RHF5" s="13"/>
      <c r="RHG5" s="14"/>
      <c r="RHH5" s="4"/>
      <c r="RHI5" s="4"/>
      <c r="RHK5" s="13"/>
      <c r="RHL5" s="13"/>
      <c r="RHM5" s="14"/>
      <c r="RHN5" s="4"/>
      <c r="RHO5" s="4"/>
      <c r="RHQ5" s="13"/>
      <c r="RHR5" s="13"/>
      <c r="RHS5" s="14"/>
      <c r="RHT5" s="4"/>
      <c r="RHU5" s="4"/>
      <c r="RHW5" s="13"/>
      <c r="RHX5" s="13"/>
      <c r="RHY5" s="14"/>
      <c r="RHZ5" s="4"/>
      <c r="RIA5" s="4"/>
      <c r="RIC5" s="13"/>
      <c r="RID5" s="13"/>
      <c r="RIE5" s="14"/>
      <c r="RIF5" s="4"/>
      <c r="RIG5" s="4"/>
      <c r="RII5" s="13"/>
      <c r="RIJ5" s="13"/>
      <c r="RIK5" s="14"/>
      <c r="RIL5" s="4"/>
      <c r="RIM5" s="4"/>
      <c r="RIO5" s="13"/>
      <c r="RIP5" s="13"/>
      <c r="RIQ5" s="14"/>
      <c r="RIR5" s="4"/>
      <c r="RIS5" s="4"/>
      <c r="RIU5" s="13"/>
      <c r="RIV5" s="13"/>
      <c r="RIW5" s="14"/>
      <c r="RIX5" s="4"/>
      <c r="RIY5" s="4"/>
      <c r="RJA5" s="13"/>
      <c r="RJB5" s="13"/>
      <c r="RJC5" s="14"/>
      <c r="RJD5" s="4"/>
      <c r="RJE5" s="4"/>
      <c r="RJG5" s="13"/>
      <c r="RJH5" s="13"/>
      <c r="RJI5" s="14"/>
      <c r="RJJ5" s="4"/>
      <c r="RJK5" s="4"/>
      <c r="RJM5" s="13"/>
      <c r="RJN5" s="13"/>
      <c r="RJO5" s="14"/>
      <c r="RJP5" s="4"/>
      <c r="RJQ5" s="4"/>
      <c r="RJS5" s="13"/>
      <c r="RJT5" s="13"/>
      <c r="RJU5" s="14"/>
      <c r="RJV5" s="4"/>
      <c r="RJW5" s="4"/>
      <c r="RJY5" s="13"/>
      <c r="RJZ5" s="13"/>
      <c r="RKA5" s="14"/>
      <c r="RKB5" s="4"/>
      <c r="RKC5" s="4"/>
      <c r="RKE5" s="13"/>
      <c r="RKF5" s="13"/>
      <c r="RKG5" s="14"/>
      <c r="RKH5" s="4"/>
      <c r="RKI5" s="4"/>
      <c r="RKK5" s="13"/>
      <c r="RKL5" s="13"/>
      <c r="RKM5" s="14"/>
      <c r="RKN5" s="4"/>
      <c r="RKO5" s="4"/>
      <c r="RKQ5" s="13"/>
      <c r="RKR5" s="13"/>
      <c r="RKS5" s="14"/>
      <c r="RKT5" s="4"/>
      <c r="RKU5" s="4"/>
      <c r="RKW5" s="13"/>
      <c r="RKX5" s="13"/>
      <c r="RKY5" s="14"/>
      <c r="RKZ5" s="4"/>
      <c r="RLA5" s="4"/>
      <c r="RLC5" s="13"/>
      <c r="RLD5" s="13"/>
      <c r="RLE5" s="14"/>
      <c r="RLF5" s="4"/>
      <c r="RLG5" s="4"/>
      <c r="RLI5" s="13"/>
      <c r="RLJ5" s="13"/>
      <c r="RLK5" s="14"/>
      <c r="RLL5" s="4"/>
      <c r="RLM5" s="4"/>
      <c r="RLO5" s="13"/>
      <c r="RLP5" s="13"/>
      <c r="RLQ5" s="14"/>
      <c r="RLR5" s="4"/>
      <c r="RLS5" s="4"/>
      <c r="RLU5" s="13"/>
      <c r="RLV5" s="13"/>
      <c r="RLW5" s="14"/>
      <c r="RLX5" s="4"/>
      <c r="RLY5" s="4"/>
      <c r="RMA5" s="13"/>
      <c r="RMB5" s="13"/>
      <c r="RMC5" s="14"/>
      <c r="RMD5" s="4"/>
      <c r="RME5" s="4"/>
      <c r="RMG5" s="13"/>
      <c r="RMH5" s="13"/>
      <c r="RMI5" s="14"/>
      <c r="RMJ5" s="4"/>
      <c r="RMK5" s="4"/>
      <c r="RMM5" s="13"/>
      <c r="RMN5" s="13"/>
      <c r="RMO5" s="14"/>
      <c r="RMP5" s="4"/>
      <c r="RMQ5" s="4"/>
      <c r="RMS5" s="13"/>
      <c r="RMT5" s="13"/>
      <c r="RMU5" s="14"/>
      <c r="RMV5" s="4"/>
      <c r="RMW5" s="4"/>
      <c r="RMY5" s="13"/>
      <c r="RMZ5" s="13"/>
      <c r="RNA5" s="14"/>
      <c r="RNB5" s="4"/>
      <c r="RNC5" s="4"/>
      <c r="RNE5" s="13"/>
      <c r="RNF5" s="13"/>
      <c r="RNG5" s="14"/>
      <c r="RNH5" s="4"/>
      <c r="RNI5" s="4"/>
      <c r="RNK5" s="13"/>
      <c r="RNL5" s="13"/>
      <c r="RNM5" s="14"/>
      <c r="RNN5" s="4"/>
      <c r="RNO5" s="4"/>
      <c r="RNQ5" s="13"/>
      <c r="RNR5" s="13"/>
      <c r="RNS5" s="14"/>
      <c r="RNT5" s="4"/>
      <c r="RNU5" s="4"/>
      <c r="RNW5" s="13"/>
      <c r="RNX5" s="13"/>
      <c r="RNY5" s="14"/>
      <c r="RNZ5" s="4"/>
      <c r="ROA5" s="4"/>
      <c r="ROC5" s="13"/>
      <c r="ROD5" s="13"/>
      <c r="ROE5" s="14"/>
      <c r="ROF5" s="4"/>
      <c r="ROG5" s="4"/>
      <c r="ROI5" s="13"/>
      <c r="ROJ5" s="13"/>
      <c r="ROK5" s="14"/>
      <c r="ROL5" s="4"/>
      <c r="ROM5" s="4"/>
      <c r="ROO5" s="13"/>
      <c r="ROP5" s="13"/>
      <c r="ROQ5" s="14"/>
      <c r="ROR5" s="4"/>
      <c r="ROS5" s="4"/>
      <c r="ROU5" s="13"/>
      <c r="ROV5" s="13"/>
      <c r="ROW5" s="14"/>
      <c r="ROX5" s="4"/>
      <c r="ROY5" s="4"/>
      <c r="RPA5" s="13"/>
      <c r="RPB5" s="13"/>
      <c r="RPC5" s="14"/>
      <c r="RPD5" s="4"/>
      <c r="RPE5" s="4"/>
      <c r="RPG5" s="13"/>
      <c r="RPH5" s="13"/>
      <c r="RPI5" s="14"/>
      <c r="RPJ5" s="4"/>
      <c r="RPK5" s="4"/>
      <c r="RPM5" s="13"/>
      <c r="RPN5" s="13"/>
      <c r="RPO5" s="14"/>
      <c r="RPP5" s="4"/>
      <c r="RPQ5" s="4"/>
      <c r="RPS5" s="13"/>
      <c r="RPT5" s="13"/>
      <c r="RPU5" s="14"/>
      <c r="RPV5" s="4"/>
      <c r="RPW5" s="4"/>
      <c r="RPY5" s="13"/>
      <c r="RPZ5" s="13"/>
      <c r="RQA5" s="14"/>
      <c r="RQB5" s="4"/>
      <c r="RQC5" s="4"/>
      <c r="RQE5" s="13"/>
      <c r="RQF5" s="13"/>
      <c r="RQG5" s="14"/>
      <c r="RQH5" s="4"/>
      <c r="RQI5" s="4"/>
      <c r="RQK5" s="13"/>
      <c r="RQL5" s="13"/>
      <c r="RQM5" s="14"/>
      <c r="RQN5" s="4"/>
      <c r="RQO5" s="4"/>
      <c r="RQQ5" s="13"/>
      <c r="RQR5" s="13"/>
      <c r="RQS5" s="14"/>
      <c r="RQT5" s="4"/>
      <c r="RQU5" s="4"/>
      <c r="RQW5" s="13"/>
      <c r="RQX5" s="13"/>
      <c r="RQY5" s="14"/>
      <c r="RQZ5" s="4"/>
      <c r="RRA5" s="4"/>
      <c r="RRC5" s="13"/>
      <c r="RRD5" s="13"/>
      <c r="RRE5" s="14"/>
      <c r="RRF5" s="4"/>
      <c r="RRG5" s="4"/>
      <c r="RRI5" s="13"/>
      <c r="RRJ5" s="13"/>
      <c r="RRK5" s="14"/>
      <c r="RRL5" s="4"/>
      <c r="RRM5" s="4"/>
      <c r="RRO5" s="13"/>
      <c r="RRP5" s="13"/>
      <c r="RRQ5" s="14"/>
      <c r="RRR5" s="4"/>
      <c r="RRS5" s="4"/>
      <c r="RRU5" s="13"/>
      <c r="RRV5" s="13"/>
      <c r="RRW5" s="14"/>
      <c r="RRX5" s="4"/>
      <c r="RRY5" s="4"/>
      <c r="RSA5" s="13"/>
      <c r="RSB5" s="13"/>
      <c r="RSC5" s="14"/>
      <c r="RSD5" s="4"/>
      <c r="RSE5" s="4"/>
      <c r="RSG5" s="13"/>
      <c r="RSH5" s="13"/>
      <c r="RSI5" s="14"/>
      <c r="RSJ5" s="4"/>
      <c r="RSK5" s="4"/>
      <c r="RSM5" s="13"/>
      <c r="RSN5" s="13"/>
      <c r="RSO5" s="14"/>
      <c r="RSP5" s="4"/>
      <c r="RSQ5" s="4"/>
      <c r="RSS5" s="13"/>
      <c r="RST5" s="13"/>
      <c r="RSU5" s="14"/>
      <c r="RSV5" s="4"/>
      <c r="RSW5" s="4"/>
      <c r="RSY5" s="13"/>
      <c r="RSZ5" s="13"/>
      <c r="RTA5" s="14"/>
      <c r="RTB5" s="4"/>
      <c r="RTC5" s="4"/>
      <c r="RTE5" s="13"/>
      <c r="RTF5" s="13"/>
      <c r="RTG5" s="14"/>
      <c r="RTH5" s="4"/>
      <c r="RTI5" s="4"/>
      <c r="RTK5" s="13"/>
      <c r="RTL5" s="13"/>
      <c r="RTM5" s="14"/>
      <c r="RTN5" s="4"/>
      <c r="RTO5" s="4"/>
      <c r="RTQ5" s="13"/>
      <c r="RTR5" s="13"/>
      <c r="RTS5" s="14"/>
      <c r="RTT5" s="4"/>
      <c r="RTU5" s="4"/>
      <c r="RTW5" s="13"/>
      <c r="RTX5" s="13"/>
      <c r="RTY5" s="14"/>
      <c r="RTZ5" s="4"/>
      <c r="RUA5" s="4"/>
      <c r="RUC5" s="13"/>
      <c r="RUD5" s="13"/>
      <c r="RUE5" s="14"/>
      <c r="RUF5" s="4"/>
      <c r="RUG5" s="4"/>
      <c r="RUI5" s="13"/>
      <c r="RUJ5" s="13"/>
      <c r="RUK5" s="14"/>
      <c r="RUL5" s="4"/>
      <c r="RUM5" s="4"/>
      <c r="RUO5" s="13"/>
      <c r="RUP5" s="13"/>
      <c r="RUQ5" s="14"/>
      <c r="RUR5" s="4"/>
      <c r="RUS5" s="4"/>
      <c r="RUU5" s="13"/>
      <c r="RUV5" s="13"/>
      <c r="RUW5" s="14"/>
      <c r="RUX5" s="4"/>
      <c r="RUY5" s="4"/>
      <c r="RVA5" s="13"/>
      <c r="RVB5" s="13"/>
      <c r="RVC5" s="14"/>
      <c r="RVD5" s="4"/>
      <c r="RVE5" s="4"/>
      <c r="RVG5" s="13"/>
      <c r="RVH5" s="13"/>
      <c r="RVI5" s="14"/>
      <c r="RVJ5" s="4"/>
      <c r="RVK5" s="4"/>
      <c r="RVM5" s="13"/>
      <c r="RVN5" s="13"/>
      <c r="RVO5" s="14"/>
      <c r="RVP5" s="4"/>
      <c r="RVQ5" s="4"/>
      <c r="RVS5" s="13"/>
      <c r="RVT5" s="13"/>
      <c r="RVU5" s="14"/>
      <c r="RVV5" s="4"/>
      <c r="RVW5" s="4"/>
      <c r="RVY5" s="13"/>
      <c r="RVZ5" s="13"/>
      <c r="RWA5" s="14"/>
      <c r="RWB5" s="4"/>
      <c r="RWC5" s="4"/>
      <c r="RWE5" s="13"/>
      <c r="RWF5" s="13"/>
      <c r="RWG5" s="14"/>
      <c r="RWH5" s="4"/>
      <c r="RWI5" s="4"/>
      <c r="RWK5" s="13"/>
      <c r="RWL5" s="13"/>
      <c r="RWM5" s="14"/>
      <c r="RWN5" s="4"/>
      <c r="RWO5" s="4"/>
      <c r="RWQ5" s="13"/>
      <c r="RWR5" s="13"/>
      <c r="RWS5" s="14"/>
      <c r="RWT5" s="4"/>
      <c r="RWU5" s="4"/>
      <c r="RWW5" s="13"/>
      <c r="RWX5" s="13"/>
      <c r="RWY5" s="14"/>
      <c r="RWZ5" s="4"/>
      <c r="RXA5" s="4"/>
      <c r="RXC5" s="13"/>
      <c r="RXD5" s="13"/>
      <c r="RXE5" s="14"/>
      <c r="RXF5" s="4"/>
      <c r="RXG5" s="4"/>
      <c r="RXI5" s="13"/>
      <c r="RXJ5" s="13"/>
      <c r="RXK5" s="14"/>
      <c r="RXL5" s="4"/>
      <c r="RXM5" s="4"/>
      <c r="RXO5" s="13"/>
      <c r="RXP5" s="13"/>
      <c r="RXQ5" s="14"/>
      <c r="RXR5" s="4"/>
      <c r="RXS5" s="4"/>
      <c r="RXU5" s="13"/>
      <c r="RXV5" s="13"/>
      <c r="RXW5" s="14"/>
      <c r="RXX5" s="4"/>
      <c r="RXY5" s="4"/>
      <c r="RYA5" s="13"/>
      <c r="RYB5" s="13"/>
      <c r="RYC5" s="14"/>
      <c r="RYD5" s="4"/>
      <c r="RYE5" s="4"/>
      <c r="RYG5" s="13"/>
      <c r="RYH5" s="13"/>
      <c r="RYI5" s="14"/>
      <c r="RYJ5" s="4"/>
      <c r="RYK5" s="4"/>
      <c r="RYM5" s="13"/>
      <c r="RYN5" s="13"/>
      <c r="RYO5" s="14"/>
      <c r="RYP5" s="4"/>
      <c r="RYQ5" s="4"/>
      <c r="RYS5" s="13"/>
      <c r="RYT5" s="13"/>
      <c r="RYU5" s="14"/>
      <c r="RYV5" s="4"/>
      <c r="RYW5" s="4"/>
      <c r="RYY5" s="13"/>
      <c r="RYZ5" s="13"/>
      <c r="RZA5" s="14"/>
      <c r="RZB5" s="4"/>
      <c r="RZC5" s="4"/>
      <c r="RZE5" s="13"/>
      <c r="RZF5" s="13"/>
      <c r="RZG5" s="14"/>
      <c r="RZH5" s="4"/>
      <c r="RZI5" s="4"/>
      <c r="RZK5" s="13"/>
      <c r="RZL5" s="13"/>
      <c r="RZM5" s="14"/>
      <c r="RZN5" s="4"/>
      <c r="RZO5" s="4"/>
      <c r="RZQ5" s="13"/>
      <c r="RZR5" s="13"/>
      <c r="RZS5" s="14"/>
      <c r="RZT5" s="4"/>
      <c r="RZU5" s="4"/>
      <c r="RZW5" s="13"/>
      <c r="RZX5" s="13"/>
      <c r="RZY5" s="14"/>
      <c r="RZZ5" s="4"/>
      <c r="SAA5" s="4"/>
      <c r="SAC5" s="13"/>
      <c r="SAD5" s="13"/>
      <c r="SAE5" s="14"/>
      <c r="SAF5" s="4"/>
      <c r="SAG5" s="4"/>
      <c r="SAI5" s="13"/>
      <c r="SAJ5" s="13"/>
      <c r="SAK5" s="14"/>
      <c r="SAL5" s="4"/>
      <c r="SAM5" s="4"/>
      <c r="SAO5" s="13"/>
      <c r="SAP5" s="13"/>
      <c r="SAQ5" s="14"/>
      <c r="SAR5" s="4"/>
      <c r="SAS5" s="4"/>
      <c r="SAU5" s="13"/>
      <c r="SAV5" s="13"/>
      <c r="SAW5" s="14"/>
      <c r="SAX5" s="4"/>
      <c r="SAY5" s="4"/>
      <c r="SBA5" s="13"/>
      <c r="SBB5" s="13"/>
      <c r="SBC5" s="14"/>
      <c r="SBD5" s="4"/>
      <c r="SBE5" s="4"/>
      <c r="SBG5" s="13"/>
      <c r="SBH5" s="13"/>
      <c r="SBI5" s="14"/>
      <c r="SBJ5" s="4"/>
      <c r="SBK5" s="4"/>
      <c r="SBM5" s="13"/>
      <c r="SBN5" s="13"/>
      <c r="SBO5" s="14"/>
      <c r="SBP5" s="4"/>
      <c r="SBQ5" s="4"/>
      <c r="SBS5" s="13"/>
      <c r="SBT5" s="13"/>
      <c r="SBU5" s="14"/>
      <c r="SBV5" s="4"/>
      <c r="SBW5" s="4"/>
      <c r="SBY5" s="13"/>
      <c r="SBZ5" s="13"/>
      <c r="SCA5" s="14"/>
      <c r="SCB5" s="4"/>
      <c r="SCC5" s="4"/>
      <c r="SCE5" s="13"/>
      <c r="SCF5" s="13"/>
      <c r="SCG5" s="14"/>
      <c r="SCH5" s="4"/>
      <c r="SCI5" s="4"/>
      <c r="SCK5" s="13"/>
      <c r="SCL5" s="13"/>
      <c r="SCM5" s="14"/>
      <c r="SCN5" s="4"/>
      <c r="SCO5" s="4"/>
      <c r="SCQ5" s="13"/>
      <c r="SCR5" s="13"/>
      <c r="SCS5" s="14"/>
      <c r="SCT5" s="4"/>
      <c r="SCU5" s="4"/>
      <c r="SCW5" s="13"/>
      <c r="SCX5" s="13"/>
      <c r="SCY5" s="14"/>
      <c r="SCZ5" s="4"/>
      <c r="SDA5" s="4"/>
      <c r="SDC5" s="13"/>
      <c r="SDD5" s="13"/>
      <c r="SDE5" s="14"/>
      <c r="SDF5" s="4"/>
      <c r="SDG5" s="4"/>
      <c r="SDI5" s="13"/>
      <c r="SDJ5" s="13"/>
      <c r="SDK5" s="14"/>
      <c r="SDL5" s="4"/>
      <c r="SDM5" s="4"/>
      <c r="SDO5" s="13"/>
      <c r="SDP5" s="13"/>
      <c r="SDQ5" s="14"/>
      <c r="SDR5" s="4"/>
      <c r="SDS5" s="4"/>
      <c r="SDU5" s="13"/>
      <c r="SDV5" s="13"/>
      <c r="SDW5" s="14"/>
      <c r="SDX5" s="4"/>
      <c r="SDY5" s="4"/>
      <c r="SEA5" s="13"/>
      <c r="SEB5" s="13"/>
      <c r="SEC5" s="14"/>
      <c r="SED5" s="4"/>
      <c r="SEE5" s="4"/>
      <c r="SEG5" s="13"/>
      <c r="SEH5" s="13"/>
      <c r="SEI5" s="14"/>
      <c r="SEJ5" s="4"/>
      <c r="SEK5" s="4"/>
      <c r="SEM5" s="13"/>
      <c r="SEN5" s="13"/>
      <c r="SEO5" s="14"/>
      <c r="SEP5" s="4"/>
      <c r="SEQ5" s="4"/>
      <c r="SES5" s="13"/>
      <c r="SET5" s="13"/>
      <c r="SEU5" s="14"/>
      <c r="SEV5" s="4"/>
      <c r="SEW5" s="4"/>
      <c r="SEY5" s="13"/>
      <c r="SEZ5" s="13"/>
      <c r="SFA5" s="14"/>
      <c r="SFB5" s="4"/>
      <c r="SFC5" s="4"/>
      <c r="SFE5" s="13"/>
      <c r="SFF5" s="13"/>
      <c r="SFG5" s="14"/>
      <c r="SFH5" s="4"/>
      <c r="SFI5" s="4"/>
      <c r="SFK5" s="13"/>
      <c r="SFL5" s="13"/>
      <c r="SFM5" s="14"/>
      <c r="SFN5" s="4"/>
      <c r="SFO5" s="4"/>
      <c r="SFQ5" s="13"/>
      <c r="SFR5" s="13"/>
      <c r="SFS5" s="14"/>
      <c r="SFT5" s="4"/>
      <c r="SFU5" s="4"/>
      <c r="SFW5" s="13"/>
      <c r="SFX5" s="13"/>
      <c r="SFY5" s="14"/>
      <c r="SFZ5" s="4"/>
      <c r="SGA5" s="4"/>
      <c r="SGC5" s="13"/>
      <c r="SGD5" s="13"/>
      <c r="SGE5" s="14"/>
      <c r="SGF5" s="4"/>
      <c r="SGG5" s="4"/>
      <c r="SGI5" s="13"/>
      <c r="SGJ5" s="13"/>
      <c r="SGK5" s="14"/>
      <c r="SGL5" s="4"/>
      <c r="SGM5" s="4"/>
      <c r="SGO5" s="13"/>
      <c r="SGP5" s="13"/>
      <c r="SGQ5" s="14"/>
      <c r="SGR5" s="4"/>
      <c r="SGS5" s="4"/>
      <c r="SGU5" s="13"/>
      <c r="SGV5" s="13"/>
      <c r="SGW5" s="14"/>
      <c r="SGX5" s="4"/>
      <c r="SGY5" s="4"/>
      <c r="SHA5" s="13"/>
      <c r="SHB5" s="13"/>
      <c r="SHC5" s="14"/>
      <c r="SHD5" s="4"/>
      <c r="SHE5" s="4"/>
      <c r="SHG5" s="13"/>
      <c r="SHH5" s="13"/>
      <c r="SHI5" s="14"/>
      <c r="SHJ5" s="4"/>
      <c r="SHK5" s="4"/>
      <c r="SHM5" s="13"/>
      <c r="SHN5" s="13"/>
      <c r="SHO5" s="14"/>
      <c r="SHP5" s="4"/>
      <c r="SHQ5" s="4"/>
      <c r="SHS5" s="13"/>
      <c r="SHT5" s="13"/>
      <c r="SHU5" s="14"/>
      <c r="SHV5" s="4"/>
      <c r="SHW5" s="4"/>
      <c r="SHY5" s="13"/>
      <c r="SHZ5" s="13"/>
      <c r="SIA5" s="14"/>
      <c r="SIB5" s="4"/>
      <c r="SIC5" s="4"/>
      <c r="SIE5" s="13"/>
      <c r="SIF5" s="13"/>
      <c r="SIG5" s="14"/>
      <c r="SIH5" s="4"/>
      <c r="SII5" s="4"/>
      <c r="SIK5" s="13"/>
      <c r="SIL5" s="13"/>
      <c r="SIM5" s="14"/>
      <c r="SIN5" s="4"/>
      <c r="SIO5" s="4"/>
      <c r="SIQ5" s="13"/>
      <c r="SIR5" s="13"/>
      <c r="SIS5" s="14"/>
      <c r="SIT5" s="4"/>
      <c r="SIU5" s="4"/>
      <c r="SIW5" s="13"/>
      <c r="SIX5" s="13"/>
      <c r="SIY5" s="14"/>
      <c r="SIZ5" s="4"/>
      <c r="SJA5" s="4"/>
      <c r="SJC5" s="13"/>
      <c r="SJD5" s="13"/>
      <c r="SJE5" s="14"/>
      <c r="SJF5" s="4"/>
      <c r="SJG5" s="4"/>
      <c r="SJI5" s="13"/>
      <c r="SJJ5" s="13"/>
      <c r="SJK5" s="14"/>
      <c r="SJL5" s="4"/>
      <c r="SJM5" s="4"/>
      <c r="SJO5" s="13"/>
      <c r="SJP5" s="13"/>
      <c r="SJQ5" s="14"/>
      <c r="SJR5" s="4"/>
      <c r="SJS5" s="4"/>
      <c r="SJU5" s="13"/>
      <c r="SJV5" s="13"/>
      <c r="SJW5" s="14"/>
      <c r="SJX5" s="4"/>
      <c r="SJY5" s="4"/>
      <c r="SKA5" s="13"/>
      <c r="SKB5" s="13"/>
      <c r="SKC5" s="14"/>
      <c r="SKD5" s="4"/>
      <c r="SKE5" s="4"/>
      <c r="SKG5" s="13"/>
      <c r="SKH5" s="13"/>
      <c r="SKI5" s="14"/>
      <c r="SKJ5" s="4"/>
      <c r="SKK5" s="4"/>
      <c r="SKM5" s="13"/>
      <c r="SKN5" s="13"/>
      <c r="SKO5" s="14"/>
      <c r="SKP5" s="4"/>
      <c r="SKQ5" s="4"/>
      <c r="SKS5" s="13"/>
      <c r="SKT5" s="13"/>
      <c r="SKU5" s="14"/>
      <c r="SKV5" s="4"/>
      <c r="SKW5" s="4"/>
      <c r="SKY5" s="13"/>
      <c r="SKZ5" s="13"/>
      <c r="SLA5" s="14"/>
      <c r="SLB5" s="4"/>
      <c r="SLC5" s="4"/>
      <c r="SLE5" s="13"/>
      <c r="SLF5" s="13"/>
      <c r="SLG5" s="14"/>
      <c r="SLH5" s="4"/>
      <c r="SLI5" s="4"/>
      <c r="SLK5" s="13"/>
      <c r="SLL5" s="13"/>
      <c r="SLM5" s="14"/>
      <c r="SLN5" s="4"/>
      <c r="SLO5" s="4"/>
      <c r="SLQ5" s="13"/>
      <c r="SLR5" s="13"/>
      <c r="SLS5" s="14"/>
      <c r="SLT5" s="4"/>
      <c r="SLU5" s="4"/>
      <c r="SLW5" s="13"/>
      <c r="SLX5" s="13"/>
      <c r="SLY5" s="14"/>
      <c r="SLZ5" s="4"/>
      <c r="SMA5" s="4"/>
      <c r="SMC5" s="13"/>
      <c r="SMD5" s="13"/>
      <c r="SME5" s="14"/>
      <c r="SMF5" s="4"/>
      <c r="SMG5" s="4"/>
      <c r="SMI5" s="13"/>
      <c r="SMJ5" s="13"/>
      <c r="SMK5" s="14"/>
      <c r="SML5" s="4"/>
      <c r="SMM5" s="4"/>
      <c r="SMO5" s="13"/>
      <c r="SMP5" s="13"/>
      <c r="SMQ5" s="14"/>
      <c r="SMR5" s="4"/>
      <c r="SMS5" s="4"/>
      <c r="SMU5" s="13"/>
      <c r="SMV5" s="13"/>
      <c r="SMW5" s="14"/>
      <c r="SMX5" s="4"/>
      <c r="SMY5" s="4"/>
      <c r="SNA5" s="13"/>
      <c r="SNB5" s="13"/>
      <c r="SNC5" s="14"/>
      <c r="SND5" s="4"/>
      <c r="SNE5" s="4"/>
      <c r="SNG5" s="13"/>
      <c r="SNH5" s="13"/>
      <c r="SNI5" s="14"/>
      <c r="SNJ5" s="4"/>
      <c r="SNK5" s="4"/>
      <c r="SNM5" s="13"/>
      <c r="SNN5" s="13"/>
      <c r="SNO5" s="14"/>
      <c r="SNP5" s="4"/>
      <c r="SNQ5" s="4"/>
      <c r="SNS5" s="13"/>
      <c r="SNT5" s="13"/>
      <c r="SNU5" s="14"/>
      <c r="SNV5" s="4"/>
      <c r="SNW5" s="4"/>
      <c r="SNY5" s="13"/>
      <c r="SNZ5" s="13"/>
      <c r="SOA5" s="14"/>
      <c r="SOB5" s="4"/>
      <c r="SOC5" s="4"/>
      <c r="SOE5" s="13"/>
      <c r="SOF5" s="13"/>
      <c r="SOG5" s="14"/>
      <c r="SOH5" s="4"/>
      <c r="SOI5" s="4"/>
      <c r="SOK5" s="13"/>
      <c r="SOL5" s="13"/>
      <c r="SOM5" s="14"/>
      <c r="SON5" s="4"/>
      <c r="SOO5" s="4"/>
      <c r="SOQ5" s="13"/>
      <c r="SOR5" s="13"/>
      <c r="SOS5" s="14"/>
      <c r="SOT5" s="4"/>
      <c r="SOU5" s="4"/>
      <c r="SOW5" s="13"/>
      <c r="SOX5" s="13"/>
      <c r="SOY5" s="14"/>
      <c r="SOZ5" s="4"/>
      <c r="SPA5" s="4"/>
      <c r="SPC5" s="13"/>
      <c r="SPD5" s="13"/>
      <c r="SPE5" s="14"/>
      <c r="SPF5" s="4"/>
      <c r="SPG5" s="4"/>
      <c r="SPI5" s="13"/>
      <c r="SPJ5" s="13"/>
      <c r="SPK5" s="14"/>
      <c r="SPL5" s="4"/>
      <c r="SPM5" s="4"/>
      <c r="SPO5" s="13"/>
      <c r="SPP5" s="13"/>
      <c r="SPQ5" s="14"/>
      <c r="SPR5" s="4"/>
      <c r="SPS5" s="4"/>
      <c r="SPU5" s="13"/>
      <c r="SPV5" s="13"/>
      <c r="SPW5" s="14"/>
      <c r="SPX5" s="4"/>
      <c r="SPY5" s="4"/>
      <c r="SQA5" s="13"/>
      <c r="SQB5" s="13"/>
      <c r="SQC5" s="14"/>
      <c r="SQD5" s="4"/>
      <c r="SQE5" s="4"/>
      <c r="SQG5" s="13"/>
      <c r="SQH5" s="13"/>
      <c r="SQI5" s="14"/>
      <c r="SQJ5" s="4"/>
      <c r="SQK5" s="4"/>
      <c r="SQM5" s="13"/>
      <c r="SQN5" s="13"/>
      <c r="SQO5" s="14"/>
      <c r="SQP5" s="4"/>
      <c r="SQQ5" s="4"/>
      <c r="SQS5" s="13"/>
      <c r="SQT5" s="13"/>
      <c r="SQU5" s="14"/>
      <c r="SQV5" s="4"/>
      <c r="SQW5" s="4"/>
      <c r="SQY5" s="13"/>
      <c r="SQZ5" s="13"/>
      <c r="SRA5" s="14"/>
      <c r="SRB5" s="4"/>
      <c r="SRC5" s="4"/>
      <c r="SRE5" s="13"/>
      <c r="SRF5" s="13"/>
      <c r="SRG5" s="14"/>
      <c r="SRH5" s="4"/>
      <c r="SRI5" s="4"/>
      <c r="SRK5" s="13"/>
      <c r="SRL5" s="13"/>
      <c r="SRM5" s="14"/>
      <c r="SRN5" s="4"/>
      <c r="SRO5" s="4"/>
      <c r="SRQ5" s="13"/>
      <c r="SRR5" s="13"/>
      <c r="SRS5" s="14"/>
      <c r="SRT5" s="4"/>
      <c r="SRU5" s="4"/>
      <c r="SRW5" s="13"/>
      <c r="SRX5" s="13"/>
      <c r="SRY5" s="14"/>
      <c r="SRZ5" s="4"/>
      <c r="SSA5" s="4"/>
      <c r="SSC5" s="13"/>
      <c r="SSD5" s="13"/>
      <c r="SSE5" s="14"/>
      <c r="SSF5" s="4"/>
      <c r="SSG5" s="4"/>
      <c r="SSI5" s="13"/>
      <c r="SSJ5" s="13"/>
      <c r="SSK5" s="14"/>
      <c r="SSL5" s="4"/>
      <c r="SSM5" s="4"/>
      <c r="SSO5" s="13"/>
      <c r="SSP5" s="13"/>
      <c r="SSQ5" s="14"/>
      <c r="SSR5" s="4"/>
      <c r="SSS5" s="4"/>
      <c r="SSU5" s="13"/>
      <c r="SSV5" s="13"/>
      <c r="SSW5" s="14"/>
      <c r="SSX5" s="4"/>
      <c r="SSY5" s="4"/>
      <c r="STA5" s="13"/>
      <c r="STB5" s="13"/>
      <c r="STC5" s="14"/>
      <c r="STD5" s="4"/>
      <c r="STE5" s="4"/>
      <c r="STG5" s="13"/>
      <c r="STH5" s="13"/>
      <c r="STI5" s="14"/>
      <c r="STJ5" s="4"/>
      <c r="STK5" s="4"/>
      <c r="STM5" s="13"/>
      <c r="STN5" s="13"/>
      <c r="STO5" s="14"/>
      <c r="STP5" s="4"/>
      <c r="STQ5" s="4"/>
      <c r="STS5" s="13"/>
      <c r="STT5" s="13"/>
      <c r="STU5" s="14"/>
      <c r="STV5" s="4"/>
      <c r="STW5" s="4"/>
      <c r="STY5" s="13"/>
      <c r="STZ5" s="13"/>
      <c r="SUA5" s="14"/>
      <c r="SUB5" s="4"/>
      <c r="SUC5" s="4"/>
      <c r="SUE5" s="13"/>
      <c r="SUF5" s="13"/>
      <c r="SUG5" s="14"/>
      <c r="SUH5" s="4"/>
      <c r="SUI5" s="4"/>
      <c r="SUK5" s="13"/>
      <c r="SUL5" s="13"/>
      <c r="SUM5" s="14"/>
      <c r="SUN5" s="4"/>
      <c r="SUO5" s="4"/>
      <c r="SUQ5" s="13"/>
      <c r="SUR5" s="13"/>
      <c r="SUS5" s="14"/>
      <c r="SUT5" s="4"/>
      <c r="SUU5" s="4"/>
      <c r="SUW5" s="13"/>
      <c r="SUX5" s="13"/>
      <c r="SUY5" s="14"/>
      <c r="SUZ5" s="4"/>
      <c r="SVA5" s="4"/>
      <c r="SVC5" s="13"/>
      <c r="SVD5" s="13"/>
      <c r="SVE5" s="14"/>
      <c r="SVF5" s="4"/>
      <c r="SVG5" s="4"/>
      <c r="SVI5" s="13"/>
      <c r="SVJ5" s="13"/>
      <c r="SVK5" s="14"/>
      <c r="SVL5" s="4"/>
      <c r="SVM5" s="4"/>
      <c r="SVO5" s="13"/>
      <c r="SVP5" s="13"/>
      <c r="SVQ5" s="14"/>
      <c r="SVR5" s="4"/>
      <c r="SVS5" s="4"/>
      <c r="SVU5" s="13"/>
      <c r="SVV5" s="13"/>
      <c r="SVW5" s="14"/>
      <c r="SVX5" s="4"/>
      <c r="SVY5" s="4"/>
      <c r="SWA5" s="13"/>
      <c r="SWB5" s="13"/>
      <c r="SWC5" s="14"/>
      <c r="SWD5" s="4"/>
      <c r="SWE5" s="4"/>
      <c r="SWG5" s="13"/>
      <c r="SWH5" s="13"/>
      <c r="SWI5" s="14"/>
      <c r="SWJ5" s="4"/>
      <c r="SWK5" s="4"/>
      <c r="SWM5" s="13"/>
      <c r="SWN5" s="13"/>
      <c r="SWO5" s="14"/>
      <c r="SWP5" s="4"/>
      <c r="SWQ5" s="4"/>
      <c r="SWS5" s="13"/>
      <c r="SWT5" s="13"/>
      <c r="SWU5" s="14"/>
      <c r="SWV5" s="4"/>
      <c r="SWW5" s="4"/>
      <c r="SWY5" s="13"/>
      <c r="SWZ5" s="13"/>
      <c r="SXA5" s="14"/>
      <c r="SXB5" s="4"/>
      <c r="SXC5" s="4"/>
      <c r="SXE5" s="13"/>
      <c r="SXF5" s="13"/>
      <c r="SXG5" s="14"/>
      <c r="SXH5" s="4"/>
      <c r="SXI5" s="4"/>
      <c r="SXK5" s="13"/>
      <c r="SXL5" s="13"/>
      <c r="SXM5" s="14"/>
      <c r="SXN5" s="4"/>
      <c r="SXO5" s="4"/>
      <c r="SXQ5" s="13"/>
      <c r="SXR5" s="13"/>
      <c r="SXS5" s="14"/>
      <c r="SXT5" s="4"/>
      <c r="SXU5" s="4"/>
      <c r="SXW5" s="13"/>
      <c r="SXX5" s="13"/>
      <c r="SXY5" s="14"/>
      <c r="SXZ5" s="4"/>
      <c r="SYA5" s="4"/>
      <c r="SYC5" s="13"/>
      <c r="SYD5" s="13"/>
      <c r="SYE5" s="14"/>
      <c r="SYF5" s="4"/>
      <c r="SYG5" s="4"/>
      <c r="SYI5" s="13"/>
      <c r="SYJ5" s="13"/>
      <c r="SYK5" s="14"/>
      <c r="SYL5" s="4"/>
      <c r="SYM5" s="4"/>
      <c r="SYO5" s="13"/>
      <c r="SYP5" s="13"/>
      <c r="SYQ5" s="14"/>
      <c r="SYR5" s="4"/>
      <c r="SYS5" s="4"/>
      <c r="SYU5" s="13"/>
      <c r="SYV5" s="13"/>
      <c r="SYW5" s="14"/>
      <c r="SYX5" s="4"/>
      <c r="SYY5" s="4"/>
      <c r="SZA5" s="13"/>
      <c r="SZB5" s="13"/>
      <c r="SZC5" s="14"/>
      <c r="SZD5" s="4"/>
      <c r="SZE5" s="4"/>
      <c r="SZG5" s="13"/>
      <c r="SZH5" s="13"/>
      <c r="SZI5" s="14"/>
      <c r="SZJ5" s="4"/>
      <c r="SZK5" s="4"/>
      <c r="SZM5" s="13"/>
      <c r="SZN5" s="13"/>
      <c r="SZO5" s="14"/>
      <c r="SZP5" s="4"/>
      <c r="SZQ5" s="4"/>
      <c r="SZS5" s="13"/>
      <c r="SZT5" s="13"/>
      <c r="SZU5" s="14"/>
      <c r="SZV5" s="4"/>
      <c r="SZW5" s="4"/>
      <c r="SZY5" s="13"/>
      <c r="SZZ5" s="13"/>
      <c r="TAA5" s="14"/>
      <c r="TAB5" s="4"/>
      <c r="TAC5" s="4"/>
      <c r="TAE5" s="13"/>
      <c r="TAF5" s="13"/>
      <c r="TAG5" s="14"/>
      <c r="TAH5" s="4"/>
      <c r="TAI5" s="4"/>
      <c r="TAK5" s="13"/>
      <c r="TAL5" s="13"/>
      <c r="TAM5" s="14"/>
      <c r="TAN5" s="4"/>
      <c r="TAO5" s="4"/>
      <c r="TAQ5" s="13"/>
      <c r="TAR5" s="13"/>
      <c r="TAS5" s="14"/>
      <c r="TAT5" s="4"/>
      <c r="TAU5" s="4"/>
      <c r="TAW5" s="13"/>
      <c r="TAX5" s="13"/>
      <c r="TAY5" s="14"/>
      <c r="TAZ5" s="4"/>
      <c r="TBA5" s="4"/>
      <c r="TBC5" s="13"/>
      <c r="TBD5" s="13"/>
      <c r="TBE5" s="14"/>
      <c r="TBF5" s="4"/>
      <c r="TBG5" s="4"/>
      <c r="TBI5" s="13"/>
      <c r="TBJ5" s="13"/>
      <c r="TBK5" s="14"/>
      <c r="TBL5" s="4"/>
      <c r="TBM5" s="4"/>
      <c r="TBO5" s="13"/>
      <c r="TBP5" s="13"/>
      <c r="TBQ5" s="14"/>
      <c r="TBR5" s="4"/>
      <c r="TBS5" s="4"/>
      <c r="TBU5" s="13"/>
      <c r="TBV5" s="13"/>
      <c r="TBW5" s="14"/>
      <c r="TBX5" s="4"/>
      <c r="TBY5" s="4"/>
      <c r="TCA5" s="13"/>
      <c r="TCB5" s="13"/>
      <c r="TCC5" s="14"/>
      <c r="TCD5" s="4"/>
      <c r="TCE5" s="4"/>
      <c r="TCG5" s="13"/>
      <c r="TCH5" s="13"/>
      <c r="TCI5" s="14"/>
      <c r="TCJ5" s="4"/>
      <c r="TCK5" s="4"/>
      <c r="TCM5" s="13"/>
      <c r="TCN5" s="13"/>
      <c r="TCO5" s="14"/>
      <c r="TCP5" s="4"/>
      <c r="TCQ5" s="4"/>
      <c r="TCS5" s="13"/>
      <c r="TCT5" s="13"/>
      <c r="TCU5" s="14"/>
      <c r="TCV5" s="4"/>
      <c r="TCW5" s="4"/>
      <c r="TCY5" s="13"/>
      <c r="TCZ5" s="13"/>
      <c r="TDA5" s="14"/>
      <c r="TDB5" s="4"/>
      <c r="TDC5" s="4"/>
      <c r="TDE5" s="13"/>
      <c r="TDF5" s="13"/>
      <c r="TDG5" s="14"/>
      <c r="TDH5" s="4"/>
      <c r="TDI5" s="4"/>
      <c r="TDK5" s="13"/>
      <c r="TDL5" s="13"/>
      <c r="TDM5" s="14"/>
      <c r="TDN5" s="4"/>
      <c r="TDO5" s="4"/>
      <c r="TDQ5" s="13"/>
      <c r="TDR5" s="13"/>
      <c r="TDS5" s="14"/>
      <c r="TDT5" s="4"/>
      <c r="TDU5" s="4"/>
      <c r="TDW5" s="13"/>
      <c r="TDX5" s="13"/>
      <c r="TDY5" s="14"/>
      <c r="TDZ5" s="4"/>
      <c r="TEA5" s="4"/>
      <c r="TEC5" s="13"/>
      <c r="TED5" s="13"/>
      <c r="TEE5" s="14"/>
      <c r="TEF5" s="4"/>
      <c r="TEG5" s="4"/>
      <c r="TEI5" s="13"/>
      <c r="TEJ5" s="13"/>
      <c r="TEK5" s="14"/>
      <c r="TEL5" s="4"/>
      <c r="TEM5" s="4"/>
      <c r="TEO5" s="13"/>
      <c r="TEP5" s="13"/>
      <c r="TEQ5" s="14"/>
      <c r="TER5" s="4"/>
      <c r="TES5" s="4"/>
      <c r="TEU5" s="13"/>
      <c r="TEV5" s="13"/>
      <c r="TEW5" s="14"/>
      <c r="TEX5" s="4"/>
      <c r="TEY5" s="4"/>
      <c r="TFA5" s="13"/>
      <c r="TFB5" s="13"/>
      <c r="TFC5" s="14"/>
      <c r="TFD5" s="4"/>
      <c r="TFE5" s="4"/>
      <c r="TFG5" s="13"/>
      <c r="TFH5" s="13"/>
      <c r="TFI5" s="14"/>
      <c r="TFJ5" s="4"/>
      <c r="TFK5" s="4"/>
      <c r="TFM5" s="13"/>
      <c r="TFN5" s="13"/>
      <c r="TFO5" s="14"/>
      <c r="TFP5" s="4"/>
      <c r="TFQ5" s="4"/>
      <c r="TFS5" s="13"/>
      <c r="TFT5" s="13"/>
      <c r="TFU5" s="14"/>
      <c r="TFV5" s="4"/>
      <c r="TFW5" s="4"/>
      <c r="TFY5" s="13"/>
      <c r="TFZ5" s="13"/>
      <c r="TGA5" s="14"/>
      <c r="TGB5" s="4"/>
      <c r="TGC5" s="4"/>
      <c r="TGE5" s="13"/>
      <c r="TGF5" s="13"/>
      <c r="TGG5" s="14"/>
      <c r="TGH5" s="4"/>
      <c r="TGI5" s="4"/>
      <c r="TGK5" s="13"/>
      <c r="TGL5" s="13"/>
      <c r="TGM5" s="14"/>
      <c r="TGN5" s="4"/>
      <c r="TGO5" s="4"/>
      <c r="TGQ5" s="13"/>
      <c r="TGR5" s="13"/>
      <c r="TGS5" s="14"/>
      <c r="TGT5" s="4"/>
      <c r="TGU5" s="4"/>
      <c r="TGW5" s="13"/>
      <c r="TGX5" s="13"/>
      <c r="TGY5" s="14"/>
      <c r="TGZ5" s="4"/>
      <c r="THA5" s="4"/>
      <c r="THC5" s="13"/>
      <c r="THD5" s="13"/>
      <c r="THE5" s="14"/>
      <c r="THF5" s="4"/>
      <c r="THG5" s="4"/>
      <c r="THI5" s="13"/>
      <c r="THJ5" s="13"/>
      <c r="THK5" s="14"/>
      <c r="THL5" s="4"/>
      <c r="THM5" s="4"/>
      <c r="THO5" s="13"/>
      <c r="THP5" s="13"/>
      <c r="THQ5" s="14"/>
      <c r="THR5" s="4"/>
      <c r="THS5" s="4"/>
      <c r="THU5" s="13"/>
      <c r="THV5" s="13"/>
      <c r="THW5" s="14"/>
      <c r="THX5" s="4"/>
      <c r="THY5" s="4"/>
      <c r="TIA5" s="13"/>
      <c r="TIB5" s="13"/>
      <c r="TIC5" s="14"/>
      <c r="TID5" s="4"/>
      <c r="TIE5" s="4"/>
      <c r="TIG5" s="13"/>
      <c r="TIH5" s="13"/>
      <c r="TII5" s="14"/>
      <c r="TIJ5" s="4"/>
      <c r="TIK5" s="4"/>
      <c r="TIM5" s="13"/>
      <c r="TIN5" s="13"/>
      <c r="TIO5" s="14"/>
      <c r="TIP5" s="4"/>
      <c r="TIQ5" s="4"/>
      <c r="TIS5" s="13"/>
      <c r="TIT5" s="13"/>
      <c r="TIU5" s="14"/>
      <c r="TIV5" s="4"/>
      <c r="TIW5" s="4"/>
      <c r="TIY5" s="13"/>
      <c r="TIZ5" s="13"/>
      <c r="TJA5" s="14"/>
      <c r="TJB5" s="4"/>
      <c r="TJC5" s="4"/>
      <c r="TJE5" s="13"/>
      <c r="TJF5" s="13"/>
      <c r="TJG5" s="14"/>
      <c r="TJH5" s="4"/>
      <c r="TJI5" s="4"/>
      <c r="TJK5" s="13"/>
      <c r="TJL5" s="13"/>
      <c r="TJM5" s="14"/>
      <c r="TJN5" s="4"/>
      <c r="TJO5" s="4"/>
      <c r="TJQ5" s="13"/>
      <c r="TJR5" s="13"/>
      <c r="TJS5" s="14"/>
      <c r="TJT5" s="4"/>
      <c r="TJU5" s="4"/>
      <c r="TJW5" s="13"/>
      <c r="TJX5" s="13"/>
      <c r="TJY5" s="14"/>
      <c r="TJZ5" s="4"/>
      <c r="TKA5" s="4"/>
      <c r="TKC5" s="13"/>
      <c r="TKD5" s="13"/>
      <c r="TKE5" s="14"/>
      <c r="TKF5" s="4"/>
      <c r="TKG5" s="4"/>
      <c r="TKI5" s="13"/>
      <c r="TKJ5" s="13"/>
      <c r="TKK5" s="14"/>
      <c r="TKL5" s="4"/>
      <c r="TKM5" s="4"/>
      <c r="TKO5" s="13"/>
      <c r="TKP5" s="13"/>
      <c r="TKQ5" s="14"/>
      <c r="TKR5" s="4"/>
      <c r="TKS5" s="4"/>
      <c r="TKU5" s="13"/>
      <c r="TKV5" s="13"/>
      <c r="TKW5" s="14"/>
      <c r="TKX5" s="4"/>
      <c r="TKY5" s="4"/>
      <c r="TLA5" s="13"/>
      <c r="TLB5" s="13"/>
      <c r="TLC5" s="14"/>
      <c r="TLD5" s="4"/>
      <c r="TLE5" s="4"/>
      <c r="TLG5" s="13"/>
      <c r="TLH5" s="13"/>
      <c r="TLI5" s="14"/>
      <c r="TLJ5" s="4"/>
      <c r="TLK5" s="4"/>
      <c r="TLM5" s="13"/>
      <c r="TLN5" s="13"/>
      <c r="TLO5" s="14"/>
      <c r="TLP5" s="4"/>
      <c r="TLQ5" s="4"/>
      <c r="TLS5" s="13"/>
      <c r="TLT5" s="13"/>
      <c r="TLU5" s="14"/>
      <c r="TLV5" s="4"/>
      <c r="TLW5" s="4"/>
      <c r="TLY5" s="13"/>
      <c r="TLZ5" s="13"/>
      <c r="TMA5" s="14"/>
      <c r="TMB5" s="4"/>
      <c r="TMC5" s="4"/>
      <c r="TME5" s="13"/>
      <c r="TMF5" s="13"/>
      <c r="TMG5" s="14"/>
      <c r="TMH5" s="4"/>
      <c r="TMI5" s="4"/>
      <c r="TMK5" s="13"/>
      <c r="TML5" s="13"/>
      <c r="TMM5" s="14"/>
      <c r="TMN5" s="4"/>
      <c r="TMO5" s="4"/>
      <c r="TMQ5" s="13"/>
      <c r="TMR5" s="13"/>
      <c r="TMS5" s="14"/>
      <c r="TMT5" s="4"/>
      <c r="TMU5" s="4"/>
      <c r="TMW5" s="13"/>
      <c r="TMX5" s="13"/>
      <c r="TMY5" s="14"/>
      <c r="TMZ5" s="4"/>
      <c r="TNA5" s="4"/>
      <c r="TNC5" s="13"/>
      <c r="TND5" s="13"/>
      <c r="TNE5" s="14"/>
      <c r="TNF5" s="4"/>
      <c r="TNG5" s="4"/>
      <c r="TNI5" s="13"/>
      <c r="TNJ5" s="13"/>
      <c r="TNK5" s="14"/>
      <c r="TNL5" s="4"/>
      <c r="TNM5" s="4"/>
      <c r="TNO5" s="13"/>
      <c r="TNP5" s="13"/>
      <c r="TNQ5" s="14"/>
      <c r="TNR5" s="4"/>
      <c r="TNS5" s="4"/>
      <c r="TNU5" s="13"/>
      <c r="TNV5" s="13"/>
      <c r="TNW5" s="14"/>
      <c r="TNX5" s="4"/>
      <c r="TNY5" s="4"/>
      <c r="TOA5" s="13"/>
      <c r="TOB5" s="13"/>
      <c r="TOC5" s="14"/>
      <c r="TOD5" s="4"/>
      <c r="TOE5" s="4"/>
      <c r="TOG5" s="13"/>
      <c r="TOH5" s="13"/>
      <c r="TOI5" s="14"/>
      <c r="TOJ5" s="4"/>
      <c r="TOK5" s="4"/>
      <c r="TOM5" s="13"/>
      <c r="TON5" s="13"/>
      <c r="TOO5" s="14"/>
      <c r="TOP5" s="4"/>
      <c r="TOQ5" s="4"/>
      <c r="TOS5" s="13"/>
      <c r="TOT5" s="13"/>
      <c r="TOU5" s="14"/>
      <c r="TOV5" s="4"/>
      <c r="TOW5" s="4"/>
      <c r="TOY5" s="13"/>
      <c r="TOZ5" s="13"/>
      <c r="TPA5" s="14"/>
      <c r="TPB5" s="4"/>
      <c r="TPC5" s="4"/>
      <c r="TPE5" s="13"/>
      <c r="TPF5" s="13"/>
      <c r="TPG5" s="14"/>
      <c r="TPH5" s="4"/>
      <c r="TPI5" s="4"/>
      <c r="TPK5" s="13"/>
      <c r="TPL5" s="13"/>
      <c r="TPM5" s="14"/>
      <c r="TPN5" s="4"/>
      <c r="TPO5" s="4"/>
      <c r="TPQ5" s="13"/>
      <c r="TPR5" s="13"/>
      <c r="TPS5" s="14"/>
      <c r="TPT5" s="4"/>
      <c r="TPU5" s="4"/>
      <c r="TPW5" s="13"/>
      <c r="TPX5" s="13"/>
      <c r="TPY5" s="14"/>
      <c r="TPZ5" s="4"/>
      <c r="TQA5" s="4"/>
      <c r="TQC5" s="13"/>
      <c r="TQD5" s="13"/>
      <c r="TQE5" s="14"/>
      <c r="TQF5" s="4"/>
      <c r="TQG5" s="4"/>
      <c r="TQI5" s="13"/>
      <c r="TQJ5" s="13"/>
      <c r="TQK5" s="14"/>
      <c r="TQL5" s="4"/>
      <c r="TQM5" s="4"/>
      <c r="TQO5" s="13"/>
      <c r="TQP5" s="13"/>
      <c r="TQQ5" s="14"/>
      <c r="TQR5" s="4"/>
      <c r="TQS5" s="4"/>
      <c r="TQU5" s="13"/>
      <c r="TQV5" s="13"/>
      <c r="TQW5" s="14"/>
      <c r="TQX5" s="4"/>
      <c r="TQY5" s="4"/>
      <c r="TRA5" s="13"/>
      <c r="TRB5" s="13"/>
      <c r="TRC5" s="14"/>
      <c r="TRD5" s="4"/>
      <c r="TRE5" s="4"/>
      <c r="TRG5" s="13"/>
      <c r="TRH5" s="13"/>
      <c r="TRI5" s="14"/>
      <c r="TRJ5" s="4"/>
      <c r="TRK5" s="4"/>
      <c r="TRM5" s="13"/>
      <c r="TRN5" s="13"/>
      <c r="TRO5" s="14"/>
      <c r="TRP5" s="4"/>
      <c r="TRQ5" s="4"/>
      <c r="TRS5" s="13"/>
      <c r="TRT5" s="13"/>
      <c r="TRU5" s="14"/>
      <c r="TRV5" s="4"/>
      <c r="TRW5" s="4"/>
      <c r="TRY5" s="13"/>
      <c r="TRZ5" s="13"/>
      <c r="TSA5" s="14"/>
      <c r="TSB5" s="4"/>
      <c r="TSC5" s="4"/>
      <c r="TSE5" s="13"/>
      <c r="TSF5" s="13"/>
      <c r="TSG5" s="14"/>
      <c r="TSH5" s="4"/>
      <c r="TSI5" s="4"/>
      <c r="TSK5" s="13"/>
      <c r="TSL5" s="13"/>
      <c r="TSM5" s="14"/>
      <c r="TSN5" s="4"/>
      <c r="TSO5" s="4"/>
      <c r="TSQ5" s="13"/>
      <c r="TSR5" s="13"/>
      <c r="TSS5" s="14"/>
      <c r="TST5" s="4"/>
      <c r="TSU5" s="4"/>
      <c r="TSW5" s="13"/>
      <c r="TSX5" s="13"/>
      <c r="TSY5" s="14"/>
      <c r="TSZ5" s="4"/>
      <c r="TTA5" s="4"/>
      <c r="TTC5" s="13"/>
      <c r="TTD5" s="13"/>
      <c r="TTE5" s="14"/>
      <c r="TTF5" s="4"/>
      <c r="TTG5" s="4"/>
      <c r="TTI5" s="13"/>
      <c r="TTJ5" s="13"/>
      <c r="TTK5" s="14"/>
      <c r="TTL5" s="4"/>
      <c r="TTM5" s="4"/>
      <c r="TTO5" s="13"/>
      <c r="TTP5" s="13"/>
      <c r="TTQ5" s="14"/>
      <c r="TTR5" s="4"/>
      <c r="TTS5" s="4"/>
      <c r="TTU5" s="13"/>
      <c r="TTV5" s="13"/>
      <c r="TTW5" s="14"/>
      <c r="TTX5" s="4"/>
      <c r="TTY5" s="4"/>
      <c r="TUA5" s="13"/>
      <c r="TUB5" s="13"/>
      <c r="TUC5" s="14"/>
      <c r="TUD5" s="4"/>
      <c r="TUE5" s="4"/>
      <c r="TUG5" s="13"/>
      <c r="TUH5" s="13"/>
      <c r="TUI5" s="14"/>
      <c r="TUJ5" s="4"/>
      <c r="TUK5" s="4"/>
      <c r="TUM5" s="13"/>
      <c r="TUN5" s="13"/>
      <c r="TUO5" s="14"/>
      <c r="TUP5" s="4"/>
      <c r="TUQ5" s="4"/>
      <c r="TUS5" s="13"/>
      <c r="TUT5" s="13"/>
      <c r="TUU5" s="14"/>
      <c r="TUV5" s="4"/>
      <c r="TUW5" s="4"/>
      <c r="TUY5" s="13"/>
      <c r="TUZ5" s="13"/>
      <c r="TVA5" s="14"/>
      <c r="TVB5" s="4"/>
      <c r="TVC5" s="4"/>
      <c r="TVE5" s="13"/>
      <c r="TVF5" s="13"/>
      <c r="TVG5" s="14"/>
      <c r="TVH5" s="4"/>
      <c r="TVI5" s="4"/>
      <c r="TVK5" s="13"/>
      <c r="TVL5" s="13"/>
      <c r="TVM5" s="14"/>
      <c r="TVN5" s="4"/>
      <c r="TVO5" s="4"/>
      <c r="TVQ5" s="13"/>
      <c r="TVR5" s="13"/>
      <c r="TVS5" s="14"/>
      <c r="TVT5" s="4"/>
      <c r="TVU5" s="4"/>
      <c r="TVW5" s="13"/>
      <c r="TVX5" s="13"/>
      <c r="TVY5" s="14"/>
      <c r="TVZ5" s="4"/>
      <c r="TWA5" s="4"/>
      <c r="TWC5" s="13"/>
      <c r="TWD5" s="13"/>
      <c r="TWE5" s="14"/>
      <c r="TWF5" s="4"/>
      <c r="TWG5" s="4"/>
      <c r="TWI5" s="13"/>
      <c r="TWJ5" s="13"/>
      <c r="TWK5" s="14"/>
      <c r="TWL5" s="4"/>
      <c r="TWM5" s="4"/>
      <c r="TWO5" s="13"/>
      <c r="TWP5" s="13"/>
      <c r="TWQ5" s="14"/>
      <c r="TWR5" s="4"/>
      <c r="TWS5" s="4"/>
      <c r="TWU5" s="13"/>
      <c r="TWV5" s="13"/>
      <c r="TWW5" s="14"/>
      <c r="TWX5" s="4"/>
      <c r="TWY5" s="4"/>
      <c r="TXA5" s="13"/>
      <c r="TXB5" s="13"/>
      <c r="TXC5" s="14"/>
      <c r="TXD5" s="4"/>
      <c r="TXE5" s="4"/>
      <c r="TXG5" s="13"/>
      <c r="TXH5" s="13"/>
      <c r="TXI5" s="14"/>
      <c r="TXJ5" s="4"/>
      <c r="TXK5" s="4"/>
      <c r="TXM5" s="13"/>
      <c r="TXN5" s="13"/>
      <c r="TXO5" s="14"/>
      <c r="TXP5" s="4"/>
      <c r="TXQ5" s="4"/>
      <c r="TXS5" s="13"/>
      <c r="TXT5" s="13"/>
      <c r="TXU5" s="14"/>
      <c r="TXV5" s="4"/>
      <c r="TXW5" s="4"/>
      <c r="TXY5" s="13"/>
      <c r="TXZ5" s="13"/>
      <c r="TYA5" s="14"/>
      <c r="TYB5" s="4"/>
      <c r="TYC5" s="4"/>
      <c r="TYE5" s="13"/>
      <c r="TYF5" s="13"/>
      <c r="TYG5" s="14"/>
      <c r="TYH5" s="4"/>
      <c r="TYI5" s="4"/>
      <c r="TYK5" s="13"/>
      <c r="TYL5" s="13"/>
      <c r="TYM5" s="14"/>
      <c r="TYN5" s="4"/>
      <c r="TYO5" s="4"/>
      <c r="TYQ5" s="13"/>
      <c r="TYR5" s="13"/>
      <c r="TYS5" s="14"/>
      <c r="TYT5" s="4"/>
      <c r="TYU5" s="4"/>
      <c r="TYW5" s="13"/>
      <c r="TYX5" s="13"/>
      <c r="TYY5" s="14"/>
      <c r="TYZ5" s="4"/>
      <c r="TZA5" s="4"/>
      <c r="TZC5" s="13"/>
      <c r="TZD5" s="13"/>
      <c r="TZE5" s="14"/>
      <c r="TZF5" s="4"/>
      <c r="TZG5" s="4"/>
      <c r="TZI5" s="13"/>
      <c r="TZJ5" s="13"/>
      <c r="TZK5" s="14"/>
      <c r="TZL5" s="4"/>
      <c r="TZM5" s="4"/>
      <c r="TZO5" s="13"/>
      <c r="TZP5" s="13"/>
      <c r="TZQ5" s="14"/>
      <c r="TZR5" s="4"/>
      <c r="TZS5" s="4"/>
      <c r="TZU5" s="13"/>
      <c r="TZV5" s="13"/>
      <c r="TZW5" s="14"/>
      <c r="TZX5" s="4"/>
      <c r="TZY5" s="4"/>
      <c r="UAA5" s="13"/>
      <c r="UAB5" s="13"/>
      <c r="UAC5" s="14"/>
      <c r="UAD5" s="4"/>
      <c r="UAE5" s="4"/>
      <c r="UAG5" s="13"/>
      <c r="UAH5" s="13"/>
      <c r="UAI5" s="14"/>
      <c r="UAJ5" s="4"/>
      <c r="UAK5" s="4"/>
      <c r="UAM5" s="13"/>
      <c r="UAN5" s="13"/>
      <c r="UAO5" s="14"/>
      <c r="UAP5" s="4"/>
      <c r="UAQ5" s="4"/>
      <c r="UAS5" s="13"/>
      <c r="UAT5" s="13"/>
      <c r="UAU5" s="14"/>
      <c r="UAV5" s="4"/>
      <c r="UAW5" s="4"/>
      <c r="UAY5" s="13"/>
      <c r="UAZ5" s="13"/>
      <c r="UBA5" s="14"/>
      <c r="UBB5" s="4"/>
      <c r="UBC5" s="4"/>
      <c r="UBE5" s="13"/>
      <c r="UBF5" s="13"/>
      <c r="UBG5" s="14"/>
      <c r="UBH5" s="4"/>
      <c r="UBI5" s="4"/>
      <c r="UBK5" s="13"/>
      <c r="UBL5" s="13"/>
      <c r="UBM5" s="14"/>
      <c r="UBN5" s="4"/>
      <c r="UBO5" s="4"/>
      <c r="UBQ5" s="13"/>
      <c r="UBR5" s="13"/>
      <c r="UBS5" s="14"/>
      <c r="UBT5" s="4"/>
      <c r="UBU5" s="4"/>
      <c r="UBW5" s="13"/>
      <c r="UBX5" s="13"/>
      <c r="UBY5" s="14"/>
      <c r="UBZ5" s="4"/>
      <c r="UCA5" s="4"/>
      <c r="UCC5" s="13"/>
      <c r="UCD5" s="13"/>
      <c r="UCE5" s="14"/>
      <c r="UCF5" s="4"/>
      <c r="UCG5" s="4"/>
      <c r="UCI5" s="13"/>
      <c r="UCJ5" s="13"/>
      <c r="UCK5" s="14"/>
      <c r="UCL5" s="4"/>
      <c r="UCM5" s="4"/>
      <c r="UCO5" s="13"/>
      <c r="UCP5" s="13"/>
      <c r="UCQ5" s="14"/>
      <c r="UCR5" s="4"/>
      <c r="UCS5" s="4"/>
      <c r="UCU5" s="13"/>
      <c r="UCV5" s="13"/>
      <c r="UCW5" s="14"/>
      <c r="UCX5" s="4"/>
      <c r="UCY5" s="4"/>
      <c r="UDA5" s="13"/>
      <c r="UDB5" s="13"/>
      <c r="UDC5" s="14"/>
      <c r="UDD5" s="4"/>
      <c r="UDE5" s="4"/>
      <c r="UDG5" s="13"/>
      <c r="UDH5" s="13"/>
      <c r="UDI5" s="14"/>
      <c r="UDJ5" s="4"/>
      <c r="UDK5" s="4"/>
      <c r="UDM5" s="13"/>
      <c r="UDN5" s="13"/>
      <c r="UDO5" s="14"/>
      <c r="UDP5" s="4"/>
      <c r="UDQ5" s="4"/>
      <c r="UDS5" s="13"/>
      <c r="UDT5" s="13"/>
      <c r="UDU5" s="14"/>
      <c r="UDV5" s="4"/>
      <c r="UDW5" s="4"/>
      <c r="UDY5" s="13"/>
      <c r="UDZ5" s="13"/>
      <c r="UEA5" s="14"/>
      <c r="UEB5" s="4"/>
      <c r="UEC5" s="4"/>
      <c r="UEE5" s="13"/>
      <c r="UEF5" s="13"/>
      <c r="UEG5" s="14"/>
      <c r="UEH5" s="4"/>
      <c r="UEI5" s="4"/>
      <c r="UEK5" s="13"/>
      <c r="UEL5" s="13"/>
      <c r="UEM5" s="14"/>
      <c r="UEN5" s="4"/>
      <c r="UEO5" s="4"/>
      <c r="UEQ5" s="13"/>
      <c r="UER5" s="13"/>
      <c r="UES5" s="14"/>
      <c r="UET5" s="4"/>
      <c r="UEU5" s="4"/>
      <c r="UEW5" s="13"/>
      <c r="UEX5" s="13"/>
      <c r="UEY5" s="14"/>
      <c r="UEZ5" s="4"/>
      <c r="UFA5" s="4"/>
      <c r="UFC5" s="13"/>
      <c r="UFD5" s="13"/>
      <c r="UFE5" s="14"/>
      <c r="UFF5" s="4"/>
      <c r="UFG5" s="4"/>
      <c r="UFI5" s="13"/>
      <c r="UFJ5" s="13"/>
      <c r="UFK5" s="14"/>
      <c r="UFL5" s="4"/>
      <c r="UFM5" s="4"/>
      <c r="UFO5" s="13"/>
      <c r="UFP5" s="13"/>
      <c r="UFQ5" s="14"/>
      <c r="UFR5" s="4"/>
      <c r="UFS5" s="4"/>
      <c r="UFU5" s="13"/>
      <c r="UFV5" s="13"/>
      <c r="UFW5" s="14"/>
      <c r="UFX5" s="4"/>
      <c r="UFY5" s="4"/>
      <c r="UGA5" s="13"/>
      <c r="UGB5" s="13"/>
      <c r="UGC5" s="14"/>
      <c r="UGD5" s="4"/>
      <c r="UGE5" s="4"/>
      <c r="UGG5" s="13"/>
      <c r="UGH5" s="13"/>
      <c r="UGI5" s="14"/>
      <c r="UGJ5" s="4"/>
      <c r="UGK5" s="4"/>
      <c r="UGM5" s="13"/>
      <c r="UGN5" s="13"/>
      <c r="UGO5" s="14"/>
      <c r="UGP5" s="4"/>
      <c r="UGQ5" s="4"/>
      <c r="UGS5" s="13"/>
      <c r="UGT5" s="13"/>
      <c r="UGU5" s="14"/>
      <c r="UGV5" s="4"/>
      <c r="UGW5" s="4"/>
      <c r="UGY5" s="13"/>
      <c r="UGZ5" s="13"/>
      <c r="UHA5" s="14"/>
      <c r="UHB5" s="4"/>
      <c r="UHC5" s="4"/>
      <c r="UHE5" s="13"/>
      <c r="UHF5" s="13"/>
      <c r="UHG5" s="14"/>
      <c r="UHH5" s="4"/>
      <c r="UHI5" s="4"/>
      <c r="UHK5" s="13"/>
      <c r="UHL5" s="13"/>
      <c r="UHM5" s="14"/>
      <c r="UHN5" s="4"/>
      <c r="UHO5" s="4"/>
      <c r="UHQ5" s="13"/>
      <c r="UHR5" s="13"/>
      <c r="UHS5" s="14"/>
      <c r="UHT5" s="4"/>
      <c r="UHU5" s="4"/>
      <c r="UHW5" s="13"/>
      <c r="UHX5" s="13"/>
      <c r="UHY5" s="14"/>
      <c r="UHZ5" s="4"/>
      <c r="UIA5" s="4"/>
      <c r="UIC5" s="13"/>
      <c r="UID5" s="13"/>
      <c r="UIE5" s="14"/>
      <c r="UIF5" s="4"/>
      <c r="UIG5" s="4"/>
      <c r="UII5" s="13"/>
      <c r="UIJ5" s="13"/>
      <c r="UIK5" s="14"/>
      <c r="UIL5" s="4"/>
      <c r="UIM5" s="4"/>
      <c r="UIO5" s="13"/>
      <c r="UIP5" s="13"/>
      <c r="UIQ5" s="14"/>
      <c r="UIR5" s="4"/>
      <c r="UIS5" s="4"/>
      <c r="UIU5" s="13"/>
      <c r="UIV5" s="13"/>
      <c r="UIW5" s="14"/>
      <c r="UIX5" s="4"/>
      <c r="UIY5" s="4"/>
      <c r="UJA5" s="13"/>
      <c r="UJB5" s="13"/>
      <c r="UJC5" s="14"/>
      <c r="UJD5" s="4"/>
      <c r="UJE5" s="4"/>
      <c r="UJG5" s="13"/>
      <c r="UJH5" s="13"/>
      <c r="UJI5" s="14"/>
      <c r="UJJ5" s="4"/>
      <c r="UJK5" s="4"/>
      <c r="UJM5" s="13"/>
      <c r="UJN5" s="13"/>
      <c r="UJO5" s="14"/>
      <c r="UJP5" s="4"/>
      <c r="UJQ5" s="4"/>
      <c r="UJS5" s="13"/>
      <c r="UJT5" s="13"/>
      <c r="UJU5" s="14"/>
      <c r="UJV5" s="4"/>
      <c r="UJW5" s="4"/>
      <c r="UJY5" s="13"/>
      <c r="UJZ5" s="13"/>
      <c r="UKA5" s="14"/>
      <c r="UKB5" s="4"/>
      <c r="UKC5" s="4"/>
      <c r="UKE5" s="13"/>
      <c r="UKF5" s="13"/>
      <c r="UKG5" s="14"/>
      <c r="UKH5" s="4"/>
      <c r="UKI5" s="4"/>
      <c r="UKK5" s="13"/>
      <c r="UKL5" s="13"/>
      <c r="UKM5" s="14"/>
      <c r="UKN5" s="4"/>
      <c r="UKO5" s="4"/>
      <c r="UKQ5" s="13"/>
      <c r="UKR5" s="13"/>
      <c r="UKS5" s="14"/>
      <c r="UKT5" s="4"/>
      <c r="UKU5" s="4"/>
      <c r="UKW5" s="13"/>
      <c r="UKX5" s="13"/>
      <c r="UKY5" s="14"/>
      <c r="UKZ5" s="4"/>
      <c r="ULA5" s="4"/>
      <c r="ULC5" s="13"/>
      <c r="ULD5" s="13"/>
      <c r="ULE5" s="14"/>
      <c r="ULF5" s="4"/>
      <c r="ULG5" s="4"/>
      <c r="ULI5" s="13"/>
      <c r="ULJ5" s="13"/>
      <c r="ULK5" s="14"/>
      <c r="ULL5" s="4"/>
      <c r="ULM5" s="4"/>
      <c r="ULO5" s="13"/>
      <c r="ULP5" s="13"/>
      <c r="ULQ5" s="14"/>
      <c r="ULR5" s="4"/>
      <c r="ULS5" s="4"/>
      <c r="ULU5" s="13"/>
      <c r="ULV5" s="13"/>
      <c r="ULW5" s="14"/>
      <c r="ULX5" s="4"/>
      <c r="ULY5" s="4"/>
      <c r="UMA5" s="13"/>
      <c r="UMB5" s="13"/>
      <c r="UMC5" s="14"/>
      <c r="UMD5" s="4"/>
      <c r="UME5" s="4"/>
      <c r="UMG5" s="13"/>
      <c r="UMH5" s="13"/>
      <c r="UMI5" s="14"/>
      <c r="UMJ5" s="4"/>
      <c r="UMK5" s="4"/>
      <c r="UMM5" s="13"/>
      <c r="UMN5" s="13"/>
      <c r="UMO5" s="14"/>
      <c r="UMP5" s="4"/>
      <c r="UMQ5" s="4"/>
      <c r="UMS5" s="13"/>
      <c r="UMT5" s="13"/>
      <c r="UMU5" s="14"/>
      <c r="UMV5" s="4"/>
      <c r="UMW5" s="4"/>
      <c r="UMY5" s="13"/>
      <c r="UMZ5" s="13"/>
      <c r="UNA5" s="14"/>
      <c r="UNB5" s="4"/>
      <c r="UNC5" s="4"/>
      <c r="UNE5" s="13"/>
      <c r="UNF5" s="13"/>
      <c r="UNG5" s="14"/>
      <c r="UNH5" s="4"/>
      <c r="UNI5" s="4"/>
      <c r="UNK5" s="13"/>
      <c r="UNL5" s="13"/>
      <c r="UNM5" s="14"/>
      <c r="UNN5" s="4"/>
      <c r="UNO5" s="4"/>
      <c r="UNQ5" s="13"/>
      <c r="UNR5" s="13"/>
      <c r="UNS5" s="14"/>
      <c r="UNT5" s="4"/>
      <c r="UNU5" s="4"/>
      <c r="UNW5" s="13"/>
      <c r="UNX5" s="13"/>
      <c r="UNY5" s="14"/>
      <c r="UNZ5" s="4"/>
      <c r="UOA5" s="4"/>
      <c r="UOC5" s="13"/>
      <c r="UOD5" s="13"/>
      <c r="UOE5" s="14"/>
      <c r="UOF5" s="4"/>
      <c r="UOG5" s="4"/>
      <c r="UOI5" s="13"/>
      <c r="UOJ5" s="13"/>
      <c r="UOK5" s="14"/>
      <c r="UOL5" s="4"/>
      <c r="UOM5" s="4"/>
      <c r="UOO5" s="13"/>
      <c r="UOP5" s="13"/>
      <c r="UOQ5" s="14"/>
      <c r="UOR5" s="4"/>
      <c r="UOS5" s="4"/>
      <c r="UOU5" s="13"/>
      <c r="UOV5" s="13"/>
      <c r="UOW5" s="14"/>
      <c r="UOX5" s="4"/>
      <c r="UOY5" s="4"/>
      <c r="UPA5" s="13"/>
      <c r="UPB5" s="13"/>
      <c r="UPC5" s="14"/>
      <c r="UPD5" s="4"/>
      <c r="UPE5" s="4"/>
      <c r="UPG5" s="13"/>
      <c r="UPH5" s="13"/>
      <c r="UPI5" s="14"/>
      <c r="UPJ5" s="4"/>
      <c r="UPK5" s="4"/>
      <c r="UPM5" s="13"/>
      <c r="UPN5" s="13"/>
      <c r="UPO5" s="14"/>
      <c r="UPP5" s="4"/>
      <c r="UPQ5" s="4"/>
      <c r="UPS5" s="13"/>
      <c r="UPT5" s="13"/>
      <c r="UPU5" s="14"/>
      <c r="UPV5" s="4"/>
      <c r="UPW5" s="4"/>
      <c r="UPY5" s="13"/>
      <c r="UPZ5" s="13"/>
      <c r="UQA5" s="14"/>
      <c r="UQB5" s="4"/>
      <c r="UQC5" s="4"/>
      <c r="UQE5" s="13"/>
      <c r="UQF5" s="13"/>
      <c r="UQG5" s="14"/>
      <c r="UQH5" s="4"/>
      <c r="UQI5" s="4"/>
      <c r="UQK5" s="13"/>
      <c r="UQL5" s="13"/>
      <c r="UQM5" s="14"/>
      <c r="UQN5" s="4"/>
      <c r="UQO5" s="4"/>
      <c r="UQQ5" s="13"/>
      <c r="UQR5" s="13"/>
      <c r="UQS5" s="14"/>
      <c r="UQT5" s="4"/>
      <c r="UQU5" s="4"/>
      <c r="UQW5" s="13"/>
      <c r="UQX5" s="13"/>
      <c r="UQY5" s="14"/>
      <c r="UQZ5" s="4"/>
      <c r="URA5" s="4"/>
      <c r="URC5" s="13"/>
      <c r="URD5" s="13"/>
      <c r="URE5" s="14"/>
      <c r="URF5" s="4"/>
      <c r="URG5" s="4"/>
      <c r="URI5" s="13"/>
      <c r="URJ5" s="13"/>
      <c r="URK5" s="14"/>
      <c r="URL5" s="4"/>
      <c r="URM5" s="4"/>
      <c r="URO5" s="13"/>
      <c r="URP5" s="13"/>
      <c r="URQ5" s="14"/>
      <c r="URR5" s="4"/>
      <c r="URS5" s="4"/>
      <c r="URU5" s="13"/>
      <c r="URV5" s="13"/>
      <c r="URW5" s="14"/>
      <c r="URX5" s="4"/>
      <c r="URY5" s="4"/>
      <c r="USA5" s="13"/>
      <c r="USB5" s="13"/>
      <c r="USC5" s="14"/>
      <c r="USD5" s="4"/>
      <c r="USE5" s="4"/>
      <c r="USG5" s="13"/>
      <c r="USH5" s="13"/>
      <c r="USI5" s="14"/>
      <c r="USJ5" s="4"/>
      <c r="USK5" s="4"/>
      <c r="USM5" s="13"/>
      <c r="USN5" s="13"/>
      <c r="USO5" s="14"/>
      <c r="USP5" s="4"/>
      <c r="USQ5" s="4"/>
      <c r="USS5" s="13"/>
      <c r="UST5" s="13"/>
      <c r="USU5" s="14"/>
      <c r="USV5" s="4"/>
      <c r="USW5" s="4"/>
      <c r="USY5" s="13"/>
      <c r="USZ5" s="13"/>
      <c r="UTA5" s="14"/>
      <c r="UTB5" s="4"/>
      <c r="UTC5" s="4"/>
      <c r="UTE5" s="13"/>
      <c r="UTF5" s="13"/>
      <c r="UTG5" s="14"/>
      <c r="UTH5" s="4"/>
      <c r="UTI5" s="4"/>
      <c r="UTK5" s="13"/>
      <c r="UTL5" s="13"/>
      <c r="UTM5" s="14"/>
      <c r="UTN5" s="4"/>
      <c r="UTO5" s="4"/>
      <c r="UTQ5" s="13"/>
      <c r="UTR5" s="13"/>
      <c r="UTS5" s="14"/>
      <c r="UTT5" s="4"/>
      <c r="UTU5" s="4"/>
      <c r="UTW5" s="13"/>
      <c r="UTX5" s="13"/>
      <c r="UTY5" s="14"/>
      <c r="UTZ5" s="4"/>
      <c r="UUA5" s="4"/>
      <c r="UUC5" s="13"/>
      <c r="UUD5" s="13"/>
      <c r="UUE5" s="14"/>
      <c r="UUF5" s="4"/>
      <c r="UUG5" s="4"/>
      <c r="UUI5" s="13"/>
      <c r="UUJ5" s="13"/>
      <c r="UUK5" s="14"/>
      <c r="UUL5" s="4"/>
      <c r="UUM5" s="4"/>
      <c r="UUO5" s="13"/>
      <c r="UUP5" s="13"/>
      <c r="UUQ5" s="14"/>
      <c r="UUR5" s="4"/>
      <c r="UUS5" s="4"/>
      <c r="UUU5" s="13"/>
      <c r="UUV5" s="13"/>
      <c r="UUW5" s="14"/>
      <c r="UUX5" s="4"/>
      <c r="UUY5" s="4"/>
      <c r="UVA5" s="13"/>
      <c r="UVB5" s="13"/>
      <c r="UVC5" s="14"/>
      <c r="UVD5" s="4"/>
      <c r="UVE5" s="4"/>
      <c r="UVG5" s="13"/>
      <c r="UVH5" s="13"/>
      <c r="UVI5" s="14"/>
      <c r="UVJ5" s="4"/>
      <c r="UVK5" s="4"/>
      <c r="UVM5" s="13"/>
      <c r="UVN5" s="13"/>
      <c r="UVO5" s="14"/>
      <c r="UVP5" s="4"/>
      <c r="UVQ5" s="4"/>
      <c r="UVS5" s="13"/>
      <c r="UVT5" s="13"/>
      <c r="UVU5" s="14"/>
      <c r="UVV5" s="4"/>
      <c r="UVW5" s="4"/>
      <c r="UVY5" s="13"/>
      <c r="UVZ5" s="13"/>
      <c r="UWA5" s="14"/>
      <c r="UWB5" s="4"/>
      <c r="UWC5" s="4"/>
      <c r="UWE5" s="13"/>
      <c r="UWF5" s="13"/>
      <c r="UWG5" s="14"/>
      <c r="UWH5" s="4"/>
      <c r="UWI5" s="4"/>
      <c r="UWK5" s="13"/>
      <c r="UWL5" s="13"/>
      <c r="UWM5" s="14"/>
      <c r="UWN5" s="4"/>
      <c r="UWO5" s="4"/>
      <c r="UWQ5" s="13"/>
      <c r="UWR5" s="13"/>
      <c r="UWS5" s="14"/>
      <c r="UWT5" s="4"/>
      <c r="UWU5" s="4"/>
      <c r="UWW5" s="13"/>
      <c r="UWX5" s="13"/>
      <c r="UWY5" s="14"/>
      <c r="UWZ5" s="4"/>
      <c r="UXA5" s="4"/>
      <c r="UXC5" s="13"/>
      <c r="UXD5" s="13"/>
      <c r="UXE5" s="14"/>
      <c r="UXF5" s="4"/>
      <c r="UXG5" s="4"/>
      <c r="UXI5" s="13"/>
      <c r="UXJ5" s="13"/>
      <c r="UXK5" s="14"/>
      <c r="UXL5" s="4"/>
      <c r="UXM5" s="4"/>
      <c r="UXO5" s="13"/>
      <c r="UXP5" s="13"/>
      <c r="UXQ5" s="14"/>
      <c r="UXR5" s="4"/>
      <c r="UXS5" s="4"/>
      <c r="UXU5" s="13"/>
      <c r="UXV5" s="13"/>
      <c r="UXW5" s="14"/>
      <c r="UXX5" s="4"/>
      <c r="UXY5" s="4"/>
      <c r="UYA5" s="13"/>
      <c r="UYB5" s="13"/>
      <c r="UYC5" s="14"/>
      <c r="UYD5" s="4"/>
      <c r="UYE5" s="4"/>
      <c r="UYG5" s="13"/>
      <c r="UYH5" s="13"/>
      <c r="UYI5" s="14"/>
      <c r="UYJ5" s="4"/>
      <c r="UYK5" s="4"/>
      <c r="UYM5" s="13"/>
      <c r="UYN5" s="13"/>
      <c r="UYO5" s="14"/>
      <c r="UYP5" s="4"/>
      <c r="UYQ5" s="4"/>
      <c r="UYS5" s="13"/>
      <c r="UYT5" s="13"/>
      <c r="UYU5" s="14"/>
      <c r="UYV5" s="4"/>
      <c r="UYW5" s="4"/>
      <c r="UYY5" s="13"/>
      <c r="UYZ5" s="13"/>
      <c r="UZA5" s="14"/>
      <c r="UZB5" s="4"/>
      <c r="UZC5" s="4"/>
      <c r="UZE5" s="13"/>
      <c r="UZF5" s="13"/>
      <c r="UZG5" s="14"/>
      <c r="UZH5" s="4"/>
      <c r="UZI5" s="4"/>
      <c r="UZK5" s="13"/>
      <c r="UZL5" s="13"/>
      <c r="UZM5" s="14"/>
      <c r="UZN5" s="4"/>
      <c r="UZO5" s="4"/>
      <c r="UZQ5" s="13"/>
      <c r="UZR5" s="13"/>
      <c r="UZS5" s="14"/>
      <c r="UZT5" s="4"/>
      <c r="UZU5" s="4"/>
      <c r="UZW5" s="13"/>
      <c r="UZX5" s="13"/>
      <c r="UZY5" s="14"/>
      <c r="UZZ5" s="4"/>
      <c r="VAA5" s="4"/>
      <c r="VAC5" s="13"/>
      <c r="VAD5" s="13"/>
      <c r="VAE5" s="14"/>
      <c r="VAF5" s="4"/>
      <c r="VAG5" s="4"/>
      <c r="VAI5" s="13"/>
      <c r="VAJ5" s="13"/>
      <c r="VAK5" s="14"/>
      <c r="VAL5" s="4"/>
      <c r="VAM5" s="4"/>
      <c r="VAO5" s="13"/>
      <c r="VAP5" s="13"/>
      <c r="VAQ5" s="14"/>
      <c r="VAR5" s="4"/>
      <c r="VAS5" s="4"/>
      <c r="VAU5" s="13"/>
      <c r="VAV5" s="13"/>
      <c r="VAW5" s="14"/>
      <c r="VAX5" s="4"/>
      <c r="VAY5" s="4"/>
      <c r="VBA5" s="13"/>
      <c r="VBB5" s="13"/>
      <c r="VBC5" s="14"/>
      <c r="VBD5" s="4"/>
      <c r="VBE5" s="4"/>
      <c r="VBG5" s="13"/>
      <c r="VBH5" s="13"/>
      <c r="VBI5" s="14"/>
      <c r="VBJ5" s="4"/>
      <c r="VBK5" s="4"/>
      <c r="VBM5" s="13"/>
      <c r="VBN5" s="13"/>
      <c r="VBO5" s="14"/>
      <c r="VBP5" s="4"/>
      <c r="VBQ5" s="4"/>
      <c r="VBS5" s="13"/>
      <c r="VBT5" s="13"/>
      <c r="VBU5" s="14"/>
      <c r="VBV5" s="4"/>
      <c r="VBW5" s="4"/>
      <c r="VBY5" s="13"/>
      <c r="VBZ5" s="13"/>
      <c r="VCA5" s="14"/>
      <c r="VCB5" s="4"/>
      <c r="VCC5" s="4"/>
      <c r="VCE5" s="13"/>
      <c r="VCF5" s="13"/>
      <c r="VCG5" s="14"/>
      <c r="VCH5" s="4"/>
      <c r="VCI5" s="4"/>
      <c r="VCK5" s="13"/>
      <c r="VCL5" s="13"/>
      <c r="VCM5" s="14"/>
      <c r="VCN5" s="4"/>
      <c r="VCO5" s="4"/>
      <c r="VCQ5" s="13"/>
      <c r="VCR5" s="13"/>
      <c r="VCS5" s="14"/>
      <c r="VCT5" s="4"/>
      <c r="VCU5" s="4"/>
      <c r="VCW5" s="13"/>
      <c r="VCX5" s="13"/>
      <c r="VCY5" s="14"/>
      <c r="VCZ5" s="4"/>
      <c r="VDA5" s="4"/>
      <c r="VDC5" s="13"/>
      <c r="VDD5" s="13"/>
      <c r="VDE5" s="14"/>
      <c r="VDF5" s="4"/>
      <c r="VDG5" s="4"/>
      <c r="VDI5" s="13"/>
      <c r="VDJ5" s="13"/>
      <c r="VDK5" s="14"/>
      <c r="VDL5" s="4"/>
      <c r="VDM5" s="4"/>
      <c r="VDO5" s="13"/>
      <c r="VDP5" s="13"/>
      <c r="VDQ5" s="14"/>
      <c r="VDR5" s="4"/>
      <c r="VDS5" s="4"/>
      <c r="VDU5" s="13"/>
      <c r="VDV5" s="13"/>
      <c r="VDW5" s="14"/>
      <c r="VDX5" s="4"/>
      <c r="VDY5" s="4"/>
      <c r="VEA5" s="13"/>
      <c r="VEB5" s="13"/>
      <c r="VEC5" s="14"/>
      <c r="VED5" s="4"/>
      <c r="VEE5" s="4"/>
      <c r="VEG5" s="13"/>
      <c r="VEH5" s="13"/>
      <c r="VEI5" s="14"/>
      <c r="VEJ5" s="4"/>
      <c r="VEK5" s="4"/>
      <c r="VEM5" s="13"/>
      <c r="VEN5" s="13"/>
      <c r="VEO5" s="14"/>
      <c r="VEP5" s="4"/>
      <c r="VEQ5" s="4"/>
      <c r="VES5" s="13"/>
      <c r="VET5" s="13"/>
      <c r="VEU5" s="14"/>
      <c r="VEV5" s="4"/>
      <c r="VEW5" s="4"/>
      <c r="VEY5" s="13"/>
      <c r="VEZ5" s="13"/>
      <c r="VFA5" s="14"/>
      <c r="VFB5" s="4"/>
      <c r="VFC5" s="4"/>
      <c r="VFE5" s="13"/>
      <c r="VFF5" s="13"/>
      <c r="VFG5" s="14"/>
      <c r="VFH5" s="4"/>
      <c r="VFI5" s="4"/>
      <c r="VFK5" s="13"/>
      <c r="VFL5" s="13"/>
      <c r="VFM5" s="14"/>
      <c r="VFN5" s="4"/>
      <c r="VFO5" s="4"/>
      <c r="VFQ5" s="13"/>
      <c r="VFR5" s="13"/>
      <c r="VFS5" s="14"/>
      <c r="VFT5" s="4"/>
      <c r="VFU5" s="4"/>
      <c r="VFW5" s="13"/>
      <c r="VFX5" s="13"/>
      <c r="VFY5" s="14"/>
      <c r="VFZ5" s="4"/>
      <c r="VGA5" s="4"/>
      <c r="VGC5" s="13"/>
      <c r="VGD5" s="13"/>
      <c r="VGE5" s="14"/>
      <c r="VGF5" s="4"/>
      <c r="VGG5" s="4"/>
      <c r="VGI5" s="13"/>
      <c r="VGJ5" s="13"/>
      <c r="VGK5" s="14"/>
      <c r="VGL5" s="4"/>
      <c r="VGM5" s="4"/>
      <c r="VGO5" s="13"/>
      <c r="VGP5" s="13"/>
      <c r="VGQ5" s="14"/>
      <c r="VGR5" s="4"/>
      <c r="VGS5" s="4"/>
      <c r="VGU5" s="13"/>
      <c r="VGV5" s="13"/>
      <c r="VGW5" s="14"/>
      <c r="VGX5" s="4"/>
      <c r="VGY5" s="4"/>
      <c r="VHA5" s="13"/>
      <c r="VHB5" s="13"/>
      <c r="VHC5" s="14"/>
      <c r="VHD5" s="4"/>
      <c r="VHE5" s="4"/>
      <c r="VHG5" s="13"/>
      <c r="VHH5" s="13"/>
      <c r="VHI5" s="14"/>
      <c r="VHJ5" s="4"/>
      <c r="VHK5" s="4"/>
      <c r="VHM5" s="13"/>
      <c r="VHN5" s="13"/>
      <c r="VHO5" s="14"/>
      <c r="VHP5" s="4"/>
      <c r="VHQ5" s="4"/>
      <c r="VHS5" s="13"/>
      <c r="VHT5" s="13"/>
      <c r="VHU5" s="14"/>
      <c r="VHV5" s="4"/>
      <c r="VHW5" s="4"/>
      <c r="VHY5" s="13"/>
      <c r="VHZ5" s="13"/>
      <c r="VIA5" s="14"/>
      <c r="VIB5" s="4"/>
      <c r="VIC5" s="4"/>
      <c r="VIE5" s="13"/>
      <c r="VIF5" s="13"/>
      <c r="VIG5" s="14"/>
      <c r="VIH5" s="4"/>
      <c r="VII5" s="4"/>
      <c r="VIK5" s="13"/>
      <c r="VIL5" s="13"/>
      <c r="VIM5" s="14"/>
      <c r="VIN5" s="4"/>
      <c r="VIO5" s="4"/>
      <c r="VIQ5" s="13"/>
      <c r="VIR5" s="13"/>
      <c r="VIS5" s="14"/>
      <c r="VIT5" s="4"/>
      <c r="VIU5" s="4"/>
      <c r="VIW5" s="13"/>
      <c r="VIX5" s="13"/>
      <c r="VIY5" s="14"/>
      <c r="VIZ5" s="4"/>
      <c r="VJA5" s="4"/>
      <c r="VJC5" s="13"/>
      <c r="VJD5" s="13"/>
      <c r="VJE5" s="14"/>
      <c r="VJF5" s="4"/>
      <c r="VJG5" s="4"/>
      <c r="VJI5" s="13"/>
      <c r="VJJ5" s="13"/>
      <c r="VJK5" s="14"/>
      <c r="VJL5" s="4"/>
      <c r="VJM5" s="4"/>
      <c r="VJO5" s="13"/>
      <c r="VJP5" s="13"/>
      <c r="VJQ5" s="14"/>
      <c r="VJR5" s="4"/>
      <c r="VJS5" s="4"/>
      <c r="VJU5" s="13"/>
      <c r="VJV5" s="13"/>
      <c r="VJW5" s="14"/>
      <c r="VJX5" s="4"/>
      <c r="VJY5" s="4"/>
      <c r="VKA5" s="13"/>
      <c r="VKB5" s="13"/>
      <c r="VKC5" s="14"/>
      <c r="VKD5" s="4"/>
      <c r="VKE5" s="4"/>
      <c r="VKG5" s="13"/>
      <c r="VKH5" s="13"/>
      <c r="VKI5" s="14"/>
      <c r="VKJ5" s="4"/>
      <c r="VKK5" s="4"/>
      <c r="VKM5" s="13"/>
      <c r="VKN5" s="13"/>
      <c r="VKO5" s="14"/>
      <c r="VKP5" s="4"/>
      <c r="VKQ5" s="4"/>
      <c r="VKS5" s="13"/>
      <c r="VKT5" s="13"/>
      <c r="VKU5" s="14"/>
      <c r="VKV5" s="4"/>
      <c r="VKW5" s="4"/>
      <c r="VKY5" s="13"/>
      <c r="VKZ5" s="13"/>
      <c r="VLA5" s="14"/>
      <c r="VLB5" s="4"/>
      <c r="VLC5" s="4"/>
      <c r="VLE5" s="13"/>
      <c r="VLF5" s="13"/>
      <c r="VLG5" s="14"/>
      <c r="VLH5" s="4"/>
      <c r="VLI5" s="4"/>
      <c r="VLK5" s="13"/>
      <c r="VLL5" s="13"/>
      <c r="VLM5" s="14"/>
      <c r="VLN5" s="4"/>
      <c r="VLO5" s="4"/>
      <c r="VLQ5" s="13"/>
      <c r="VLR5" s="13"/>
      <c r="VLS5" s="14"/>
      <c r="VLT5" s="4"/>
      <c r="VLU5" s="4"/>
      <c r="VLW5" s="13"/>
      <c r="VLX5" s="13"/>
      <c r="VLY5" s="14"/>
      <c r="VLZ5" s="4"/>
      <c r="VMA5" s="4"/>
      <c r="VMC5" s="13"/>
      <c r="VMD5" s="13"/>
      <c r="VME5" s="14"/>
      <c r="VMF5" s="4"/>
      <c r="VMG5" s="4"/>
      <c r="VMI5" s="13"/>
      <c r="VMJ5" s="13"/>
      <c r="VMK5" s="14"/>
      <c r="VML5" s="4"/>
      <c r="VMM5" s="4"/>
      <c r="VMO5" s="13"/>
      <c r="VMP5" s="13"/>
      <c r="VMQ5" s="14"/>
      <c r="VMR5" s="4"/>
      <c r="VMS5" s="4"/>
      <c r="VMU5" s="13"/>
      <c r="VMV5" s="13"/>
      <c r="VMW5" s="14"/>
      <c r="VMX5" s="4"/>
      <c r="VMY5" s="4"/>
      <c r="VNA5" s="13"/>
      <c r="VNB5" s="13"/>
      <c r="VNC5" s="14"/>
      <c r="VND5" s="4"/>
      <c r="VNE5" s="4"/>
      <c r="VNG5" s="13"/>
      <c r="VNH5" s="13"/>
      <c r="VNI5" s="14"/>
      <c r="VNJ5" s="4"/>
      <c r="VNK5" s="4"/>
      <c r="VNM5" s="13"/>
      <c r="VNN5" s="13"/>
      <c r="VNO5" s="14"/>
      <c r="VNP5" s="4"/>
      <c r="VNQ5" s="4"/>
      <c r="VNS5" s="13"/>
      <c r="VNT5" s="13"/>
      <c r="VNU5" s="14"/>
      <c r="VNV5" s="4"/>
      <c r="VNW5" s="4"/>
      <c r="VNY5" s="13"/>
      <c r="VNZ5" s="13"/>
      <c r="VOA5" s="14"/>
      <c r="VOB5" s="4"/>
      <c r="VOC5" s="4"/>
      <c r="VOE5" s="13"/>
      <c r="VOF5" s="13"/>
      <c r="VOG5" s="14"/>
      <c r="VOH5" s="4"/>
      <c r="VOI5" s="4"/>
      <c r="VOK5" s="13"/>
      <c r="VOL5" s="13"/>
      <c r="VOM5" s="14"/>
      <c r="VON5" s="4"/>
      <c r="VOO5" s="4"/>
      <c r="VOQ5" s="13"/>
      <c r="VOR5" s="13"/>
      <c r="VOS5" s="14"/>
      <c r="VOT5" s="4"/>
      <c r="VOU5" s="4"/>
      <c r="VOW5" s="13"/>
      <c r="VOX5" s="13"/>
      <c r="VOY5" s="14"/>
      <c r="VOZ5" s="4"/>
      <c r="VPA5" s="4"/>
      <c r="VPC5" s="13"/>
      <c r="VPD5" s="13"/>
      <c r="VPE5" s="14"/>
      <c r="VPF5" s="4"/>
      <c r="VPG5" s="4"/>
      <c r="VPI5" s="13"/>
      <c r="VPJ5" s="13"/>
      <c r="VPK5" s="14"/>
      <c r="VPL5" s="4"/>
      <c r="VPM5" s="4"/>
      <c r="VPO5" s="13"/>
      <c r="VPP5" s="13"/>
      <c r="VPQ5" s="14"/>
      <c r="VPR5" s="4"/>
      <c r="VPS5" s="4"/>
      <c r="VPU5" s="13"/>
      <c r="VPV5" s="13"/>
      <c r="VPW5" s="14"/>
      <c r="VPX5" s="4"/>
      <c r="VPY5" s="4"/>
      <c r="VQA5" s="13"/>
      <c r="VQB5" s="13"/>
      <c r="VQC5" s="14"/>
      <c r="VQD5" s="4"/>
      <c r="VQE5" s="4"/>
      <c r="VQG5" s="13"/>
      <c r="VQH5" s="13"/>
      <c r="VQI5" s="14"/>
      <c r="VQJ5" s="4"/>
      <c r="VQK5" s="4"/>
      <c r="VQM5" s="13"/>
      <c r="VQN5" s="13"/>
      <c r="VQO5" s="14"/>
      <c r="VQP5" s="4"/>
      <c r="VQQ5" s="4"/>
      <c r="VQS5" s="13"/>
      <c r="VQT5" s="13"/>
      <c r="VQU5" s="14"/>
      <c r="VQV5" s="4"/>
      <c r="VQW5" s="4"/>
      <c r="VQY5" s="13"/>
      <c r="VQZ5" s="13"/>
      <c r="VRA5" s="14"/>
      <c r="VRB5" s="4"/>
      <c r="VRC5" s="4"/>
      <c r="VRE5" s="13"/>
      <c r="VRF5" s="13"/>
      <c r="VRG5" s="14"/>
      <c r="VRH5" s="4"/>
      <c r="VRI5" s="4"/>
      <c r="VRK5" s="13"/>
      <c r="VRL5" s="13"/>
      <c r="VRM5" s="14"/>
      <c r="VRN5" s="4"/>
      <c r="VRO5" s="4"/>
      <c r="VRQ5" s="13"/>
      <c r="VRR5" s="13"/>
      <c r="VRS5" s="14"/>
      <c r="VRT5" s="4"/>
      <c r="VRU5" s="4"/>
      <c r="VRW5" s="13"/>
      <c r="VRX5" s="13"/>
      <c r="VRY5" s="14"/>
      <c r="VRZ5" s="4"/>
      <c r="VSA5" s="4"/>
      <c r="VSC5" s="13"/>
      <c r="VSD5" s="13"/>
      <c r="VSE5" s="14"/>
      <c r="VSF5" s="4"/>
      <c r="VSG5" s="4"/>
      <c r="VSI5" s="13"/>
      <c r="VSJ5" s="13"/>
      <c r="VSK5" s="14"/>
      <c r="VSL5" s="4"/>
      <c r="VSM5" s="4"/>
      <c r="VSO5" s="13"/>
      <c r="VSP5" s="13"/>
      <c r="VSQ5" s="14"/>
      <c r="VSR5" s="4"/>
      <c r="VSS5" s="4"/>
      <c r="VSU5" s="13"/>
      <c r="VSV5" s="13"/>
      <c r="VSW5" s="14"/>
      <c r="VSX5" s="4"/>
      <c r="VSY5" s="4"/>
      <c r="VTA5" s="13"/>
      <c r="VTB5" s="13"/>
      <c r="VTC5" s="14"/>
      <c r="VTD5" s="4"/>
      <c r="VTE5" s="4"/>
      <c r="VTG5" s="13"/>
      <c r="VTH5" s="13"/>
      <c r="VTI5" s="14"/>
      <c r="VTJ5" s="4"/>
      <c r="VTK5" s="4"/>
      <c r="VTM5" s="13"/>
      <c r="VTN5" s="13"/>
      <c r="VTO5" s="14"/>
      <c r="VTP5" s="4"/>
      <c r="VTQ5" s="4"/>
      <c r="VTS5" s="13"/>
      <c r="VTT5" s="13"/>
      <c r="VTU5" s="14"/>
      <c r="VTV5" s="4"/>
      <c r="VTW5" s="4"/>
      <c r="VTY5" s="13"/>
      <c r="VTZ5" s="13"/>
      <c r="VUA5" s="14"/>
      <c r="VUB5" s="4"/>
      <c r="VUC5" s="4"/>
      <c r="VUE5" s="13"/>
      <c r="VUF5" s="13"/>
      <c r="VUG5" s="14"/>
      <c r="VUH5" s="4"/>
      <c r="VUI5" s="4"/>
      <c r="VUK5" s="13"/>
      <c r="VUL5" s="13"/>
      <c r="VUM5" s="14"/>
      <c r="VUN5" s="4"/>
      <c r="VUO5" s="4"/>
      <c r="VUQ5" s="13"/>
      <c r="VUR5" s="13"/>
      <c r="VUS5" s="14"/>
      <c r="VUT5" s="4"/>
      <c r="VUU5" s="4"/>
      <c r="VUW5" s="13"/>
      <c r="VUX5" s="13"/>
      <c r="VUY5" s="14"/>
      <c r="VUZ5" s="4"/>
      <c r="VVA5" s="4"/>
      <c r="VVC5" s="13"/>
      <c r="VVD5" s="13"/>
      <c r="VVE5" s="14"/>
      <c r="VVF5" s="4"/>
      <c r="VVG5" s="4"/>
      <c r="VVI5" s="13"/>
      <c r="VVJ5" s="13"/>
      <c r="VVK5" s="14"/>
      <c r="VVL5" s="4"/>
      <c r="VVM5" s="4"/>
      <c r="VVO5" s="13"/>
      <c r="VVP5" s="13"/>
      <c r="VVQ5" s="14"/>
      <c r="VVR5" s="4"/>
      <c r="VVS5" s="4"/>
      <c r="VVU5" s="13"/>
      <c r="VVV5" s="13"/>
      <c r="VVW5" s="14"/>
      <c r="VVX5" s="4"/>
      <c r="VVY5" s="4"/>
      <c r="VWA5" s="13"/>
      <c r="VWB5" s="13"/>
      <c r="VWC5" s="14"/>
      <c r="VWD5" s="4"/>
      <c r="VWE5" s="4"/>
      <c r="VWG5" s="13"/>
      <c r="VWH5" s="13"/>
      <c r="VWI5" s="14"/>
      <c r="VWJ5" s="4"/>
      <c r="VWK5" s="4"/>
      <c r="VWM5" s="13"/>
      <c r="VWN5" s="13"/>
      <c r="VWO5" s="14"/>
      <c r="VWP5" s="4"/>
      <c r="VWQ5" s="4"/>
      <c r="VWS5" s="13"/>
      <c r="VWT5" s="13"/>
      <c r="VWU5" s="14"/>
      <c r="VWV5" s="4"/>
      <c r="VWW5" s="4"/>
      <c r="VWY5" s="13"/>
      <c r="VWZ5" s="13"/>
      <c r="VXA5" s="14"/>
      <c r="VXB5" s="4"/>
      <c r="VXC5" s="4"/>
      <c r="VXE5" s="13"/>
      <c r="VXF5" s="13"/>
      <c r="VXG5" s="14"/>
      <c r="VXH5" s="4"/>
      <c r="VXI5" s="4"/>
      <c r="VXK5" s="13"/>
      <c r="VXL5" s="13"/>
      <c r="VXM5" s="14"/>
      <c r="VXN5" s="4"/>
      <c r="VXO5" s="4"/>
      <c r="VXQ5" s="13"/>
      <c r="VXR5" s="13"/>
      <c r="VXS5" s="14"/>
      <c r="VXT5" s="4"/>
      <c r="VXU5" s="4"/>
      <c r="VXW5" s="13"/>
      <c r="VXX5" s="13"/>
      <c r="VXY5" s="14"/>
      <c r="VXZ5" s="4"/>
      <c r="VYA5" s="4"/>
      <c r="VYC5" s="13"/>
      <c r="VYD5" s="13"/>
      <c r="VYE5" s="14"/>
      <c r="VYF5" s="4"/>
      <c r="VYG5" s="4"/>
      <c r="VYI5" s="13"/>
      <c r="VYJ5" s="13"/>
      <c r="VYK5" s="14"/>
      <c r="VYL5" s="4"/>
      <c r="VYM5" s="4"/>
      <c r="VYO5" s="13"/>
      <c r="VYP5" s="13"/>
      <c r="VYQ5" s="14"/>
      <c r="VYR5" s="4"/>
      <c r="VYS5" s="4"/>
      <c r="VYU5" s="13"/>
      <c r="VYV5" s="13"/>
      <c r="VYW5" s="14"/>
      <c r="VYX5" s="4"/>
      <c r="VYY5" s="4"/>
      <c r="VZA5" s="13"/>
      <c r="VZB5" s="13"/>
      <c r="VZC5" s="14"/>
      <c r="VZD5" s="4"/>
      <c r="VZE5" s="4"/>
      <c r="VZG5" s="13"/>
      <c r="VZH5" s="13"/>
      <c r="VZI5" s="14"/>
      <c r="VZJ5" s="4"/>
      <c r="VZK5" s="4"/>
      <c r="VZM5" s="13"/>
      <c r="VZN5" s="13"/>
      <c r="VZO5" s="14"/>
      <c r="VZP5" s="4"/>
      <c r="VZQ5" s="4"/>
      <c r="VZS5" s="13"/>
      <c r="VZT5" s="13"/>
      <c r="VZU5" s="14"/>
      <c r="VZV5" s="4"/>
      <c r="VZW5" s="4"/>
      <c r="VZY5" s="13"/>
      <c r="VZZ5" s="13"/>
      <c r="WAA5" s="14"/>
      <c r="WAB5" s="4"/>
      <c r="WAC5" s="4"/>
      <c r="WAE5" s="13"/>
      <c r="WAF5" s="13"/>
      <c r="WAG5" s="14"/>
      <c r="WAH5" s="4"/>
      <c r="WAI5" s="4"/>
      <c r="WAK5" s="13"/>
      <c r="WAL5" s="13"/>
      <c r="WAM5" s="14"/>
      <c r="WAN5" s="4"/>
      <c r="WAO5" s="4"/>
      <c r="WAQ5" s="13"/>
      <c r="WAR5" s="13"/>
      <c r="WAS5" s="14"/>
      <c r="WAT5" s="4"/>
      <c r="WAU5" s="4"/>
      <c r="WAW5" s="13"/>
      <c r="WAX5" s="13"/>
      <c r="WAY5" s="14"/>
      <c r="WAZ5" s="4"/>
      <c r="WBA5" s="4"/>
      <c r="WBC5" s="13"/>
      <c r="WBD5" s="13"/>
      <c r="WBE5" s="14"/>
      <c r="WBF5" s="4"/>
      <c r="WBG5" s="4"/>
      <c r="WBI5" s="13"/>
      <c r="WBJ5" s="13"/>
      <c r="WBK5" s="14"/>
      <c r="WBL5" s="4"/>
      <c r="WBM5" s="4"/>
      <c r="WBO5" s="13"/>
      <c r="WBP5" s="13"/>
      <c r="WBQ5" s="14"/>
      <c r="WBR5" s="4"/>
      <c r="WBS5" s="4"/>
      <c r="WBU5" s="13"/>
      <c r="WBV5" s="13"/>
      <c r="WBW5" s="14"/>
      <c r="WBX5" s="4"/>
      <c r="WBY5" s="4"/>
      <c r="WCA5" s="13"/>
      <c r="WCB5" s="13"/>
      <c r="WCC5" s="14"/>
      <c r="WCD5" s="4"/>
      <c r="WCE5" s="4"/>
      <c r="WCG5" s="13"/>
      <c r="WCH5" s="13"/>
      <c r="WCI5" s="14"/>
      <c r="WCJ5" s="4"/>
      <c r="WCK5" s="4"/>
      <c r="WCM5" s="13"/>
      <c r="WCN5" s="13"/>
      <c r="WCO5" s="14"/>
      <c r="WCP5" s="4"/>
      <c r="WCQ5" s="4"/>
      <c r="WCS5" s="13"/>
      <c r="WCT5" s="13"/>
      <c r="WCU5" s="14"/>
      <c r="WCV5" s="4"/>
      <c r="WCW5" s="4"/>
      <c r="WCY5" s="13"/>
      <c r="WCZ5" s="13"/>
      <c r="WDA5" s="14"/>
      <c r="WDB5" s="4"/>
      <c r="WDC5" s="4"/>
      <c r="WDE5" s="13"/>
      <c r="WDF5" s="13"/>
      <c r="WDG5" s="14"/>
      <c r="WDH5" s="4"/>
      <c r="WDI5" s="4"/>
      <c r="WDK5" s="13"/>
      <c r="WDL5" s="13"/>
      <c r="WDM5" s="14"/>
      <c r="WDN5" s="4"/>
      <c r="WDO5" s="4"/>
      <c r="WDQ5" s="13"/>
      <c r="WDR5" s="13"/>
      <c r="WDS5" s="14"/>
      <c r="WDT5" s="4"/>
      <c r="WDU5" s="4"/>
      <c r="WDW5" s="13"/>
      <c r="WDX5" s="13"/>
      <c r="WDY5" s="14"/>
      <c r="WDZ5" s="4"/>
      <c r="WEA5" s="4"/>
      <c r="WEC5" s="13"/>
      <c r="WED5" s="13"/>
      <c r="WEE5" s="14"/>
      <c r="WEF5" s="4"/>
      <c r="WEG5" s="4"/>
      <c r="WEI5" s="13"/>
      <c r="WEJ5" s="13"/>
      <c r="WEK5" s="14"/>
      <c r="WEL5" s="4"/>
      <c r="WEM5" s="4"/>
      <c r="WEO5" s="13"/>
      <c r="WEP5" s="13"/>
      <c r="WEQ5" s="14"/>
      <c r="WER5" s="4"/>
      <c r="WES5" s="4"/>
      <c r="WEU5" s="13"/>
      <c r="WEV5" s="13"/>
      <c r="WEW5" s="14"/>
      <c r="WEX5" s="4"/>
      <c r="WEY5" s="4"/>
      <c r="WFA5" s="13"/>
      <c r="WFB5" s="13"/>
      <c r="WFC5" s="14"/>
      <c r="WFD5" s="4"/>
      <c r="WFE5" s="4"/>
      <c r="WFG5" s="13"/>
      <c r="WFH5" s="13"/>
      <c r="WFI5" s="14"/>
      <c r="WFJ5" s="4"/>
      <c r="WFK5" s="4"/>
      <c r="WFM5" s="13"/>
      <c r="WFN5" s="13"/>
      <c r="WFO5" s="14"/>
      <c r="WFP5" s="4"/>
      <c r="WFQ5" s="4"/>
      <c r="WFS5" s="13"/>
      <c r="WFT5" s="13"/>
      <c r="WFU5" s="14"/>
      <c r="WFV5" s="4"/>
      <c r="WFW5" s="4"/>
      <c r="WFY5" s="13"/>
      <c r="WFZ5" s="13"/>
      <c r="WGA5" s="14"/>
      <c r="WGB5" s="4"/>
      <c r="WGC5" s="4"/>
      <c r="WGE5" s="13"/>
      <c r="WGF5" s="13"/>
      <c r="WGG5" s="14"/>
      <c r="WGH5" s="4"/>
      <c r="WGI5" s="4"/>
      <c r="WGK5" s="13"/>
      <c r="WGL5" s="13"/>
      <c r="WGM5" s="14"/>
      <c r="WGN5" s="4"/>
      <c r="WGO5" s="4"/>
      <c r="WGQ5" s="13"/>
      <c r="WGR5" s="13"/>
      <c r="WGS5" s="14"/>
      <c r="WGT5" s="4"/>
      <c r="WGU5" s="4"/>
      <c r="WGW5" s="13"/>
      <c r="WGX5" s="13"/>
      <c r="WGY5" s="14"/>
      <c r="WGZ5" s="4"/>
      <c r="WHA5" s="4"/>
      <c r="WHC5" s="13"/>
      <c r="WHD5" s="13"/>
      <c r="WHE5" s="14"/>
      <c r="WHF5" s="4"/>
      <c r="WHG5" s="4"/>
      <c r="WHI5" s="13"/>
      <c r="WHJ5" s="13"/>
      <c r="WHK5" s="14"/>
      <c r="WHL5" s="4"/>
      <c r="WHM5" s="4"/>
      <c r="WHO5" s="13"/>
      <c r="WHP5" s="13"/>
      <c r="WHQ5" s="14"/>
      <c r="WHR5" s="4"/>
      <c r="WHS5" s="4"/>
      <c r="WHU5" s="13"/>
      <c r="WHV5" s="13"/>
      <c r="WHW5" s="14"/>
      <c r="WHX5" s="4"/>
      <c r="WHY5" s="4"/>
      <c r="WIA5" s="13"/>
      <c r="WIB5" s="13"/>
      <c r="WIC5" s="14"/>
      <c r="WID5" s="4"/>
      <c r="WIE5" s="4"/>
      <c r="WIG5" s="13"/>
      <c r="WIH5" s="13"/>
      <c r="WII5" s="14"/>
      <c r="WIJ5" s="4"/>
      <c r="WIK5" s="4"/>
      <c r="WIM5" s="13"/>
      <c r="WIN5" s="13"/>
      <c r="WIO5" s="14"/>
      <c r="WIP5" s="4"/>
      <c r="WIQ5" s="4"/>
      <c r="WIS5" s="13"/>
      <c r="WIT5" s="13"/>
      <c r="WIU5" s="14"/>
      <c r="WIV5" s="4"/>
      <c r="WIW5" s="4"/>
      <c r="WIY5" s="13"/>
      <c r="WIZ5" s="13"/>
      <c r="WJA5" s="14"/>
      <c r="WJB5" s="4"/>
      <c r="WJC5" s="4"/>
      <c r="WJE5" s="13"/>
      <c r="WJF5" s="13"/>
      <c r="WJG5" s="14"/>
      <c r="WJH5" s="4"/>
      <c r="WJI5" s="4"/>
      <c r="WJK5" s="13"/>
      <c r="WJL5" s="13"/>
      <c r="WJM5" s="14"/>
      <c r="WJN5" s="4"/>
      <c r="WJO5" s="4"/>
      <c r="WJQ5" s="13"/>
      <c r="WJR5" s="13"/>
      <c r="WJS5" s="14"/>
      <c r="WJT5" s="4"/>
      <c r="WJU5" s="4"/>
      <c r="WJW5" s="13"/>
      <c r="WJX5" s="13"/>
      <c r="WJY5" s="14"/>
      <c r="WJZ5" s="4"/>
      <c r="WKA5" s="4"/>
      <c r="WKC5" s="13"/>
      <c r="WKD5" s="13"/>
      <c r="WKE5" s="14"/>
      <c r="WKF5" s="4"/>
      <c r="WKG5" s="4"/>
      <c r="WKI5" s="13"/>
      <c r="WKJ5" s="13"/>
      <c r="WKK5" s="14"/>
      <c r="WKL5" s="4"/>
      <c r="WKM5" s="4"/>
      <c r="WKO5" s="13"/>
      <c r="WKP5" s="13"/>
      <c r="WKQ5" s="14"/>
      <c r="WKR5" s="4"/>
      <c r="WKS5" s="4"/>
      <c r="WKU5" s="13"/>
      <c r="WKV5" s="13"/>
      <c r="WKW5" s="14"/>
      <c r="WKX5" s="4"/>
      <c r="WKY5" s="4"/>
      <c r="WLA5" s="13"/>
      <c r="WLB5" s="13"/>
      <c r="WLC5" s="14"/>
      <c r="WLD5" s="4"/>
      <c r="WLE5" s="4"/>
      <c r="WLG5" s="13"/>
      <c r="WLH5" s="13"/>
      <c r="WLI5" s="14"/>
      <c r="WLJ5" s="4"/>
      <c r="WLK5" s="4"/>
      <c r="WLM5" s="13"/>
      <c r="WLN5" s="13"/>
      <c r="WLO5" s="14"/>
      <c r="WLP5" s="4"/>
      <c r="WLQ5" s="4"/>
      <c r="WLS5" s="13"/>
      <c r="WLT5" s="13"/>
      <c r="WLU5" s="14"/>
      <c r="WLV5" s="4"/>
      <c r="WLW5" s="4"/>
      <c r="WLY5" s="13"/>
      <c r="WLZ5" s="13"/>
      <c r="WMA5" s="14"/>
      <c r="WMB5" s="4"/>
      <c r="WMC5" s="4"/>
      <c r="WME5" s="13"/>
      <c r="WMF5" s="13"/>
      <c r="WMG5" s="14"/>
      <c r="WMH5" s="4"/>
      <c r="WMI5" s="4"/>
      <c r="WMK5" s="13"/>
      <c r="WML5" s="13"/>
      <c r="WMM5" s="14"/>
      <c r="WMN5" s="4"/>
      <c r="WMO5" s="4"/>
      <c r="WMQ5" s="13"/>
      <c r="WMR5" s="13"/>
      <c r="WMS5" s="14"/>
      <c r="WMT5" s="4"/>
      <c r="WMU5" s="4"/>
      <c r="WMW5" s="13"/>
      <c r="WMX5" s="13"/>
      <c r="WMY5" s="14"/>
      <c r="WMZ5" s="4"/>
      <c r="WNA5" s="4"/>
      <c r="WNC5" s="13"/>
      <c r="WND5" s="13"/>
      <c r="WNE5" s="14"/>
      <c r="WNF5" s="4"/>
      <c r="WNG5" s="4"/>
      <c r="WNI5" s="13"/>
      <c r="WNJ5" s="13"/>
      <c r="WNK5" s="14"/>
      <c r="WNL5" s="4"/>
      <c r="WNM5" s="4"/>
      <c r="WNO5" s="13"/>
      <c r="WNP5" s="13"/>
      <c r="WNQ5" s="14"/>
      <c r="WNR5" s="4"/>
      <c r="WNS5" s="4"/>
      <c r="WNU5" s="13"/>
      <c r="WNV5" s="13"/>
      <c r="WNW5" s="14"/>
      <c r="WNX5" s="4"/>
      <c r="WNY5" s="4"/>
      <c r="WOA5" s="13"/>
      <c r="WOB5" s="13"/>
      <c r="WOC5" s="14"/>
      <c r="WOD5" s="4"/>
      <c r="WOE5" s="4"/>
      <c r="WOG5" s="13"/>
      <c r="WOH5" s="13"/>
      <c r="WOI5" s="14"/>
      <c r="WOJ5" s="4"/>
      <c r="WOK5" s="4"/>
      <c r="WOM5" s="13"/>
      <c r="WON5" s="13"/>
      <c r="WOO5" s="14"/>
      <c r="WOP5" s="4"/>
      <c r="WOQ5" s="4"/>
      <c r="WOS5" s="13"/>
      <c r="WOT5" s="13"/>
      <c r="WOU5" s="14"/>
      <c r="WOV5" s="4"/>
      <c r="WOW5" s="4"/>
      <c r="WOY5" s="13"/>
      <c r="WOZ5" s="13"/>
      <c r="WPA5" s="14"/>
      <c r="WPB5" s="4"/>
      <c r="WPC5" s="4"/>
      <c r="WPE5" s="13"/>
      <c r="WPF5" s="13"/>
      <c r="WPG5" s="14"/>
      <c r="WPH5" s="4"/>
      <c r="WPI5" s="4"/>
      <c r="WPK5" s="13"/>
      <c r="WPL5" s="13"/>
      <c r="WPM5" s="14"/>
      <c r="WPN5" s="4"/>
      <c r="WPO5" s="4"/>
      <c r="WPQ5" s="13"/>
      <c r="WPR5" s="13"/>
      <c r="WPS5" s="14"/>
      <c r="WPT5" s="4"/>
      <c r="WPU5" s="4"/>
      <c r="WPW5" s="13"/>
      <c r="WPX5" s="13"/>
      <c r="WPY5" s="14"/>
      <c r="WPZ5" s="4"/>
      <c r="WQA5" s="4"/>
      <c r="WQC5" s="13"/>
      <c r="WQD5" s="13"/>
      <c r="WQE5" s="14"/>
      <c r="WQF5" s="4"/>
      <c r="WQG5" s="4"/>
      <c r="WQI5" s="13"/>
      <c r="WQJ5" s="13"/>
      <c r="WQK5" s="14"/>
      <c r="WQL5" s="4"/>
      <c r="WQM5" s="4"/>
      <c r="WQO5" s="13"/>
      <c r="WQP5" s="13"/>
      <c r="WQQ5" s="14"/>
      <c r="WQR5" s="4"/>
      <c r="WQS5" s="4"/>
      <c r="WQU5" s="13"/>
      <c r="WQV5" s="13"/>
      <c r="WQW5" s="14"/>
      <c r="WQX5" s="4"/>
      <c r="WQY5" s="4"/>
      <c r="WRA5" s="13"/>
      <c r="WRB5" s="13"/>
      <c r="WRC5" s="14"/>
      <c r="WRD5" s="4"/>
      <c r="WRE5" s="4"/>
      <c r="WRG5" s="13"/>
      <c r="WRH5" s="13"/>
      <c r="WRI5" s="14"/>
      <c r="WRJ5" s="4"/>
      <c r="WRK5" s="4"/>
      <c r="WRM5" s="13"/>
      <c r="WRN5" s="13"/>
      <c r="WRO5" s="14"/>
      <c r="WRP5" s="4"/>
      <c r="WRQ5" s="4"/>
      <c r="WRS5" s="13"/>
      <c r="WRT5" s="13"/>
      <c r="WRU5" s="14"/>
      <c r="WRV5" s="4"/>
      <c r="WRW5" s="4"/>
      <c r="WRY5" s="13"/>
      <c r="WRZ5" s="13"/>
      <c r="WSA5" s="14"/>
      <c r="WSB5" s="4"/>
      <c r="WSC5" s="4"/>
      <c r="WSE5" s="13"/>
      <c r="WSF5" s="13"/>
      <c r="WSG5" s="14"/>
      <c r="WSH5" s="4"/>
      <c r="WSI5" s="4"/>
      <c r="WSK5" s="13"/>
      <c r="WSL5" s="13"/>
      <c r="WSM5" s="14"/>
      <c r="WSN5" s="4"/>
      <c r="WSO5" s="4"/>
      <c r="WSQ5" s="13"/>
      <c r="WSR5" s="13"/>
      <c r="WSS5" s="14"/>
      <c r="WST5" s="4"/>
      <c r="WSU5" s="4"/>
      <c r="WSW5" s="13"/>
      <c r="WSX5" s="13"/>
      <c r="WSY5" s="14"/>
      <c r="WSZ5" s="4"/>
      <c r="WTA5" s="4"/>
      <c r="WTC5" s="13"/>
      <c r="WTD5" s="13"/>
      <c r="WTE5" s="14"/>
      <c r="WTF5" s="4"/>
      <c r="WTG5" s="4"/>
      <c r="WTI5" s="13"/>
      <c r="WTJ5" s="13"/>
      <c r="WTK5" s="14"/>
      <c r="WTL5" s="4"/>
      <c r="WTM5" s="4"/>
      <c r="WTO5" s="13"/>
      <c r="WTP5" s="13"/>
      <c r="WTQ5" s="14"/>
      <c r="WTR5" s="4"/>
      <c r="WTS5" s="4"/>
      <c r="WTU5" s="13"/>
      <c r="WTV5" s="13"/>
      <c r="WTW5" s="14"/>
      <c r="WTX5" s="4"/>
      <c r="WTY5" s="4"/>
      <c r="WUA5" s="13"/>
      <c r="WUB5" s="13"/>
      <c r="WUC5" s="14"/>
      <c r="WUD5" s="4"/>
      <c r="WUE5" s="4"/>
      <c r="WUG5" s="13"/>
      <c r="WUH5" s="13"/>
      <c r="WUI5" s="14"/>
      <c r="WUJ5" s="4"/>
      <c r="WUK5" s="4"/>
      <c r="WUM5" s="13"/>
      <c r="WUN5" s="13"/>
      <c r="WUO5" s="14"/>
      <c r="WUP5" s="4"/>
      <c r="WUQ5" s="4"/>
      <c r="WUS5" s="13"/>
      <c r="WUT5" s="13"/>
      <c r="WUU5" s="14"/>
      <c r="WUV5" s="4"/>
      <c r="WUW5" s="4"/>
      <c r="WUY5" s="13"/>
      <c r="WUZ5" s="13"/>
      <c r="WVA5" s="14"/>
      <c r="WVB5" s="4"/>
      <c r="WVC5" s="4"/>
      <c r="WVE5" s="13"/>
      <c r="WVF5" s="13"/>
      <c r="WVG5" s="14"/>
      <c r="WVH5" s="4"/>
      <c r="WVI5" s="4"/>
      <c r="WVK5" s="13"/>
      <c r="WVL5" s="13"/>
      <c r="WVM5" s="14"/>
      <c r="WVN5" s="4"/>
      <c r="WVO5" s="4"/>
      <c r="WVQ5" s="13"/>
      <c r="WVR5" s="13"/>
      <c r="WVS5" s="14"/>
      <c r="WVT5" s="4"/>
      <c r="WVU5" s="4"/>
      <c r="WVW5" s="13"/>
      <c r="WVX5" s="13"/>
      <c r="WVY5" s="14"/>
      <c r="WVZ5" s="4"/>
      <c r="WWA5" s="4"/>
      <c r="WWC5" s="13"/>
      <c r="WWD5" s="13"/>
      <c r="WWE5" s="14"/>
      <c r="WWF5" s="4"/>
      <c r="WWG5" s="4"/>
      <c r="WWI5" s="13"/>
      <c r="WWJ5" s="13"/>
      <c r="WWK5" s="14"/>
      <c r="WWL5" s="4"/>
      <c r="WWM5" s="4"/>
      <c r="WWO5" s="13"/>
      <c r="WWP5" s="13"/>
      <c r="WWQ5" s="14"/>
      <c r="WWR5" s="4"/>
      <c r="WWS5" s="4"/>
      <c r="WWU5" s="13"/>
      <c r="WWV5" s="13"/>
      <c r="WWW5" s="14"/>
      <c r="WWX5" s="4"/>
      <c r="WWY5" s="4"/>
      <c r="WXA5" s="13"/>
      <c r="WXB5" s="13"/>
      <c r="WXC5" s="14"/>
      <c r="WXD5" s="4"/>
      <c r="WXE5" s="4"/>
      <c r="WXG5" s="13"/>
      <c r="WXH5" s="13"/>
      <c r="WXI5" s="14"/>
      <c r="WXJ5" s="4"/>
      <c r="WXK5" s="4"/>
      <c r="WXM5" s="13"/>
      <c r="WXN5" s="13"/>
      <c r="WXO5" s="14"/>
      <c r="WXP5" s="4"/>
      <c r="WXQ5" s="4"/>
      <c r="WXS5" s="13"/>
      <c r="WXT5" s="13"/>
      <c r="WXU5" s="14"/>
      <c r="WXV5" s="4"/>
      <c r="WXW5" s="4"/>
      <c r="WXY5" s="13"/>
      <c r="WXZ5" s="13"/>
      <c r="WYA5" s="14"/>
      <c r="WYB5" s="4"/>
      <c r="WYC5" s="4"/>
      <c r="WYE5" s="13"/>
      <c r="WYF5" s="13"/>
      <c r="WYG5" s="14"/>
      <c r="WYH5" s="4"/>
      <c r="WYI5" s="4"/>
      <c r="WYK5" s="13"/>
      <c r="WYL5" s="13"/>
      <c r="WYM5" s="14"/>
      <c r="WYN5" s="4"/>
      <c r="WYO5" s="4"/>
      <c r="WYQ5" s="13"/>
      <c r="WYR5" s="13"/>
      <c r="WYS5" s="14"/>
      <c r="WYT5" s="4"/>
      <c r="WYU5" s="4"/>
      <c r="WYW5" s="13"/>
      <c r="WYX5" s="13"/>
      <c r="WYY5" s="14"/>
      <c r="WYZ5" s="4"/>
      <c r="WZA5" s="4"/>
      <c r="WZC5" s="13"/>
      <c r="WZD5" s="13"/>
      <c r="WZE5" s="14"/>
      <c r="WZF5" s="4"/>
      <c r="WZG5" s="4"/>
      <c r="WZI5" s="13"/>
      <c r="WZJ5" s="13"/>
      <c r="WZK5" s="14"/>
      <c r="WZL5" s="4"/>
      <c r="WZM5" s="4"/>
      <c r="WZO5" s="13"/>
      <c r="WZP5" s="13"/>
      <c r="WZQ5" s="14"/>
      <c r="WZR5" s="4"/>
      <c r="WZS5" s="4"/>
      <c r="WZU5" s="13"/>
      <c r="WZV5" s="13"/>
      <c r="WZW5" s="14"/>
      <c r="WZX5" s="4"/>
      <c r="WZY5" s="4"/>
      <c r="XAA5" s="13"/>
      <c r="XAB5" s="13"/>
      <c r="XAC5" s="14"/>
      <c r="XAD5" s="4"/>
      <c r="XAE5" s="4"/>
      <c r="XAG5" s="13"/>
      <c r="XAH5" s="13"/>
      <c r="XAI5" s="14"/>
      <c r="XAJ5" s="4"/>
      <c r="XAK5" s="4"/>
      <c r="XAM5" s="13"/>
      <c r="XAN5" s="13"/>
      <c r="XAO5" s="14"/>
      <c r="XAP5" s="4"/>
      <c r="XAQ5" s="4"/>
      <c r="XAS5" s="13"/>
      <c r="XAT5" s="13"/>
      <c r="XAU5" s="14"/>
      <c r="XAV5" s="4"/>
      <c r="XAW5" s="4"/>
      <c r="XAY5" s="13"/>
      <c r="XAZ5" s="13"/>
      <c r="XBA5" s="14"/>
      <c r="XBB5" s="4"/>
      <c r="XBC5" s="4"/>
      <c r="XBE5" s="13"/>
      <c r="XBF5" s="13"/>
      <c r="XBG5" s="14"/>
      <c r="XBH5" s="4"/>
      <c r="XBI5" s="4"/>
      <c r="XBK5" s="13"/>
      <c r="XBL5" s="13"/>
      <c r="XBM5" s="14"/>
      <c r="XBN5" s="4"/>
      <c r="XBO5" s="4"/>
      <c r="XBQ5" s="13"/>
      <c r="XBR5" s="13"/>
      <c r="XBS5" s="14"/>
      <c r="XBT5" s="4"/>
      <c r="XBU5" s="4"/>
      <c r="XBW5" s="13"/>
      <c r="XBX5" s="13"/>
      <c r="XBY5" s="14"/>
      <c r="XBZ5" s="4"/>
      <c r="XCA5" s="4"/>
      <c r="XCC5" s="13"/>
      <c r="XCD5" s="13"/>
      <c r="XCE5" s="14"/>
      <c r="XCF5" s="4"/>
      <c r="XCG5" s="4"/>
      <c r="XCI5" s="13"/>
      <c r="XCJ5" s="13"/>
      <c r="XCK5" s="14"/>
      <c r="XCL5" s="4"/>
      <c r="XCM5" s="4"/>
      <c r="XCO5" s="13"/>
      <c r="XCP5" s="13"/>
      <c r="XCQ5" s="14"/>
      <c r="XCR5" s="4"/>
      <c r="XCS5" s="4"/>
      <c r="XCU5" s="13"/>
      <c r="XCV5" s="13"/>
      <c r="XCW5" s="14"/>
      <c r="XCX5" s="4"/>
      <c r="XCY5" s="4"/>
      <c r="XDA5" s="13"/>
      <c r="XDB5" s="13"/>
      <c r="XDC5" s="14"/>
      <c r="XDD5" s="4"/>
      <c r="XDE5" s="4"/>
      <c r="XDG5" s="13"/>
      <c r="XDH5" s="13"/>
      <c r="XDI5" s="14"/>
      <c r="XDJ5" s="4"/>
      <c r="XDK5" s="4"/>
      <c r="XDM5" s="13"/>
      <c r="XDN5" s="13"/>
      <c r="XDO5" s="14"/>
      <c r="XDP5" s="4"/>
      <c r="XDQ5" s="4"/>
      <c r="XDS5" s="13"/>
      <c r="XDT5" s="13"/>
      <c r="XDU5" s="14"/>
      <c r="XDV5" s="4"/>
      <c r="XDW5" s="4"/>
      <c r="XDY5" s="13"/>
      <c r="XDZ5" s="13"/>
      <c r="XEA5" s="14"/>
      <c r="XEB5" s="4"/>
      <c r="XEC5" s="4"/>
      <c r="XEE5" s="13"/>
      <c r="XEF5" s="13"/>
      <c r="XEG5" s="14"/>
      <c r="XEH5" s="4"/>
      <c r="XEI5" s="4"/>
      <c r="XEK5" s="13"/>
      <c r="XEL5" s="13"/>
      <c r="XEM5" s="14"/>
      <c r="XEN5" s="4"/>
      <c r="XEO5" s="4"/>
      <c r="XEQ5" s="13"/>
      <c r="XER5" s="13"/>
      <c r="XES5" s="14"/>
      <c r="XET5" s="4"/>
      <c r="XEU5" s="4"/>
      <c r="XEW5" s="13"/>
      <c r="XEX5" s="13"/>
      <c r="XEY5" s="14"/>
      <c r="XEZ5" s="4"/>
    </row>
    <row r="6" spans="1:2047 2049:5119 5121:8191 8193:11263 11265:14335 14337:16380" x14ac:dyDescent="0.35">
      <c r="A6" s="2">
        <v>43466</v>
      </c>
      <c r="B6" s="2">
        <v>43496</v>
      </c>
      <c r="C6" s="8">
        <v>34.99</v>
      </c>
      <c r="D6" s="66">
        <f>+C6/$C$4*100</f>
        <v>102.39976587649986</v>
      </c>
      <c r="E6" s="66">
        <f t="shared" ref="E6:E7" si="0">D6/$D$4*100</f>
        <v>102.39976587649986</v>
      </c>
      <c r="F6" s="31">
        <f>+C6/C5-1</f>
        <v>-1.1581920903954712E-2</v>
      </c>
    </row>
    <row r="7" spans="1:2047 2049:5119 5121:8191 8193:11263 11265:14335 14337:16380" x14ac:dyDescent="0.35">
      <c r="A7" s="2">
        <v>43497</v>
      </c>
      <c r="B7" s="2">
        <v>43524</v>
      </c>
      <c r="C7" s="8">
        <v>35.58</v>
      </c>
      <c r="D7" s="66">
        <f>+C7/$C$4*100</f>
        <v>104.12642669007901</v>
      </c>
      <c r="E7" s="66">
        <f t="shared" si="0"/>
        <v>104.12642669007901</v>
      </c>
      <c r="F7" s="31">
        <f>+C7/C6-1</f>
        <v>1.6861960560159872E-2</v>
      </c>
    </row>
    <row r="8" spans="1:2047 2049:5119 5121:8191 8193:11263 11265:14335 14337:16380" x14ac:dyDescent="0.35">
      <c r="A8" s="2">
        <v>43525</v>
      </c>
      <c r="B8" s="2">
        <v>43555</v>
      </c>
      <c r="C8" s="8">
        <v>36.58</v>
      </c>
      <c r="D8" s="66">
        <f>+C8/$C$4*100</f>
        <v>107.05297044190809</v>
      </c>
      <c r="E8" s="66">
        <f t="shared" ref="E8:E9" si="1">D8/$D$4*100</f>
        <v>107.05297044190809</v>
      </c>
      <c r="F8" s="31">
        <f>+C8/C7-1</f>
        <v>2.810567734682401E-2</v>
      </c>
    </row>
    <row r="9" spans="1:2047 2049:5119 5121:8191 8193:11263 11265:14335 14337:16380" x14ac:dyDescent="0.35">
      <c r="A9" s="2">
        <v>43556</v>
      </c>
      <c r="B9" s="2">
        <v>43585</v>
      </c>
      <c r="C9" s="8">
        <v>40.880000000000003</v>
      </c>
      <c r="D9" s="66">
        <f>+C9/$C$4*100</f>
        <v>119.63710857477319</v>
      </c>
      <c r="E9" s="66">
        <f t="shared" si="1"/>
        <v>119.63710857477319</v>
      </c>
      <c r="F9" s="31">
        <f>+C9/C8-1</f>
        <v>0.11755057408419911</v>
      </c>
    </row>
    <row r="10" spans="1:2047 2049:5119 5121:8191 8193:11263 11265:14335 14337:16380" x14ac:dyDescent="0.35">
      <c r="A10" s="2">
        <v>43586</v>
      </c>
      <c r="B10" s="2">
        <v>43616</v>
      </c>
      <c r="C10" s="8">
        <v>40.880000000000003</v>
      </c>
      <c r="D10" s="66">
        <f t="shared" ref="D10:D26" si="2">+C10/$C$4*100</f>
        <v>119.63710857477319</v>
      </c>
      <c r="E10" s="66">
        <f t="shared" ref="E10:E26" si="3">D10/$D$4*100</f>
        <v>119.63710857477319</v>
      </c>
      <c r="F10" s="31">
        <f t="shared" ref="F10:F26" si="4">+C10/C9-1</f>
        <v>0</v>
      </c>
    </row>
    <row r="11" spans="1:2047 2049:5119 5121:8191 8193:11263 11265:14335 14337:16380" x14ac:dyDescent="0.35">
      <c r="A11" s="2">
        <v>43617</v>
      </c>
      <c r="B11" s="2">
        <v>43646</v>
      </c>
      <c r="C11" s="8">
        <v>41.9</v>
      </c>
      <c r="D11" s="66">
        <f t="shared" si="2"/>
        <v>122.62218320163885</v>
      </c>
      <c r="E11" s="66">
        <f t="shared" si="3"/>
        <v>122.62218320163885</v>
      </c>
      <c r="F11" s="31">
        <f t="shared" si="4"/>
        <v>2.4951076320939292E-2</v>
      </c>
    </row>
    <row r="12" spans="1:2047 2049:5119 5121:8191 8193:11263 11265:14335 14337:16380" x14ac:dyDescent="0.35">
      <c r="A12" s="2">
        <v>43647</v>
      </c>
      <c r="B12" s="2">
        <v>43677</v>
      </c>
      <c r="C12" s="8">
        <v>42.63</v>
      </c>
      <c r="D12" s="66">
        <f t="shared" si="2"/>
        <v>124.7585601404741</v>
      </c>
      <c r="E12" s="66">
        <f t="shared" si="3"/>
        <v>124.7585601404741</v>
      </c>
      <c r="F12" s="31">
        <f t="shared" si="4"/>
        <v>1.7422434367541761E-2</v>
      </c>
    </row>
    <row r="13" spans="1:2047 2049:5119 5121:8191 8193:11263 11265:14335 14337:16380" x14ac:dyDescent="0.35">
      <c r="A13" s="2">
        <v>43678</v>
      </c>
      <c r="B13" s="2">
        <v>43708</v>
      </c>
      <c r="C13" s="8">
        <v>42.63</v>
      </c>
      <c r="D13" s="66">
        <f t="shared" si="2"/>
        <v>124.7585601404741</v>
      </c>
      <c r="E13" s="66">
        <f t="shared" si="3"/>
        <v>124.7585601404741</v>
      </c>
      <c r="F13" s="31">
        <f t="shared" si="4"/>
        <v>0</v>
      </c>
    </row>
    <row r="14" spans="1:2047 2049:5119 5121:8191 8193:11263 11265:14335 14337:16380" x14ac:dyDescent="0.35">
      <c r="A14" s="2">
        <v>43709</v>
      </c>
      <c r="B14" s="2">
        <v>43738</v>
      </c>
      <c r="C14" s="8">
        <v>44.34</v>
      </c>
      <c r="D14" s="66">
        <f t="shared" si="2"/>
        <v>129.76294995610183</v>
      </c>
      <c r="E14" s="66">
        <f t="shared" si="3"/>
        <v>129.76294995610183</v>
      </c>
      <c r="F14" s="31">
        <f t="shared" si="4"/>
        <v>4.0112596762843067E-2</v>
      </c>
    </row>
    <row r="15" spans="1:2047 2049:5119 5121:8191 8193:11263 11265:14335 14337:16380" x14ac:dyDescent="0.35">
      <c r="A15" s="2">
        <v>43739</v>
      </c>
      <c r="B15" s="2">
        <v>43769</v>
      </c>
      <c r="C15" s="8">
        <v>44.34</v>
      </c>
      <c r="D15" s="66">
        <f t="shared" si="2"/>
        <v>129.76294995610183</v>
      </c>
      <c r="E15" s="66">
        <f t="shared" si="3"/>
        <v>129.76294995610183</v>
      </c>
      <c r="F15" s="31">
        <f t="shared" si="4"/>
        <v>0</v>
      </c>
    </row>
    <row r="16" spans="1:2047 2049:5119 5121:8191 8193:11263 11265:14335 14337:16380" x14ac:dyDescent="0.35">
      <c r="A16" s="2">
        <v>43770</v>
      </c>
      <c r="B16" s="2">
        <v>43799</v>
      </c>
      <c r="C16" s="8">
        <v>48.94</v>
      </c>
      <c r="D16" s="66">
        <f t="shared" si="2"/>
        <v>143.22505121451564</v>
      </c>
      <c r="E16" s="66">
        <f t="shared" si="3"/>
        <v>143.22505121451564</v>
      </c>
      <c r="F16" s="31">
        <f t="shared" si="4"/>
        <v>0.10374379792512389</v>
      </c>
    </row>
    <row r="17" spans="1:6" x14ac:dyDescent="0.35">
      <c r="A17" s="2">
        <v>43800</v>
      </c>
      <c r="B17" s="2">
        <v>43830</v>
      </c>
      <c r="C17" s="8">
        <v>52.44</v>
      </c>
      <c r="D17" s="66">
        <f t="shared" si="2"/>
        <v>153.46795434591746</v>
      </c>
      <c r="E17" s="66">
        <f t="shared" si="3"/>
        <v>153.46795434591746</v>
      </c>
      <c r="F17" s="31">
        <f t="shared" si="4"/>
        <v>7.1516142214957057E-2</v>
      </c>
    </row>
    <row r="18" spans="1:6" x14ac:dyDescent="0.35">
      <c r="A18" s="77">
        <v>43831</v>
      </c>
      <c r="B18" s="77">
        <v>43861</v>
      </c>
      <c r="C18" s="8">
        <v>52.44</v>
      </c>
      <c r="D18" s="66">
        <f t="shared" si="2"/>
        <v>153.46795434591746</v>
      </c>
      <c r="E18" s="66">
        <f t="shared" si="3"/>
        <v>153.46795434591746</v>
      </c>
      <c r="F18" s="31">
        <f t="shared" si="4"/>
        <v>0</v>
      </c>
    </row>
    <row r="19" spans="1:6" x14ac:dyDescent="0.35">
      <c r="A19" s="2">
        <v>43862</v>
      </c>
      <c r="B19" s="2">
        <v>43890</v>
      </c>
      <c r="C19">
        <v>52.44</v>
      </c>
      <c r="D19" s="66">
        <f t="shared" si="2"/>
        <v>153.46795434591746</v>
      </c>
      <c r="E19" s="66">
        <f t="shared" si="3"/>
        <v>153.46795434591746</v>
      </c>
      <c r="F19" s="31">
        <f t="shared" si="4"/>
        <v>0</v>
      </c>
    </row>
    <row r="20" spans="1:6" x14ac:dyDescent="0.35">
      <c r="A20" s="77">
        <v>43891</v>
      </c>
      <c r="B20" s="77">
        <v>43921</v>
      </c>
      <c r="C20">
        <v>52.44</v>
      </c>
      <c r="D20" s="66">
        <f t="shared" si="2"/>
        <v>153.46795434591746</v>
      </c>
      <c r="E20" s="66">
        <f t="shared" si="3"/>
        <v>153.46795434591746</v>
      </c>
      <c r="F20" s="31">
        <f t="shared" si="4"/>
        <v>0</v>
      </c>
    </row>
    <row r="21" spans="1:6" x14ac:dyDescent="0.35">
      <c r="A21" s="2">
        <v>43922</v>
      </c>
      <c r="B21" s="2">
        <v>43951</v>
      </c>
      <c r="C21">
        <v>52.44</v>
      </c>
      <c r="D21" s="66">
        <f t="shared" si="2"/>
        <v>153.46795434591746</v>
      </c>
      <c r="E21" s="66">
        <f t="shared" si="3"/>
        <v>153.46795434591746</v>
      </c>
      <c r="F21" s="31">
        <f t="shared" si="4"/>
        <v>0</v>
      </c>
    </row>
    <row r="22" spans="1:6" x14ac:dyDescent="0.35">
      <c r="A22" s="77">
        <v>43952</v>
      </c>
      <c r="B22" s="77">
        <v>43982</v>
      </c>
      <c r="C22">
        <v>52.44</v>
      </c>
      <c r="D22" s="66">
        <f t="shared" si="2"/>
        <v>153.46795434591746</v>
      </c>
      <c r="E22" s="66">
        <f t="shared" si="3"/>
        <v>153.46795434591746</v>
      </c>
      <c r="F22" s="31">
        <f t="shared" si="4"/>
        <v>0</v>
      </c>
    </row>
    <row r="23" spans="1:6" x14ac:dyDescent="0.35">
      <c r="A23" s="2">
        <v>43983</v>
      </c>
      <c r="B23" s="2">
        <v>44012</v>
      </c>
      <c r="C23">
        <v>52.44</v>
      </c>
      <c r="D23" s="66">
        <f t="shared" si="2"/>
        <v>153.46795434591746</v>
      </c>
      <c r="E23" s="66">
        <f t="shared" si="3"/>
        <v>153.46795434591746</v>
      </c>
      <c r="F23" s="31">
        <f t="shared" si="4"/>
        <v>0</v>
      </c>
    </row>
    <row r="24" spans="1:6" x14ac:dyDescent="0.35">
      <c r="A24" s="77">
        <v>44013</v>
      </c>
      <c r="B24" s="77">
        <v>44043</v>
      </c>
      <c r="C24">
        <v>52.44</v>
      </c>
      <c r="D24" s="66">
        <f t="shared" si="2"/>
        <v>153.46795434591746</v>
      </c>
      <c r="E24" s="66">
        <f t="shared" si="3"/>
        <v>153.46795434591746</v>
      </c>
      <c r="F24" s="31">
        <f t="shared" si="4"/>
        <v>0</v>
      </c>
    </row>
    <row r="25" spans="1:6" x14ac:dyDescent="0.35">
      <c r="A25" s="2">
        <v>44044</v>
      </c>
      <c r="B25" s="2">
        <v>44074</v>
      </c>
      <c r="C25">
        <v>54.99</v>
      </c>
      <c r="D25" s="66">
        <f t="shared" si="2"/>
        <v>160.93064091308165</v>
      </c>
      <c r="E25" s="66">
        <f t="shared" si="3"/>
        <v>160.93064091308165</v>
      </c>
      <c r="F25" s="31">
        <f t="shared" si="4"/>
        <v>4.8627002288329502E-2</v>
      </c>
    </row>
    <row r="26" spans="1:6" x14ac:dyDescent="0.35">
      <c r="A26" s="77">
        <v>44075</v>
      </c>
      <c r="B26" s="77">
        <v>44104</v>
      </c>
      <c r="C26">
        <v>56.79</v>
      </c>
      <c r="D26" s="66">
        <f t="shared" si="2"/>
        <v>166.19841966637401</v>
      </c>
      <c r="E26" s="66">
        <f t="shared" si="3"/>
        <v>166.19841966637401</v>
      </c>
      <c r="F26" s="31">
        <f t="shared" si="4"/>
        <v>3.2733224222585955E-2</v>
      </c>
    </row>
    <row r="27" spans="1:6" x14ac:dyDescent="0.35">
      <c r="A27" s="2">
        <v>44105</v>
      </c>
      <c r="B27" s="2">
        <v>44135</v>
      </c>
      <c r="C27">
        <v>58.99</v>
      </c>
      <c r="D27" s="66">
        <f t="shared" ref="D27:D47" si="5">+C27/$C$4*100</f>
        <v>172.63681592039802</v>
      </c>
      <c r="E27" s="66">
        <f t="shared" ref="E27:E47" si="6">D27/$D$4*100</f>
        <v>172.63681592039802</v>
      </c>
      <c r="F27" s="31">
        <f t="shared" ref="F27:F44" si="7">+C27/C26-1</f>
        <v>3.8739214650466591E-2</v>
      </c>
    </row>
    <row r="28" spans="1:6" x14ac:dyDescent="0.35">
      <c r="A28" s="77">
        <v>44136</v>
      </c>
      <c r="B28" s="77">
        <v>44165</v>
      </c>
      <c r="C28">
        <v>62.49</v>
      </c>
      <c r="D28" s="66">
        <f t="shared" si="5"/>
        <v>182.87971905179984</v>
      </c>
      <c r="E28" s="66">
        <f t="shared" si="6"/>
        <v>182.87971905179984</v>
      </c>
      <c r="F28" s="31">
        <f t="shared" si="7"/>
        <v>5.9332090184777142E-2</v>
      </c>
    </row>
    <row r="29" spans="1:6" x14ac:dyDescent="0.35">
      <c r="A29" s="2">
        <v>44166</v>
      </c>
      <c r="B29" s="2">
        <v>44196</v>
      </c>
      <c r="C29">
        <v>64.400000000000006</v>
      </c>
      <c r="D29" s="66">
        <f t="shared" si="5"/>
        <v>188.4694176177934</v>
      </c>
      <c r="E29" s="66">
        <f t="shared" si="6"/>
        <v>188.4694176177934</v>
      </c>
      <c r="F29" s="31">
        <f t="shared" si="7"/>
        <v>3.0564890382461352E-2</v>
      </c>
    </row>
    <row r="30" spans="1:6" x14ac:dyDescent="0.35">
      <c r="A30" s="77">
        <v>44197</v>
      </c>
      <c r="B30" s="77">
        <v>44227</v>
      </c>
      <c r="C30">
        <v>69.900000000000006</v>
      </c>
      <c r="D30" s="66">
        <f t="shared" si="5"/>
        <v>204.56540825285336</v>
      </c>
      <c r="E30" s="66">
        <f t="shared" si="6"/>
        <v>204.56540825285336</v>
      </c>
      <c r="F30" s="31">
        <f t="shared" si="7"/>
        <v>8.5403726708074501E-2</v>
      </c>
    </row>
    <row r="31" spans="1:6" x14ac:dyDescent="0.35">
      <c r="A31" s="2">
        <v>44228</v>
      </c>
      <c r="B31" s="2">
        <v>44255</v>
      </c>
      <c r="C31">
        <v>72.900000000000006</v>
      </c>
      <c r="D31" s="66">
        <f t="shared" si="5"/>
        <v>213.34503950834068</v>
      </c>
      <c r="E31" s="66">
        <f t="shared" si="6"/>
        <v>213.34503950834068</v>
      </c>
      <c r="F31" s="31">
        <f t="shared" si="7"/>
        <v>4.2918454935622297E-2</v>
      </c>
    </row>
    <row r="32" spans="1:6" x14ac:dyDescent="0.35">
      <c r="A32" s="77">
        <v>44256</v>
      </c>
      <c r="B32" s="77">
        <v>44286</v>
      </c>
      <c r="C32">
        <v>77.599999999999994</v>
      </c>
      <c r="D32" s="66">
        <f t="shared" si="5"/>
        <v>227.09979514193734</v>
      </c>
      <c r="E32" s="66">
        <f t="shared" si="6"/>
        <v>227.09979514193734</v>
      </c>
      <c r="F32" s="31">
        <f t="shared" si="7"/>
        <v>6.4471879286693845E-2</v>
      </c>
    </row>
    <row r="33" spans="1:10" x14ac:dyDescent="0.35">
      <c r="A33" s="2">
        <v>44287</v>
      </c>
      <c r="B33" s="2">
        <v>44316</v>
      </c>
      <c r="C33">
        <v>82.2</v>
      </c>
      <c r="D33" s="66">
        <f t="shared" si="5"/>
        <v>240.56189640035117</v>
      </c>
      <c r="E33" s="66">
        <f t="shared" si="6"/>
        <v>240.56189640035117</v>
      </c>
      <c r="F33" s="31">
        <f t="shared" si="7"/>
        <v>5.9278350515463929E-2</v>
      </c>
    </row>
    <row r="34" spans="1:10" x14ac:dyDescent="0.35">
      <c r="A34" s="77">
        <v>44317</v>
      </c>
      <c r="B34" s="77">
        <v>44347</v>
      </c>
      <c r="C34">
        <v>86.6</v>
      </c>
      <c r="D34" s="66">
        <f t="shared" si="5"/>
        <v>253.43868890839914</v>
      </c>
      <c r="E34" s="66">
        <f t="shared" si="6"/>
        <v>253.43868890839914</v>
      </c>
      <c r="F34" s="31">
        <f t="shared" si="7"/>
        <v>5.352798053527974E-2</v>
      </c>
    </row>
    <row r="35" spans="1:10" x14ac:dyDescent="0.35">
      <c r="A35" s="2">
        <v>44348</v>
      </c>
      <c r="B35" s="2">
        <v>44377</v>
      </c>
      <c r="C35">
        <v>86.6</v>
      </c>
      <c r="D35" s="66">
        <f t="shared" si="5"/>
        <v>253.43868890839914</v>
      </c>
      <c r="E35" s="66">
        <f t="shared" si="6"/>
        <v>253.43868890839914</v>
      </c>
      <c r="F35" s="31">
        <f t="shared" si="7"/>
        <v>0</v>
      </c>
    </row>
    <row r="36" spans="1:10" x14ac:dyDescent="0.35">
      <c r="A36" s="77">
        <v>44378</v>
      </c>
      <c r="B36" s="77">
        <v>44408</v>
      </c>
      <c r="C36">
        <v>86.6</v>
      </c>
      <c r="D36" s="66">
        <f t="shared" si="5"/>
        <v>253.43868890839914</v>
      </c>
      <c r="E36" s="66">
        <f t="shared" si="6"/>
        <v>253.43868890839914</v>
      </c>
      <c r="F36" s="31">
        <f t="shared" si="7"/>
        <v>0</v>
      </c>
    </row>
    <row r="37" spans="1:10" x14ac:dyDescent="0.35">
      <c r="A37" s="2">
        <v>44409</v>
      </c>
      <c r="B37" s="2">
        <v>44439</v>
      </c>
      <c r="C37">
        <v>86.6</v>
      </c>
      <c r="D37" s="66">
        <f t="shared" si="5"/>
        <v>253.43868890839914</v>
      </c>
      <c r="E37" s="66">
        <f t="shared" si="6"/>
        <v>253.43868890839914</v>
      </c>
      <c r="F37" s="31">
        <f t="shared" si="7"/>
        <v>0</v>
      </c>
      <c r="J37" t="s">
        <v>237</v>
      </c>
    </row>
    <row r="38" spans="1:10" x14ac:dyDescent="0.35">
      <c r="A38" s="77">
        <v>44440</v>
      </c>
      <c r="B38" s="77">
        <v>44469</v>
      </c>
      <c r="C38">
        <v>86.6</v>
      </c>
      <c r="D38" s="66">
        <f t="shared" si="5"/>
        <v>253.43868890839914</v>
      </c>
      <c r="E38" s="66">
        <f t="shared" si="6"/>
        <v>253.43868890839914</v>
      </c>
      <c r="F38" s="31">
        <f t="shared" si="7"/>
        <v>0</v>
      </c>
    </row>
    <row r="39" spans="1:10" x14ac:dyDescent="0.35">
      <c r="A39" s="2">
        <v>44470</v>
      </c>
      <c r="B39" s="2">
        <v>44500</v>
      </c>
      <c r="C39">
        <v>86.6</v>
      </c>
      <c r="D39" s="66">
        <f t="shared" si="5"/>
        <v>253.43868890839914</v>
      </c>
      <c r="E39" s="66">
        <f t="shared" si="6"/>
        <v>253.43868890839914</v>
      </c>
      <c r="F39" s="31">
        <f t="shared" si="7"/>
        <v>0</v>
      </c>
    </row>
    <row r="40" spans="1:10" x14ac:dyDescent="0.35">
      <c r="A40" s="77">
        <v>44501</v>
      </c>
      <c r="B40" s="77">
        <v>44530</v>
      </c>
      <c r="C40">
        <v>86.6</v>
      </c>
      <c r="D40" s="66">
        <f t="shared" si="5"/>
        <v>253.43868890839914</v>
      </c>
      <c r="E40" s="66">
        <f t="shared" si="6"/>
        <v>253.43868890839914</v>
      </c>
      <c r="F40" s="31">
        <f t="shared" si="7"/>
        <v>0</v>
      </c>
    </row>
    <row r="41" spans="1:10" x14ac:dyDescent="0.35">
      <c r="A41" s="2">
        <v>44531</v>
      </c>
      <c r="B41" s="2">
        <v>44561</v>
      </c>
      <c r="C41">
        <v>86.6</v>
      </c>
      <c r="D41" s="66">
        <f t="shared" si="5"/>
        <v>253.43868890839914</v>
      </c>
      <c r="E41" s="66">
        <f t="shared" si="6"/>
        <v>253.43868890839914</v>
      </c>
      <c r="F41" s="31">
        <f t="shared" si="7"/>
        <v>0</v>
      </c>
    </row>
    <row r="42" spans="1:10" x14ac:dyDescent="0.35">
      <c r="A42" s="77">
        <v>44562</v>
      </c>
      <c r="B42" s="77">
        <v>44592</v>
      </c>
      <c r="C42">
        <v>86.6</v>
      </c>
      <c r="D42" s="66">
        <f t="shared" si="5"/>
        <v>253.43868890839914</v>
      </c>
      <c r="E42" s="66">
        <f t="shared" si="6"/>
        <v>253.43868890839914</v>
      </c>
      <c r="F42" s="31">
        <f t="shared" si="7"/>
        <v>0</v>
      </c>
    </row>
    <row r="43" spans="1:10" x14ac:dyDescent="0.35">
      <c r="A43" s="2">
        <v>44593</v>
      </c>
      <c r="B43" s="2">
        <v>44620</v>
      </c>
      <c r="C43">
        <v>94.4</v>
      </c>
      <c r="D43" s="66">
        <f t="shared" si="5"/>
        <v>276.26573017266611</v>
      </c>
      <c r="E43" s="66">
        <f t="shared" si="6"/>
        <v>276.26573017266611</v>
      </c>
      <c r="F43" s="31">
        <f t="shared" si="7"/>
        <v>9.00692840646653E-2</v>
      </c>
    </row>
    <row r="44" spans="1:10" x14ac:dyDescent="0.35">
      <c r="A44" s="77">
        <v>44621</v>
      </c>
      <c r="B44" s="77">
        <v>44651</v>
      </c>
      <c r="C44">
        <v>105.7</v>
      </c>
      <c r="D44" s="66">
        <f t="shared" si="5"/>
        <v>309.33567456833481</v>
      </c>
      <c r="E44" s="66">
        <f t="shared" si="6"/>
        <v>309.33567456833481</v>
      </c>
      <c r="F44" s="31">
        <f t="shared" si="7"/>
        <v>0.11970338983050843</v>
      </c>
    </row>
    <row r="45" spans="1:10" x14ac:dyDescent="0.35">
      <c r="A45" s="2">
        <v>44652</v>
      </c>
      <c r="B45" s="2">
        <v>44681</v>
      </c>
      <c r="C45">
        <f>C44</f>
        <v>105.7</v>
      </c>
      <c r="D45" s="66">
        <f t="shared" si="5"/>
        <v>309.33567456833481</v>
      </c>
      <c r="E45" s="66">
        <f t="shared" si="6"/>
        <v>309.33567456833481</v>
      </c>
      <c r="F45" s="31">
        <f>+C45/C44-1</f>
        <v>0</v>
      </c>
    </row>
    <row r="46" spans="1:10" x14ac:dyDescent="0.35">
      <c r="A46" s="77">
        <v>44682</v>
      </c>
      <c r="B46" s="77">
        <v>44712</v>
      </c>
      <c r="C46">
        <v>116.2</v>
      </c>
      <c r="D46" s="66">
        <f t="shared" si="5"/>
        <v>340.06438396254021</v>
      </c>
      <c r="E46" s="66">
        <f t="shared" si="6"/>
        <v>340.06438396254021</v>
      </c>
      <c r="F46" s="31">
        <f>+C46/C45-1</f>
        <v>9.9337748344370924E-2</v>
      </c>
    </row>
    <row r="47" spans="1:10" x14ac:dyDescent="0.35">
      <c r="A47" s="2">
        <v>44713</v>
      </c>
      <c r="B47" s="2">
        <v>44742</v>
      </c>
      <c r="C47">
        <v>131.80000000000001</v>
      </c>
      <c r="D47" s="66">
        <f t="shared" si="5"/>
        <v>385.71846649107403</v>
      </c>
      <c r="E47" s="66">
        <f t="shared" si="6"/>
        <v>385.71846649107403</v>
      </c>
      <c r="F47" s="31">
        <f>+C47/C46-1</f>
        <v>0.13425129087779708</v>
      </c>
    </row>
    <row r="48" spans="1:10" x14ac:dyDescent="0.35">
      <c r="A48" s="77">
        <v>44743</v>
      </c>
      <c r="B48" s="77">
        <v>44773</v>
      </c>
      <c r="C48">
        <v>131.80000000000001</v>
      </c>
      <c r="D48" s="66">
        <f t="shared" ref="D48:D55" si="8">+C48/$C$4*100</f>
        <v>385.71846649107403</v>
      </c>
      <c r="E48" s="66">
        <f t="shared" ref="E48:E55" si="9">D48/$D$4*100</f>
        <v>385.71846649107403</v>
      </c>
      <c r="F48" s="31">
        <f t="shared" ref="F48:F55" si="10">+C48/C47-1</f>
        <v>0</v>
      </c>
    </row>
    <row r="49" spans="1:6" x14ac:dyDescent="0.35">
      <c r="A49" s="2">
        <v>44774</v>
      </c>
      <c r="B49" s="2">
        <v>44804</v>
      </c>
      <c r="C49">
        <v>131.80000000000001</v>
      </c>
      <c r="D49" s="66">
        <f t="shared" si="8"/>
        <v>385.71846649107403</v>
      </c>
      <c r="E49" s="66">
        <f t="shared" si="9"/>
        <v>385.71846649107403</v>
      </c>
      <c r="F49" s="31">
        <f t="shared" si="10"/>
        <v>0</v>
      </c>
    </row>
    <row r="50" spans="1:6" x14ac:dyDescent="0.35">
      <c r="A50" s="77">
        <v>44805</v>
      </c>
      <c r="B50" s="77">
        <v>44834</v>
      </c>
      <c r="C50" s="141">
        <v>141</v>
      </c>
      <c r="D50" s="66">
        <f t="shared" si="8"/>
        <v>412.64266900790165</v>
      </c>
      <c r="E50" s="66">
        <f t="shared" si="9"/>
        <v>412.64266900790165</v>
      </c>
      <c r="F50" s="31">
        <f t="shared" si="10"/>
        <v>6.9802731411229058E-2</v>
      </c>
    </row>
    <row r="51" spans="1:6" x14ac:dyDescent="0.35">
      <c r="A51" s="2">
        <v>44835</v>
      </c>
      <c r="B51" s="2">
        <v>44865</v>
      </c>
      <c r="C51">
        <v>152.1</v>
      </c>
      <c r="D51" s="66">
        <f t="shared" si="8"/>
        <v>445.12730465320453</v>
      </c>
      <c r="E51" s="66">
        <f t="shared" si="9"/>
        <v>445.12730465320453</v>
      </c>
      <c r="F51" s="31">
        <f t="shared" si="10"/>
        <v>7.8723404255319096E-2</v>
      </c>
    </row>
    <row r="52" spans="1:6" x14ac:dyDescent="0.35">
      <c r="A52" s="77">
        <v>44866</v>
      </c>
      <c r="B52" s="77">
        <v>44895</v>
      </c>
      <c r="C52">
        <v>165.8</v>
      </c>
      <c r="D52" s="66">
        <f t="shared" si="8"/>
        <v>485.22095405326314</v>
      </c>
      <c r="E52" s="66">
        <f t="shared" si="9"/>
        <v>485.22095405326314</v>
      </c>
      <c r="F52" s="31">
        <f t="shared" si="10"/>
        <v>9.0072320841551701E-2</v>
      </c>
    </row>
    <row r="53" spans="1:6" x14ac:dyDescent="0.35">
      <c r="A53" s="2">
        <v>44896</v>
      </c>
      <c r="B53" s="2">
        <v>44926</v>
      </c>
      <c r="C53">
        <v>173.6</v>
      </c>
      <c r="D53" s="66">
        <f t="shared" si="8"/>
        <v>508.04799531753002</v>
      </c>
      <c r="E53" s="66">
        <f t="shared" si="9"/>
        <v>508.04799531753002</v>
      </c>
      <c r="F53" s="31">
        <f t="shared" si="10"/>
        <v>4.7044632086851612E-2</v>
      </c>
    </row>
    <row r="54" spans="1:6" x14ac:dyDescent="0.35">
      <c r="A54" s="2">
        <v>44927</v>
      </c>
      <c r="B54" s="77">
        <v>44957</v>
      </c>
      <c r="C54">
        <v>181.4</v>
      </c>
      <c r="D54" s="66">
        <f t="shared" si="8"/>
        <v>530.87503658179685</v>
      </c>
      <c r="E54" s="66">
        <f t="shared" si="9"/>
        <v>530.87503658179685</v>
      </c>
      <c r="F54" s="31">
        <f t="shared" si="10"/>
        <v>4.4930875576036922E-2</v>
      </c>
    </row>
    <row r="55" spans="1:6" x14ac:dyDescent="0.35">
      <c r="A55" s="2">
        <v>44958</v>
      </c>
      <c r="B55" s="2">
        <v>44985</v>
      </c>
      <c r="C55">
        <v>191</v>
      </c>
      <c r="D55" s="66">
        <f t="shared" si="8"/>
        <v>558.96985659935615</v>
      </c>
      <c r="E55" s="66">
        <f t="shared" si="9"/>
        <v>558.96985659935615</v>
      </c>
      <c r="F55" s="31">
        <f t="shared" si="10"/>
        <v>5.292171995589845E-2</v>
      </c>
    </row>
    <row r="56" spans="1:6" x14ac:dyDescent="0.35">
      <c r="A56" s="2">
        <v>44986</v>
      </c>
      <c r="B56" s="77">
        <v>45016</v>
      </c>
      <c r="C56">
        <v>200.2</v>
      </c>
      <c r="D56" s="66">
        <f t="shared" ref="D56:D57" si="11">+C56/$C$4*100</f>
        <v>585.89405911618371</v>
      </c>
      <c r="E56" s="66">
        <f t="shared" ref="E56:E57" si="12">D56/$D$4*100</f>
        <v>585.89405911618371</v>
      </c>
      <c r="F56" s="31">
        <f t="shared" ref="F56:F57" si="13">+C56/C55-1</f>
        <v>4.8167539267015558E-2</v>
      </c>
    </row>
    <row r="57" spans="1:6" x14ac:dyDescent="0.35">
      <c r="A57" s="2">
        <v>45017</v>
      </c>
      <c r="B57" s="2">
        <v>45046</v>
      </c>
      <c r="C57">
        <v>211.5</v>
      </c>
      <c r="D57" s="66">
        <f t="shared" si="11"/>
        <v>618.96400351185252</v>
      </c>
      <c r="E57" s="66">
        <f t="shared" si="12"/>
        <v>618.96400351185252</v>
      </c>
      <c r="F57" s="31">
        <f t="shared" si="13"/>
        <v>5.6443556443556586E-2</v>
      </c>
    </row>
    <row r="58" spans="1:6" x14ac:dyDescent="0.35">
      <c r="A58" s="2">
        <v>45047</v>
      </c>
      <c r="B58" s="77">
        <v>45077</v>
      </c>
      <c r="C58">
        <v>221.9</v>
      </c>
      <c r="D58" s="66">
        <f t="shared" ref="D58" si="14">+C58/$C$4*100</f>
        <v>649.40005853087507</v>
      </c>
      <c r="E58" s="66">
        <f t="shared" ref="E58" si="15">D58/$D$4*100</f>
        <v>649.40005853087507</v>
      </c>
      <c r="F58" s="31">
        <f t="shared" ref="F58" si="16">+C58/C57-1</f>
        <v>4.9172576832151371E-2</v>
      </c>
    </row>
    <row r="59" spans="1:6" x14ac:dyDescent="0.35">
      <c r="A59" s="2">
        <v>45078</v>
      </c>
      <c r="B59" s="2">
        <v>45107</v>
      </c>
      <c r="C59">
        <v>235.2</v>
      </c>
      <c r="D59" s="66">
        <f t="shared" ref="D59:D60" si="17">+C59/$C$4*100</f>
        <v>688.32309043020189</v>
      </c>
      <c r="E59" s="66">
        <f t="shared" ref="E59:E60" si="18">D59/$D$4*100</f>
        <v>688.32309043020189</v>
      </c>
      <c r="F59" s="31">
        <f t="shared" ref="F59:F60" si="19">+C59/C58-1</f>
        <v>5.9936908517350007E-2</v>
      </c>
    </row>
    <row r="60" spans="1:6" x14ac:dyDescent="0.35">
      <c r="A60" s="2">
        <v>45108</v>
      </c>
      <c r="B60" s="77">
        <v>45138</v>
      </c>
      <c r="C60">
        <v>245.8</v>
      </c>
      <c r="D60" s="66">
        <f t="shared" si="17"/>
        <v>719.34445419959025</v>
      </c>
      <c r="E60" s="66">
        <f t="shared" si="18"/>
        <v>719.34445419959025</v>
      </c>
      <c r="F60" s="31">
        <f t="shared" si="19"/>
        <v>4.5068027210884543E-2</v>
      </c>
    </row>
    <row r="61" spans="1:6" x14ac:dyDescent="0.35">
      <c r="A61" s="2">
        <v>45139</v>
      </c>
      <c r="B61" s="77">
        <v>45169</v>
      </c>
      <c r="C61">
        <v>289</v>
      </c>
      <c r="D61" s="66">
        <f t="shared" ref="D61:D68" si="20">+C61/$C$4*100</f>
        <v>845.77114427860693</v>
      </c>
      <c r="E61" s="66">
        <f t="shared" ref="E61:E68" si="21">D61/$D$4*100</f>
        <v>845.77114427860693</v>
      </c>
      <c r="F61" s="31">
        <f t="shared" ref="F61:F68" si="22">+C61/C60-1</f>
        <v>0.17575264442636285</v>
      </c>
    </row>
    <row r="62" spans="1:6" x14ac:dyDescent="0.35">
      <c r="A62" s="2">
        <v>45170</v>
      </c>
      <c r="B62" s="2">
        <v>45199</v>
      </c>
      <c r="C62">
        <v>289</v>
      </c>
      <c r="D62" s="66">
        <f t="shared" si="20"/>
        <v>845.77114427860693</v>
      </c>
      <c r="E62" s="66">
        <f t="shared" si="21"/>
        <v>845.77114427860693</v>
      </c>
      <c r="F62" s="31">
        <f t="shared" si="22"/>
        <v>0</v>
      </c>
    </row>
    <row r="63" spans="1:6" x14ac:dyDescent="0.35">
      <c r="A63" s="2">
        <v>45200</v>
      </c>
      <c r="B63" s="77">
        <v>45230</v>
      </c>
      <c r="C63">
        <v>289</v>
      </c>
      <c r="D63" s="66">
        <f t="shared" si="20"/>
        <v>845.77114427860693</v>
      </c>
      <c r="E63" s="66">
        <f t="shared" si="21"/>
        <v>845.77114427860693</v>
      </c>
      <c r="F63" s="31">
        <f t="shared" si="22"/>
        <v>0</v>
      </c>
    </row>
    <row r="64" spans="1:6" x14ac:dyDescent="0.35">
      <c r="A64" s="2">
        <v>45231</v>
      </c>
      <c r="B64" s="77">
        <v>45260</v>
      </c>
      <c r="C64">
        <v>368</v>
      </c>
      <c r="D64" s="66">
        <f t="shared" si="20"/>
        <v>1076.968100673105</v>
      </c>
      <c r="E64" s="66">
        <f t="shared" si="21"/>
        <v>1076.968100673105</v>
      </c>
      <c r="F64" s="31">
        <f t="shared" si="22"/>
        <v>0.27335640138408301</v>
      </c>
    </row>
    <row r="65" spans="1:6" x14ac:dyDescent="0.35">
      <c r="A65" s="2">
        <v>45261</v>
      </c>
      <c r="B65" s="2">
        <v>45291</v>
      </c>
      <c r="C65">
        <f>C64</f>
        <v>368</v>
      </c>
      <c r="D65" s="66">
        <f t="shared" si="20"/>
        <v>1076.968100673105</v>
      </c>
      <c r="E65" s="66">
        <f t="shared" si="21"/>
        <v>1076.968100673105</v>
      </c>
      <c r="F65" s="31">
        <f t="shared" si="22"/>
        <v>0</v>
      </c>
    </row>
    <row r="66" spans="1:6" x14ac:dyDescent="0.35">
      <c r="A66" s="2">
        <v>45292</v>
      </c>
      <c r="B66" s="77">
        <v>45322</v>
      </c>
      <c r="C66">
        <v>806</v>
      </c>
      <c r="D66" s="66">
        <f t="shared" si="20"/>
        <v>2358.794263974246</v>
      </c>
      <c r="E66" s="66">
        <f t="shared" si="21"/>
        <v>2358.794263974246</v>
      </c>
      <c r="F66" s="31">
        <f t="shared" si="22"/>
        <v>1.1902173913043477</v>
      </c>
    </row>
    <row r="67" spans="1:6" x14ac:dyDescent="0.35">
      <c r="A67" s="2">
        <v>45323</v>
      </c>
      <c r="B67" s="77">
        <v>45351</v>
      </c>
      <c r="C67">
        <v>848</v>
      </c>
      <c r="D67" s="66">
        <f t="shared" si="20"/>
        <v>2481.7091015510682</v>
      </c>
      <c r="E67" s="66">
        <f t="shared" si="21"/>
        <v>2481.7091015510682</v>
      </c>
      <c r="F67" s="31">
        <f t="shared" si="22"/>
        <v>5.2109181141439143E-2</v>
      </c>
    </row>
    <row r="68" spans="1:6" x14ac:dyDescent="0.35">
      <c r="A68" s="2">
        <v>45352</v>
      </c>
      <c r="B68" s="2">
        <v>45382</v>
      </c>
      <c r="C68">
        <v>912</v>
      </c>
      <c r="D68" s="66">
        <f t="shared" si="20"/>
        <v>2669.0079016681298</v>
      </c>
      <c r="E68" s="66">
        <f t="shared" si="21"/>
        <v>2669.0079016681298</v>
      </c>
      <c r="F68" s="31">
        <f t="shared" si="22"/>
        <v>7.547169811320753E-2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0"/>
  <sheetViews>
    <sheetView showGridLines="0" topLeftCell="A58" workbookViewId="0">
      <selection activeCell="D73" sqref="D73"/>
    </sheetView>
  </sheetViews>
  <sheetFormatPr baseColWidth="10" defaultRowHeight="14.5" x14ac:dyDescent="0.35"/>
  <cols>
    <col min="6" max="6" width="6.54296875" customWidth="1"/>
    <col min="10" max="10" width="11.453125" customWidth="1"/>
  </cols>
  <sheetData>
    <row r="1" spans="1:15" x14ac:dyDescent="0.35">
      <c r="A1" s="5" t="s">
        <v>8</v>
      </c>
    </row>
    <row r="2" spans="1:15" x14ac:dyDescent="0.35">
      <c r="A2" s="6" t="s">
        <v>2</v>
      </c>
      <c r="B2" s="6" t="s">
        <v>3</v>
      </c>
      <c r="C2" s="6" t="s">
        <v>0</v>
      </c>
      <c r="D2" s="6" t="s">
        <v>4</v>
      </c>
      <c r="E2" s="6" t="s">
        <v>5</v>
      </c>
    </row>
    <row r="3" spans="1:15" x14ac:dyDescent="0.35">
      <c r="A3" s="10">
        <v>43405</v>
      </c>
      <c r="B3" s="10">
        <f>A3+30</f>
        <v>43435</v>
      </c>
      <c r="C3" s="18">
        <v>37.72</v>
      </c>
      <c r="D3" s="11">
        <f t="shared" ref="D3" si="0">+C3/$C$3*100</f>
        <v>100</v>
      </c>
      <c r="E3" s="11">
        <f t="shared" ref="E3" si="1">+D3/$D$3*100</f>
        <v>100</v>
      </c>
      <c r="F3" s="18"/>
      <c r="G3" s="18"/>
    </row>
    <row r="4" spans="1:15" x14ac:dyDescent="0.35">
      <c r="A4" s="10">
        <v>43435</v>
      </c>
      <c r="B4" s="10">
        <f>A4+30</f>
        <v>43465</v>
      </c>
      <c r="C4" s="17">
        <v>38.4</v>
      </c>
      <c r="D4" s="11">
        <f>+C4/$C$4*100</f>
        <v>100</v>
      </c>
      <c r="E4" s="11">
        <f>+D4/$D$4*100</f>
        <v>100</v>
      </c>
      <c r="F4" s="18" t="s">
        <v>9</v>
      </c>
      <c r="G4" s="18" t="s">
        <v>6</v>
      </c>
      <c r="H4" t="s">
        <v>40</v>
      </c>
    </row>
    <row r="5" spans="1:15" x14ac:dyDescent="0.35">
      <c r="A5" s="2">
        <v>43466</v>
      </c>
      <c r="B5" s="2">
        <v>43496</v>
      </c>
      <c r="C5" s="1">
        <v>37.35</v>
      </c>
      <c r="D5" s="9">
        <f>+C5/$C$4*100</f>
        <v>97.265625000000014</v>
      </c>
      <c r="E5" s="67">
        <f>+D5/$D$4*100</f>
        <v>97.265625000000014</v>
      </c>
    </row>
    <row r="6" spans="1:15" x14ac:dyDescent="0.35">
      <c r="A6" s="2">
        <v>43497</v>
      </c>
      <c r="B6" s="2">
        <v>43524</v>
      </c>
      <c r="C6" s="1">
        <v>39.15</v>
      </c>
      <c r="D6" s="9">
        <f t="shared" ref="D6:D8" si="2">+C6/$C$4*100</f>
        <v>101.953125</v>
      </c>
      <c r="E6" s="67">
        <f>+D6/$D$4*100</f>
        <v>101.953125</v>
      </c>
    </row>
    <row r="7" spans="1:15" x14ac:dyDescent="0.35">
      <c r="A7" s="2">
        <v>43525</v>
      </c>
      <c r="B7" s="2">
        <v>43555</v>
      </c>
      <c r="C7" s="1">
        <v>43.35</v>
      </c>
      <c r="D7" s="9">
        <f t="shared" si="2"/>
        <v>112.890625</v>
      </c>
      <c r="E7" s="67">
        <f>+D7/$D$4*100</f>
        <v>112.890625</v>
      </c>
    </row>
    <row r="8" spans="1:15" x14ac:dyDescent="0.35">
      <c r="A8" s="2">
        <v>43556</v>
      </c>
      <c r="B8" s="2">
        <v>43585</v>
      </c>
      <c r="C8" s="1">
        <v>44.15</v>
      </c>
      <c r="D8" s="9">
        <f t="shared" si="2"/>
        <v>114.97395833333333</v>
      </c>
      <c r="E8" s="9">
        <f>+D8/$D$4*100</f>
        <v>114.97395833333333</v>
      </c>
      <c r="F8" s="20"/>
      <c r="L8" s="21"/>
      <c r="N8" s="22"/>
    </row>
    <row r="9" spans="1:15" x14ac:dyDescent="0.35">
      <c r="A9" s="2">
        <v>43586</v>
      </c>
      <c r="B9" s="2">
        <v>43616</v>
      </c>
      <c r="C9" s="1">
        <v>44.76</v>
      </c>
      <c r="D9" s="9">
        <f t="shared" ref="D9:D16" si="3">+C9/$C$4*100</f>
        <v>116.56249999999999</v>
      </c>
      <c r="E9" s="9">
        <f t="shared" ref="E9:E16" si="4">+D9/$D$4*100</f>
        <v>116.56249999999999</v>
      </c>
      <c r="L9" s="21"/>
      <c r="N9" s="22"/>
    </row>
    <row r="10" spans="1:15" x14ac:dyDescent="0.35">
      <c r="A10" s="2">
        <v>43617</v>
      </c>
      <c r="B10" s="2">
        <v>43646</v>
      </c>
      <c r="C10" s="1">
        <v>42.463000000000001</v>
      </c>
      <c r="D10" s="9">
        <f t="shared" si="3"/>
        <v>110.58072916666669</v>
      </c>
      <c r="E10" s="9">
        <f t="shared" si="4"/>
        <v>110.58072916666669</v>
      </c>
      <c r="L10" s="21"/>
      <c r="N10" s="22"/>
      <c r="O10" s="20"/>
    </row>
    <row r="11" spans="1:15" x14ac:dyDescent="0.35">
      <c r="A11" s="2">
        <v>43647</v>
      </c>
      <c r="B11" s="2">
        <v>43677</v>
      </c>
      <c r="C11" s="1">
        <v>43.88</v>
      </c>
      <c r="D11" s="9">
        <f t="shared" si="3"/>
        <v>114.27083333333334</v>
      </c>
      <c r="E11" s="9">
        <f t="shared" si="4"/>
        <v>114.27083333333334</v>
      </c>
    </row>
    <row r="12" spans="1:15" x14ac:dyDescent="0.35">
      <c r="A12" s="2">
        <v>43678</v>
      </c>
      <c r="B12" s="2">
        <v>43708</v>
      </c>
      <c r="C12" s="1">
        <v>59.51</v>
      </c>
      <c r="D12" s="9">
        <f t="shared" si="3"/>
        <v>154.97395833333334</v>
      </c>
      <c r="E12" s="9">
        <f t="shared" si="4"/>
        <v>154.97395833333334</v>
      </c>
    </row>
    <row r="13" spans="1:15" x14ac:dyDescent="0.35">
      <c r="A13" s="2">
        <v>43709</v>
      </c>
      <c r="B13" s="2">
        <v>43738</v>
      </c>
      <c r="C13" s="1">
        <v>57.59</v>
      </c>
      <c r="D13" s="9">
        <f t="shared" si="3"/>
        <v>149.97395833333337</v>
      </c>
      <c r="E13" s="9">
        <f t="shared" si="4"/>
        <v>149.97395833333337</v>
      </c>
    </row>
    <row r="14" spans="1:15" x14ac:dyDescent="0.35">
      <c r="A14" s="2">
        <v>43739</v>
      </c>
      <c r="B14" s="2">
        <v>43769</v>
      </c>
      <c r="C14" s="1">
        <v>59.67</v>
      </c>
      <c r="D14" s="9">
        <f t="shared" si="3"/>
        <v>155.390625</v>
      </c>
      <c r="E14" s="9">
        <f t="shared" si="4"/>
        <v>155.390625</v>
      </c>
    </row>
    <row r="15" spans="1:15" x14ac:dyDescent="0.35">
      <c r="A15" s="2">
        <v>43770</v>
      </c>
      <c r="B15" s="2">
        <v>43799</v>
      </c>
      <c r="C15" s="1">
        <v>59.94</v>
      </c>
      <c r="D15" s="9">
        <f t="shared" si="3"/>
        <v>156.09375</v>
      </c>
      <c r="E15" s="9">
        <f t="shared" si="4"/>
        <v>156.09375</v>
      </c>
    </row>
    <row r="16" spans="1:15" x14ac:dyDescent="0.35">
      <c r="A16" s="2">
        <v>43800</v>
      </c>
      <c r="B16" s="2">
        <v>43830</v>
      </c>
      <c r="C16" s="1">
        <v>59.89</v>
      </c>
      <c r="D16" s="9">
        <f t="shared" si="3"/>
        <v>155.96354166666669</v>
      </c>
      <c r="E16" s="9">
        <f t="shared" si="4"/>
        <v>155.96354166666669</v>
      </c>
    </row>
    <row r="17" spans="1:7" x14ac:dyDescent="0.35">
      <c r="A17" s="13">
        <v>43831</v>
      </c>
      <c r="B17" s="2">
        <f>A17+30</f>
        <v>43861</v>
      </c>
      <c r="C17" s="1">
        <v>63</v>
      </c>
      <c r="D17" s="9">
        <f>+C17/$C$4*100</f>
        <v>164.0625</v>
      </c>
      <c r="E17" s="9">
        <f>+D17/$D$4*100</f>
        <v>164.0625</v>
      </c>
      <c r="G17" s="1"/>
    </row>
    <row r="18" spans="1:7" x14ac:dyDescent="0.35">
      <c r="A18" s="2">
        <v>43862</v>
      </c>
      <c r="B18" s="2">
        <v>43859</v>
      </c>
      <c r="C18" s="1">
        <v>63</v>
      </c>
      <c r="D18" s="9">
        <f t="shared" ref="D18:D54" si="5">+C18/$C$4*100</f>
        <v>164.0625</v>
      </c>
      <c r="E18" s="9">
        <f t="shared" ref="E18:E54" si="6">+D18/$D$4*100</f>
        <v>164.0625</v>
      </c>
      <c r="G18" s="1"/>
    </row>
    <row r="19" spans="1:7" x14ac:dyDescent="0.35">
      <c r="A19" s="13">
        <v>43891</v>
      </c>
      <c r="B19" s="2">
        <f t="shared" ref="B19" si="7">A19+30</f>
        <v>43921</v>
      </c>
      <c r="C19" s="1">
        <v>63.75</v>
      </c>
      <c r="D19" s="9">
        <f t="shared" si="5"/>
        <v>166.015625</v>
      </c>
      <c r="E19" s="9">
        <f t="shared" si="6"/>
        <v>166.015625</v>
      </c>
      <c r="G19" s="1"/>
    </row>
    <row r="20" spans="1:7" x14ac:dyDescent="0.35">
      <c r="A20" s="2">
        <v>43922</v>
      </c>
      <c r="B20" s="2">
        <v>43951</v>
      </c>
      <c r="C20" s="1">
        <v>65.75</v>
      </c>
      <c r="D20" s="9">
        <f t="shared" si="5"/>
        <v>171.22395833333334</v>
      </c>
      <c r="E20" s="9">
        <f t="shared" si="6"/>
        <v>171.22395833333334</v>
      </c>
      <c r="G20" s="1"/>
    </row>
    <row r="21" spans="1:7" x14ac:dyDescent="0.35">
      <c r="A21" s="13">
        <v>43952</v>
      </c>
      <c r="B21" s="2">
        <f t="shared" ref="B21" si="8">A21+30</f>
        <v>43982</v>
      </c>
      <c r="C21" s="1">
        <v>68.75</v>
      </c>
      <c r="D21" s="9">
        <f t="shared" si="5"/>
        <v>179.03645833333334</v>
      </c>
      <c r="E21" s="9">
        <f t="shared" si="6"/>
        <v>179.03645833333334</v>
      </c>
      <c r="G21" s="1"/>
    </row>
    <row r="22" spans="1:7" x14ac:dyDescent="0.35">
      <c r="A22" s="2">
        <v>43983</v>
      </c>
      <c r="B22" s="2">
        <v>44012</v>
      </c>
      <c r="C22" s="1">
        <v>70.5</v>
      </c>
      <c r="D22" s="9">
        <f t="shared" si="5"/>
        <v>183.59375</v>
      </c>
      <c r="E22" s="9">
        <f t="shared" si="6"/>
        <v>183.59375</v>
      </c>
      <c r="G22" s="1"/>
    </row>
    <row r="23" spans="1:7" x14ac:dyDescent="0.35">
      <c r="A23" s="13">
        <v>44013</v>
      </c>
      <c r="B23" s="2">
        <f t="shared" ref="B23:B25" si="9">A23+30</f>
        <v>44043</v>
      </c>
      <c r="C23" s="1">
        <v>73.5</v>
      </c>
      <c r="D23" s="9">
        <f t="shared" si="5"/>
        <v>191.40625</v>
      </c>
      <c r="E23" s="9">
        <f t="shared" si="6"/>
        <v>191.40625</v>
      </c>
      <c r="G23" s="1"/>
    </row>
    <row r="24" spans="1:7" x14ac:dyDescent="0.35">
      <c r="A24" s="2">
        <v>44044</v>
      </c>
      <c r="B24" s="2">
        <v>44073</v>
      </c>
      <c r="C24" s="1">
        <v>76.25</v>
      </c>
      <c r="D24" s="9">
        <f t="shared" si="5"/>
        <v>198.56770833333334</v>
      </c>
      <c r="E24" s="9">
        <f t="shared" si="6"/>
        <v>198.56770833333334</v>
      </c>
      <c r="G24" s="1"/>
    </row>
    <row r="25" spans="1:7" x14ac:dyDescent="0.35">
      <c r="A25" s="13">
        <v>44075</v>
      </c>
      <c r="B25" s="2">
        <f t="shared" si="9"/>
        <v>44105</v>
      </c>
      <c r="C25" s="1">
        <v>80</v>
      </c>
      <c r="D25" s="9">
        <f t="shared" si="5"/>
        <v>208.33333333333334</v>
      </c>
      <c r="E25" s="9">
        <f t="shared" si="6"/>
        <v>208.33333333333334</v>
      </c>
      <c r="G25" s="1"/>
    </row>
    <row r="26" spans="1:7" x14ac:dyDescent="0.35">
      <c r="A26" s="2">
        <v>44105</v>
      </c>
      <c r="B26" s="2">
        <v>44135</v>
      </c>
      <c r="C26" s="1">
        <v>83.5</v>
      </c>
      <c r="D26" s="9">
        <f t="shared" si="5"/>
        <v>217.44791666666669</v>
      </c>
      <c r="E26" s="67">
        <f t="shared" si="6"/>
        <v>217.44791666666669</v>
      </c>
    </row>
    <row r="27" spans="1:7" x14ac:dyDescent="0.35">
      <c r="A27" s="2">
        <v>44136</v>
      </c>
      <c r="B27" s="2">
        <v>44165</v>
      </c>
      <c r="C27" s="1">
        <v>86.5</v>
      </c>
      <c r="D27" s="9">
        <f t="shared" si="5"/>
        <v>225.26041666666669</v>
      </c>
      <c r="E27" s="67">
        <f t="shared" si="6"/>
        <v>225.26041666666669</v>
      </c>
    </row>
    <row r="28" spans="1:7" x14ac:dyDescent="0.35">
      <c r="A28" s="2">
        <v>44166</v>
      </c>
      <c r="B28" s="2">
        <v>44196</v>
      </c>
      <c r="C28" s="1">
        <v>89.25</v>
      </c>
      <c r="D28" s="9">
        <f t="shared" si="5"/>
        <v>232.421875</v>
      </c>
      <c r="E28" s="67">
        <f t="shared" si="6"/>
        <v>232.421875</v>
      </c>
    </row>
    <row r="29" spans="1:7" x14ac:dyDescent="0.35">
      <c r="A29" s="2">
        <v>44197</v>
      </c>
      <c r="B29" s="2">
        <v>44227</v>
      </c>
      <c r="C29" s="1">
        <v>92.25</v>
      </c>
      <c r="D29" s="9">
        <f t="shared" si="5"/>
        <v>240.234375</v>
      </c>
      <c r="E29" s="67">
        <f t="shared" si="6"/>
        <v>240.234375</v>
      </c>
    </row>
    <row r="30" spans="1:7" x14ac:dyDescent="0.35">
      <c r="A30" s="2">
        <v>44228</v>
      </c>
      <c r="B30" s="2">
        <v>44255</v>
      </c>
      <c r="C30" s="1">
        <v>94.5</v>
      </c>
      <c r="D30" s="9">
        <f t="shared" si="5"/>
        <v>246.09375</v>
      </c>
      <c r="E30" s="67">
        <f t="shared" si="6"/>
        <v>246.09375</v>
      </c>
    </row>
    <row r="31" spans="1:7" x14ac:dyDescent="0.35">
      <c r="A31" s="2">
        <v>44256</v>
      </c>
      <c r="B31" s="2">
        <v>44286</v>
      </c>
      <c r="C31" s="1">
        <v>97.5</v>
      </c>
      <c r="D31" s="9">
        <f t="shared" si="5"/>
        <v>253.90625</v>
      </c>
      <c r="E31" s="67">
        <f t="shared" si="6"/>
        <v>253.90625</v>
      </c>
    </row>
    <row r="32" spans="1:7" x14ac:dyDescent="0.35">
      <c r="A32" s="2">
        <v>44287</v>
      </c>
      <c r="B32" s="2">
        <v>44316</v>
      </c>
      <c r="C32" s="1">
        <v>98.5</v>
      </c>
      <c r="D32" s="9">
        <f t="shared" si="5"/>
        <v>256.51041666666669</v>
      </c>
      <c r="E32" s="67">
        <f t="shared" si="6"/>
        <v>256.51041666666669</v>
      </c>
    </row>
    <row r="33" spans="1:6" x14ac:dyDescent="0.35">
      <c r="A33" s="2">
        <v>44317</v>
      </c>
      <c r="B33" s="2">
        <v>44347</v>
      </c>
      <c r="C33" s="1">
        <v>99.75</v>
      </c>
      <c r="D33" s="9">
        <f t="shared" si="5"/>
        <v>259.765625</v>
      </c>
      <c r="E33" s="67">
        <f t="shared" si="6"/>
        <v>259.765625</v>
      </c>
    </row>
    <row r="34" spans="1:6" x14ac:dyDescent="0.35">
      <c r="A34" s="2">
        <v>44348</v>
      </c>
      <c r="B34" s="2">
        <v>44377</v>
      </c>
      <c r="C34" s="1">
        <v>100.75</v>
      </c>
      <c r="D34" s="9">
        <f t="shared" si="5"/>
        <v>262.36979166666669</v>
      </c>
      <c r="E34" s="67">
        <f t="shared" si="6"/>
        <v>262.36979166666669</v>
      </c>
    </row>
    <row r="35" spans="1:6" x14ac:dyDescent="0.35">
      <c r="A35" s="2">
        <v>44378</v>
      </c>
      <c r="B35" s="2">
        <v>44408</v>
      </c>
      <c r="C35" s="1">
        <v>101.75</v>
      </c>
      <c r="D35" s="9">
        <f t="shared" si="5"/>
        <v>264.97395833333337</v>
      </c>
      <c r="E35" s="67">
        <f t="shared" si="6"/>
        <v>264.97395833333337</v>
      </c>
    </row>
    <row r="36" spans="1:6" x14ac:dyDescent="0.35">
      <c r="A36" s="2">
        <v>44409</v>
      </c>
      <c r="B36" s="2">
        <v>44439</v>
      </c>
      <c r="C36" s="1">
        <v>102.75</v>
      </c>
      <c r="D36" s="9">
        <f t="shared" si="5"/>
        <v>267.578125</v>
      </c>
      <c r="E36" s="67">
        <f t="shared" si="6"/>
        <v>267.578125</v>
      </c>
    </row>
    <row r="37" spans="1:6" x14ac:dyDescent="0.35">
      <c r="A37" s="2">
        <v>44440</v>
      </c>
      <c r="B37" s="2">
        <v>44469</v>
      </c>
      <c r="C37" s="1">
        <v>104</v>
      </c>
      <c r="D37" s="9">
        <f t="shared" si="5"/>
        <v>270.83333333333337</v>
      </c>
      <c r="E37" s="67">
        <f t="shared" si="6"/>
        <v>270.83333333333337</v>
      </c>
    </row>
    <row r="38" spans="1:6" x14ac:dyDescent="0.35">
      <c r="A38" s="2">
        <v>44470</v>
      </c>
      <c r="B38" s="2">
        <v>44500</v>
      </c>
      <c r="C38" s="1">
        <v>104.25</v>
      </c>
      <c r="D38" s="9">
        <f t="shared" si="5"/>
        <v>271.484375</v>
      </c>
      <c r="E38" s="67">
        <f t="shared" si="6"/>
        <v>271.484375</v>
      </c>
    </row>
    <row r="39" spans="1:6" x14ac:dyDescent="0.35">
      <c r="A39" s="2">
        <v>44501</v>
      </c>
      <c r="B39" s="2">
        <v>44530</v>
      </c>
      <c r="C39" s="1">
        <v>106</v>
      </c>
      <c r="D39" s="9">
        <f t="shared" si="5"/>
        <v>276.04166666666669</v>
      </c>
      <c r="E39" s="67">
        <f t="shared" si="6"/>
        <v>276.04166666666669</v>
      </c>
    </row>
    <row r="40" spans="1:6" x14ac:dyDescent="0.35">
      <c r="A40" s="2">
        <v>44531</v>
      </c>
      <c r="B40" s="2">
        <v>44561</v>
      </c>
      <c r="C40" s="1">
        <v>107.75</v>
      </c>
      <c r="D40" s="9">
        <f t="shared" si="5"/>
        <v>280.59895833333337</v>
      </c>
      <c r="E40" s="67">
        <f t="shared" si="6"/>
        <v>280.59895833333337</v>
      </c>
    </row>
    <row r="41" spans="1:6" x14ac:dyDescent="0.35">
      <c r="A41" s="2">
        <v>44562</v>
      </c>
      <c r="B41" s="2">
        <v>44592</v>
      </c>
      <c r="C41" s="1">
        <v>105.02</v>
      </c>
      <c r="D41" s="9">
        <f t="shared" si="5"/>
        <v>273.48958333333331</v>
      </c>
      <c r="E41" s="67">
        <f t="shared" si="6"/>
        <v>273.48958333333331</v>
      </c>
    </row>
    <row r="42" spans="1:6" x14ac:dyDescent="0.35">
      <c r="A42" s="2">
        <v>44593</v>
      </c>
      <c r="B42" s="2">
        <v>44620</v>
      </c>
      <c r="C42" s="1">
        <v>107.45</v>
      </c>
      <c r="D42" s="9">
        <f t="shared" si="5"/>
        <v>279.81770833333337</v>
      </c>
      <c r="E42" s="67">
        <f t="shared" si="6"/>
        <v>279.81770833333337</v>
      </c>
    </row>
    <row r="43" spans="1:6" x14ac:dyDescent="0.35">
      <c r="A43" s="2">
        <v>44621</v>
      </c>
      <c r="B43" s="2">
        <v>44651</v>
      </c>
      <c r="C43" s="1">
        <v>111.01</v>
      </c>
      <c r="D43" s="9">
        <f t="shared" si="5"/>
        <v>289.08854166666669</v>
      </c>
      <c r="E43" s="67">
        <f t="shared" si="6"/>
        <v>289.08854166666669</v>
      </c>
    </row>
    <row r="44" spans="1:6" x14ac:dyDescent="0.35">
      <c r="A44" s="2">
        <v>44652</v>
      </c>
      <c r="B44" s="2">
        <v>44681</v>
      </c>
      <c r="C44" s="1">
        <v>115.31</v>
      </c>
      <c r="D44" s="9">
        <f t="shared" si="5"/>
        <v>300.28645833333331</v>
      </c>
      <c r="E44" s="67">
        <f t="shared" si="6"/>
        <v>300.28645833333331</v>
      </c>
    </row>
    <row r="45" spans="1:6" x14ac:dyDescent="0.35">
      <c r="A45" s="2">
        <v>44682</v>
      </c>
      <c r="B45" s="2">
        <v>44712</v>
      </c>
      <c r="C45" s="1">
        <v>120.02</v>
      </c>
      <c r="D45" s="9">
        <f t="shared" si="5"/>
        <v>312.55208333333331</v>
      </c>
      <c r="E45" s="67">
        <f t="shared" si="6"/>
        <v>312.55208333333331</v>
      </c>
    </row>
    <row r="46" spans="1:6" x14ac:dyDescent="0.35">
      <c r="A46" s="2">
        <v>44713</v>
      </c>
      <c r="B46" s="2">
        <v>44742</v>
      </c>
      <c r="C46" s="1">
        <v>125.23</v>
      </c>
      <c r="D46" s="9">
        <f t="shared" si="5"/>
        <v>326.11979166666669</v>
      </c>
      <c r="E46" s="67">
        <f t="shared" si="6"/>
        <v>326.11979166666669</v>
      </c>
      <c r="F46" s="1"/>
    </row>
    <row r="47" spans="1:6" x14ac:dyDescent="0.35">
      <c r="A47" s="2">
        <v>44743</v>
      </c>
      <c r="B47" s="2">
        <v>44773</v>
      </c>
      <c r="C47" s="1">
        <v>131.27000000000001</v>
      </c>
      <c r="D47" s="9">
        <f t="shared" si="5"/>
        <v>341.84895833333337</v>
      </c>
      <c r="E47" s="67">
        <f t="shared" si="6"/>
        <v>341.84895833333337</v>
      </c>
    </row>
    <row r="48" spans="1:6" x14ac:dyDescent="0.35">
      <c r="A48" s="2">
        <v>44774</v>
      </c>
      <c r="B48" s="2">
        <v>44804</v>
      </c>
      <c r="C48" s="1">
        <v>138.72999999999999</v>
      </c>
      <c r="D48" s="9">
        <f t="shared" si="5"/>
        <v>361.27604166666669</v>
      </c>
      <c r="E48" s="67">
        <f t="shared" si="6"/>
        <v>361.27604166666669</v>
      </c>
    </row>
    <row r="49" spans="1:5" x14ac:dyDescent="0.35">
      <c r="A49" s="2">
        <v>44805</v>
      </c>
      <c r="B49" s="2">
        <v>44834</v>
      </c>
      <c r="C49" s="1">
        <v>147.32</v>
      </c>
      <c r="D49" s="9">
        <f t="shared" si="5"/>
        <v>383.64583333333331</v>
      </c>
      <c r="E49" s="67">
        <f t="shared" si="6"/>
        <v>383.64583333333331</v>
      </c>
    </row>
    <row r="50" spans="1:5" x14ac:dyDescent="0.35">
      <c r="A50" s="2">
        <v>44835</v>
      </c>
      <c r="B50" s="2">
        <v>44865</v>
      </c>
      <c r="C50" s="147">
        <v>157.28</v>
      </c>
      <c r="D50" s="9">
        <f t="shared" si="5"/>
        <v>409.58333333333331</v>
      </c>
      <c r="E50" s="67">
        <f t="shared" si="6"/>
        <v>409.58333333333331</v>
      </c>
    </row>
    <row r="51" spans="1:5" x14ac:dyDescent="0.35">
      <c r="A51" s="2">
        <v>44866</v>
      </c>
      <c r="B51" s="2">
        <v>44895</v>
      </c>
      <c r="C51" s="147">
        <v>167.28</v>
      </c>
      <c r="D51" s="9">
        <f t="shared" si="5"/>
        <v>435.625</v>
      </c>
      <c r="E51" s="67">
        <f t="shared" si="6"/>
        <v>435.625</v>
      </c>
    </row>
    <row r="52" spans="1:5" x14ac:dyDescent="0.35">
      <c r="A52" s="2">
        <v>44896</v>
      </c>
      <c r="B52" s="2">
        <v>44926</v>
      </c>
      <c r="C52">
        <v>177.16</v>
      </c>
      <c r="D52" s="9">
        <f t="shared" si="5"/>
        <v>461.35416666666663</v>
      </c>
      <c r="E52" s="67">
        <f t="shared" si="6"/>
        <v>461.35416666666663</v>
      </c>
    </row>
    <row r="53" spans="1:5" x14ac:dyDescent="0.35">
      <c r="A53" s="2">
        <v>44927</v>
      </c>
      <c r="B53" s="2">
        <v>44957</v>
      </c>
      <c r="C53">
        <v>187</v>
      </c>
      <c r="D53" s="9">
        <f t="shared" si="5"/>
        <v>486.97916666666669</v>
      </c>
      <c r="E53" s="67">
        <f t="shared" si="6"/>
        <v>486.97916666666669</v>
      </c>
    </row>
    <row r="54" spans="1:5" x14ac:dyDescent="0.35">
      <c r="A54" s="2">
        <v>44958</v>
      </c>
      <c r="B54" s="2">
        <v>44985</v>
      </c>
      <c r="C54">
        <v>197.15</v>
      </c>
      <c r="D54" s="9">
        <f t="shared" si="5"/>
        <v>513.41145833333337</v>
      </c>
      <c r="E54" s="67">
        <f t="shared" si="6"/>
        <v>513.41145833333337</v>
      </c>
    </row>
    <row r="55" spans="1:5" x14ac:dyDescent="0.35">
      <c r="A55" s="2">
        <v>44986</v>
      </c>
      <c r="B55" s="2">
        <v>45016</v>
      </c>
      <c r="C55">
        <v>209.01</v>
      </c>
      <c r="D55" s="9">
        <f t="shared" ref="D55:D56" si="10">+C55/$C$4*100</f>
        <v>544.296875</v>
      </c>
      <c r="E55" s="67">
        <f t="shared" ref="E55:E56" si="11">+D55/$D$4*100</f>
        <v>544.296875</v>
      </c>
    </row>
    <row r="56" spans="1:5" x14ac:dyDescent="0.35">
      <c r="A56" s="2">
        <v>45017</v>
      </c>
      <c r="B56" s="2">
        <v>45046</v>
      </c>
      <c r="C56">
        <v>222.68</v>
      </c>
      <c r="D56" s="9">
        <f t="shared" si="10"/>
        <v>579.89583333333337</v>
      </c>
      <c r="E56" s="67">
        <f t="shared" si="11"/>
        <v>579.89583333333337</v>
      </c>
    </row>
    <row r="57" spans="1:5" x14ac:dyDescent="0.35">
      <c r="A57" s="2">
        <v>45047</v>
      </c>
      <c r="B57" s="2">
        <v>45077</v>
      </c>
      <c r="C57">
        <v>239.5</v>
      </c>
      <c r="D57" s="9">
        <f t="shared" ref="D57" si="12">+C57/$C$4*100</f>
        <v>623.69791666666674</v>
      </c>
      <c r="E57" s="67">
        <f t="shared" ref="E57" si="13">+D57/$D$4*100</f>
        <v>623.69791666666674</v>
      </c>
    </row>
    <row r="58" spans="1:5" x14ac:dyDescent="0.35">
      <c r="A58" s="2">
        <v>45078</v>
      </c>
      <c r="B58" s="2">
        <v>45107</v>
      </c>
      <c r="C58">
        <v>256.7</v>
      </c>
      <c r="D58" s="9">
        <f t="shared" ref="D58" si="14">+C58/$C$4*100</f>
        <v>668.48958333333326</v>
      </c>
      <c r="E58" s="67">
        <f t="shared" ref="E58" si="15">+D58/$D$4*100</f>
        <v>668.48958333333326</v>
      </c>
    </row>
    <row r="59" spans="1:5" x14ac:dyDescent="0.35">
      <c r="A59" s="2">
        <v>45108</v>
      </c>
      <c r="B59" s="2">
        <v>45138</v>
      </c>
      <c r="C59">
        <v>285.14999999999998</v>
      </c>
      <c r="D59" s="9">
        <f t="shared" ref="D59" si="16">+C59/$C$4*100</f>
        <v>742.578125</v>
      </c>
      <c r="E59" s="67">
        <f t="shared" ref="E59" si="17">+D59/$D$4*100</f>
        <v>742.578125</v>
      </c>
    </row>
    <row r="60" spans="1:5" x14ac:dyDescent="0.35">
      <c r="A60" s="2">
        <v>45139</v>
      </c>
      <c r="B60" s="2">
        <v>45169</v>
      </c>
      <c r="C60">
        <v>350</v>
      </c>
      <c r="D60" s="9">
        <f t="shared" ref="D60:D68" si="18">+C60/$C$4*100</f>
        <v>911.45833333333337</v>
      </c>
      <c r="E60" s="67">
        <f t="shared" ref="E60:E68" si="19">+D60/$D$4*100</f>
        <v>911.45833333333337</v>
      </c>
    </row>
    <row r="61" spans="1:5" x14ac:dyDescent="0.35">
      <c r="A61" s="2">
        <v>45170</v>
      </c>
      <c r="B61" s="2">
        <v>45199</v>
      </c>
      <c r="C61">
        <f>C60</f>
        <v>350</v>
      </c>
      <c r="D61" s="9">
        <f t="shared" si="18"/>
        <v>911.45833333333337</v>
      </c>
      <c r="E61" s="67">
        <f t="shared" si="19"/>
        <v>911.45833333333337</v>
      </c>
    </row>
    <row r="62" spans="1:5" x14ac:dyDescent="0.35">
      <c r="A62" s="2">
        <v>45200</v>
      </c>
      <c r="B62" s="2">
        <v>45230</v>
      </c>
      <c r="C62">
        <f>C61</f>
        <v>350</v>
      </c>
      <c r="D62" s="9">
        <f t="shared" si="18"/>
        <v>911.45833333333337</v>
      </c>
      <c r="E62" s="67">
        <f t="shared" si="19"/>
        <v>911.45833333333337</v>
      </c>
    </row>
    <row r="63" spans="1:5" x14ac:dyDescent="0.35">
      <c r="A63" s="2">
        <v>45231</v>
      </c>
      <c r="B63" s="2">
        <v>45260</v>
      </c>
      <c r="C63">
        <v>360.5</v>
      </c>
      <c r="D63" s="9">
        <f t="shared" si="18"/>
        <v>938.80208333333337</v>
      </c>
      <c r="E63" s="67">
        <f t="shared" si="19"/>
        <v>938.80208333333337</v>
      </c>
    </row>
    <row r="64" spans="1:5" x14ac:dyDescent="0.35">
      <c r="A64" s="2">
        <v>45261</v>
      </c>
      <c r="B64" s="2">
        <v>45291</v>
      </c>
      <c r="C64">
        <v>808.45</v>
      </c>
      <c r="D64" s="9">
        <f t="shared" si="18"/>
        <v>2105.338541666667</v>
      </c>
      <c r="E64" s="67">
        <f t="shared" si="19"/>
        <v>2105.338541666667</v>
      </c>
    </row>
    <row r="65" spans="1:5" x14ac:dyDescent="0.35">
      <c r="A65" s="2">
        <v>45292</v>
      </c>
      <c r="B65" s="2">
        <v>45322</v>
      </c>
      <c r="C65">
        <v>826.4</v>
      </c>
      <c r="D65" s="9">
        <f t="shared" si="18"/>
        <v>2152.083333333333</v>
      </c>
      <c r="E65" s="67">
        <f t="shared" si="19"/>
        <v>2152.083333333333</v>
      </c>
    </row>
    <row r="66" spans="1:5" x14ac:dyDescent="0.35">
      <c r="A66" s="2">
        <v>45323</v>
      </c>
      <c r="B66" s="2">
        <v>45351</v>
      </c>
      <c r="C66">
        <v>842.2</v>
      </c>
      <c r="D66" s="9">
        <f t="shared" si="18"/>
        <v>2193.229166666667</v>
      </c>
      <c r="E66" s="67">
        <f t="shared" si="19"/>
        <v>2193.229166666667</v>
      </c>
    </row>
    <row r="67" spans="1:5" x14ac:dyDescent="0.35">
      <c r="A67" s="2">
        <v>45352</v>
      </c>
      <c r="B67" s="2">
        <v>45382</v>
      </c>
      <c r="C67">
        <v>858</v>
      </c>
      <c r="D67" s="9">
        <f t="shared" si="18"/>
        <v>2234.375</v>
      </c>
      <c r="E67" s="67">
        <f t="shared" si="19"/>
        <v>2234.375</v>
      </c>
    </row>
    <row r="68" spans="1:5" x14ac:dyDescent="0.35">
      <c r="C68">
        <v>858</v>
      </c>
      <c r="D68" s="9">
        <f t="shared" si="18"/>
        <v>2234.375</v>
      </c>
      <c r="E68" s="67">
        <f t="shared" si="19"/>
        <v>2234.375</v>
      </c>
    </row>
    <row r="226" spans="1:1" s="19" customFormat="1" x14ac:dyDescent="0.35">
      <c r="A226" s="19" t="s">
        <v>11</v>
      </c>
    </row>
    <row r="250" spans="10:10" x14ac:dyDescent="0.35">
      <c r="J250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showGridLines="0" topLeftCell="A58" workbookViewId="0">
      <selection activeCell="G68" sqref="G68"/>
    </sheetView>
  </sheetViews>
  <sheetFormatPr baseColWidth="10" defaultRowHeight="14.5" outlineLevelCol="1" x14ac:dyDescent="0.35"/>
  <cols>
    <col min="6" max="6" width="11.453125" customWidth="1" outlineLevel="1"/>
  </cols>
  <sheetData>
    <row r="1" spans="1:19" x14ac:dyDescent="0.35">
      <c r="A1" s="5" t="s">
        <v>1</v>
      </c>
    </row>
    <row r="2" spans="1:19" x14ac:dyDescent="0.35">
      <c r="A2" s="6" t="s">
        <v>2</v>
      </c>
      <c r="B2" s="6" t="s">
        <v>3</v>
      </c>
      <c r="C2" s="6" t="s">
        <v>0</v>
      </c>
      <c r="D2" s="6" t="s">
        <v>4</v>
      </c>
      <c r="E2" s="6" t="s">
        <v>5</v>
      </c>
    </row>
    <row r="3" spans="1:19" x14ac:dyDescent="0.35">
      <c r="A3" s="10">
        <v>43374</v>
      </c>
      <c r="B3" s="10">
        <f>A3+30</f>
        <v>43404</v>
      </c>
      <c r="C3" s="34">
        <v>0.03</v>
      </c>
      <c r="D3" s="17">
        <v>100</v>
      </c>
      <c r="E3" s="18">
        <v>100</v>
      </c>
      <c r="F3" s="3">
        <f>+C3</f>
        <v>0.03</v>
      </c>
    </row>
    <row r="4" spans="1:19" x14ac:dyDescent="0.35">
      <c r="A4" s="10">
        <v>43405</v>
      </c>
      <c r="B4" s="10">
        <f>A4+29</f>
        <v>43434</v>
      </c>
      <c r="C4" s="34">
        <v>1E-3</v>
      </c>
      <c r="D4" s="11">
        <f>+D3*(1+C4)</f>
        <v>100.1</v>
      </c>
      <c r="E4" s="7">
        <f>D4/$D$4*100</f>
        <v>100</v>
      </c>
      <c r="F4" s="3">
        <f t="shared" ref="F4:F10" si="0">+D4/D3-1</f>
        <v>9.9999999999988987E-4</v>
      </c>
      <c r="G4" s="12" t="s">
        <v>9</v>
      </c>
      <c r="H4" s="12" t="s">
        <v>6</v>
      </c>
    </row>
    <row r="5" spans="1:19" x14ac:dyDescent="0.35">
      <c r="A5" s="2">
        <v>43435</v>
      </c>
      <c r="B5" s="2">
        <v>43465</v>
      </c>
      <c r="C5" s="3">
        <v>1.2999999999999999E-2</v>
      </c>
      <c r="D5" s="9">
        <f>+D4*(1+C5)</f>
        <v>101.40129999999998</v>
      </c>
      <c r="E5" s="66">
        <f>D5/$D$4*100</f>
        <v>101.29999999999998</v>
      </c>
      <c r="F5" s="3">
        <f t="shared" si="0"/>
        <v>1.2999999999999901E-2</v>
      </c>
    </row>
    <row r="6" spans="1:19" x14ac:dyDescent="0.35">
      <c r="A6" s="2">
        <v>43466</v>
      </c>
      <c r="B6" s="2">
        <v>43496</v>
      </c>
      <c r="C6" s="68">
        <v>6.0000000000000001E-3</v>
      </c>
      <c r="D6" s="9">
        <f>+D5*(1+C6)</f>
        <v>102.00970779999997</v>
      </c>
      <c r="E6" s="66">
        <f t="shared" ref="E6:E7" si="1">D6/$D$4*100</f>
        <v>101.90779999999997</v>
      </c>
      <c r="F6" s="3">
        <f t="shared" si="0"/>
        <v>6.0000000000000053E-3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>
        <v>5.3890580978541269E-2</v>
      </c>
      <c r="S6" s="31">
        <v>3.6857833933988005E-2</v>
      </c>
    </row>
    <row r="7" spans="1:19" x14ac:dyDescent="0.35">
      <c r="A7" s="2">
        <v>43497</v>
      </c>
      <c r="B7" s="2">
        <v>43524</v>
      </c>
      <c r="C7" s="68">
        <v>3.4000000000000002E-2</v>
      </c>
      <c r="D7" s="9">
        <f t="shared" ref="D7" si="2">+D6*(1+C7)</f>
        <v>105.47803786519998</v>
      </c>
      <c r="E7" s="66">
        <f t="shared" si="1"/>
        <v>105.3726652</v>
      </c>
      <c r="F7" s="3">
        <f t="shared" si="0"/>
        <v>3.400000000000003E-2</v>
      </c>
      <c r="G7" s="31"/>
    </row>
    <row r="8" spans="1:19" x14ac:dyDescent="0.35">
      <c r="A8" s="2">
        <v>43525</v>
      </c>
      <c r="B8" s="2">
        <v>43555</v>
      </c>
      <c r="C8" s="71">
        <v>4.1000000000000002E-2</v>
      </c>
      <c r="D8" s="9">
        <f>+D7*(1+C8)</f>
        <v>109.80263741767317</v>
      </c>
      <c r="E8" s="66">
        <f>D8/$D$4*100</f>
        <v>109.69294447319997</v>
      </c>
      <c r="F8" s="3">
        <f t="shared" si="0"/>
        <v>4.0999999999999925E-2</v>
      </c>
      <c r="G8" s="31"/>
    </row>
    <row r="9" spans="1:19" x14ac:dyDescent="0.35">
      <c r="A9" s="2">
        <v>43556</v>
      </c>
      <c r="B9" s="2">
        <v>43585</v>
      </c>
      <c r="C9" s="68">
        <v>4.5999999999999999E-2</v>
      </c>
      <c r="D9" s="9">
        <f t="shared" ref="D9:D25" si="3">+D8*(1+C9)</f>
        <v>114.85355873888614</v>
      </c>
      <c r="E9" s="66">
        <f t="shared" ref="E9:E25" si="4">D9/$D$4*100</f>
        <v>114.73881991896717</v>
      </c>
      <c r="F9" s="3">
        <f t="shared" si="0"/>
        <v>4.6000000000000041E-2</v>
      </c>
      <c r="G9" s="31"/>
    </row>
    <row r="10" spans="1:19" x14ac:dyDescent="0.35">
      <c r="A10" s="2">
        <v>43586</v>
      </c>
      <c r="B10" s="2">
        <v>43616</v>
      </c>
      <c r="C10" s="68">
        <v>4.9000000000000002E-2</v>
      </c>
      <c r="D10" s="9">
        <f t="shared" si="3"/>
        <v>120.48138311709155</v>
      </c>
      <c r="E10" s="66">
        <f t="shared" si="4"/>
        <v>120.36102209499657</v>
      </c>
      <c r="F10" s="3">
        <f t="shared" si="0"/>
        <v>4.8999999999999932E-2</v>
      </c>
      <c r="G10" s="31"/>
    </row>
    <row r="11" spans="1:19" x14ac:dyDescent="0.35">
      <c r="A11" s="2">
        <v>43617</v>
      </c>
      <c r="B11" s="2">
        <v>43646</v>
      </c>
      <c r="C11" s="68">
        <v>1.7000000000000001E-2</v>
      </c>
      <c r="D11" s="9">
        <f t="shared" si="3"/>
        <v>122.5295666300821</v>
      </c>
      <c r="E11" s="66">
        <f t="shared" si="4"/>
        <v>122.40715947061149</v>
      </c>
      <c r="F11" s="3">
        <f t="shared" ref="F11:F25" si="5">+D11/D10-1</f>
        <v>1.6999999999999904E-2</v>
      </c>
      <c r="G11" s="31"/>
    </row>
    <row r="12" spans="1:19" x14ac:dyDescent="0.35">
      <c r="A12" s="2">
        <v>43647</v>
      </c>
      <c r="B12" s="2">
        <v>43677</v>
      </c>
      <c r="C12" s="32">
        <v>1E-3</v>
      </c>
      <c r="D12" s="9">
        <f t="shared" si="3"/>
        <v>122.65209619671217</v>
      </c>
      <c r="E12" s="66">
        <f t="shared" si="4"/>
        <v>122.5295666300821</v>
      </c>
      <c r="F12" s="3">
        <f t="shared" si="5"/>
        <v>9.9999999999988987E-4</v>
      </c>
      <c r="G12" s="31"/>
    </row>
    <row r="13" spans="1:19" x14ac:dyDescent="0.35">
      <c r="A13" s="2">
        <v>43678</v>
      </c>
      <c r="B13" s="2">
        <v>43708</v>
      </c>
      <c r="C13" s="32">
        <v>0.11199999999999999</v>
      </c>
      <c r="D13" s="9">
        <f t="shared" si="3"/>
        <v>136.38913097074393</v>
      </c>
      <c r="E13" s="66">
        <f t="shared" si="4"/>
        <v>136.25287809265129</v>
      </c>
      <c r="F13" s="3">
        <f t="shared" si="5"/>
        <v>0.1120000000000001</v>
      </c>
      <c r="G13" s="31"/>
    </row>
    <row r="14" spans="1:19" x14ac:dyDescent="0.35">
      <c r="A14" s="2">
        <v>43709</v>
      </c>
      <c r="B14" s="2">
        <v>43738</v>
      </c>
      <c r="C14" s="32">
        <v>4.2000000000000003E-2</v>
      </c>
      <c r="D14" s="9">
        <f t="shared" si="3"/>
        <v>142.11747447151518</v>
      </c>
      <c r="E14" s="66">
        <f t="shared" si="4"/>
        <v>141.97549897254265</v>
      </c>
      <c r="F14" s="3">
        <f t="shared" si="5"/>
        <v>4.2000000000000037E-2</v>
      </c>
      <c r="G14" s="31"/>
    </row>
    <row r="15" spans="1:19" x14ac:dyDescent="0.35">
      <c r="A15" s="2">
        <v>43739</v>
      </c>
      <c r="B15" s="2">
        <v>43769</v>
      </c>
      <c r="C15" s="32">
        <v>3.6000000000000004E-2</v>
      </c>
      <c r="D15" s="9">
        <f t="shared" si="3"/>
        <v>147.23370355248974</v>
      </c>
      <c r="E15" s="66">
        <f t="shared" si="4"/>
        <v>147.08661693555422</v>
      </c>
      <c r="F15" s="3">
        <f t="shared" si="5"/>
        <v>3.6000000000000032E-2</v>
      </c>
      <c r="G15" s="31"/>
    </row>
    <row r="16" spans="1:19" x14ac:dyDescent="0.35">
      <c r="A16" s="2">
        <v>43770</v>
      </c>
      <c r="B16" s="2">
        <v>43799</v>
      </c>
      <c r="C16" s="32">
        <v>5.4000000000000006E-2</v>
      </c>
      <c r="D16" s="9">
        <f t="shared" si="3"/>
        <v>155.1843235443242</v>
      </c>
      <c r="E16" s="66">
        <f t="shared" si="4"/>
        <v>155.02929425007414</v>
      </c>
      <c r="F16" s="3">
        <f t="shared" si="5"/>
        <v>5.4000000000000048E-2</v>
      </c>
      <c r="G16" s="31"/>
    </row>
    <row r="17" spans="1:8" x14ac:dyDescent="0.35">
      <c r="A17" s="2">
        <v>43800</v>
      </c>
      <c r="B17" s="2">
        <v>43830</v>
      </c>
      <c r="C17" s="32">
        <v>3.6999999999999998E-2</v>
      </c>
      <c r="D17" s="9">
        <f>+D16*(1+C17)</f>
        <v>160.92614351546419</v>
      </c>
      <c r="E17" s="66">
        <f t="shared" si="4"/>
        <v>160.76537813732688</v>
      </c>
      <c r="F17" s="3">
        <f t="shared" si="5"/>
        <v>3.6999999999999922E-2</v>
      </c>
      <c r="G17" s="31"/>
    </row>
    <row r="18" spans="1:8" x14ac:dyDescent="0.35">
      <c r="A18" s="2">
        <v>43831</v>
      </c>
      <c r="B18" s="2">
        <v>43861</v>
      </c>
      <c r="C18" s="32">
        <f>'IPIM (2)'!BE7</f>
        <v>1.5057219013040468E-2</v>
      </c>
      <c r="D18" s="9">
        <f t="shared" si="3"/>
        <v>163.34924370330052</v>
      </c>
      <c r="E18" s="66">
        <f t="shared" si="4"/>
        <v>163.18605764565487</v>
      </c>
      <c r="F18" s="3">
        <f t="shared" si="5"/>
        <v>1.5057219013040468E-2</v>
      </c>
      <c r="G18" s="31"/>
    </row>
    <row r="19" spans="1:8" x14ac:dyDescent="0.35">
      <c r="A19" s="2">
        <v>43862</v>
      </c>
      <c r="B19" s="2">
        <v>43890</v>
      </c>
      <c r="C19" s="32">
        <f>'IPIM (2)'!BF7</f>
        <v>1.1169257228504925E-2</v>
      </c>
      <c r="D19" s="9">
        <f t="shared" si="3"/>
        <v>165.17373342430443</v>
      </c>
      <c r="E19" s="66">
        <f t="shared" si="4"/>
        <v>165.00872469960484</v>
      </c>
      <c r="F19" s="3">
        <f t="shared" si="5"/>
        <v>1.1169257228504925E-2</v>
      </c>
      <c r="G19" s="31"/>
    </row>
    <row r="20" spans="1:8" x14ac:dyDescent="0.35">
      <c r="A20" s="2">
        <v>43891</v>
      </c>
      <c r="B20" s="2">
        <v>43921</v>
      </c>
      <c r="C20" s="32">
        <f>'IPIM (2)'!BG7</f>
        <v>9.5835843960292433E-3</v>
      </c>
      <c r="D20" s="9">
        <f>+D19*(1+C20)</f>
        <v>166.7566898385835</v>
      </c>
      <c r="E20" s="66">
        <f t="shared" si="4"/>
        <v>166.59009973884466</v>
      </c>
      <c r="F20" s="3">
        <f t="shared" si="5"/>
        <v>9.5835843960292433E-3</v>
      </c>
      <c r="G20" s="31"/>
    </row>
    <row r="21" spans="1:8" x14ac:dyDescent="0.35">
      <c r="A21" s="2">
        <v>43922</v>
      </c>
      <c r="B21" s="2">
        <v>43951</v>
      </c>
      <c r="C21" s="32">
        <f>'IPIM (2)'!BH7</f>
        <v>-1.2953438055334665E-2</v>
      </c>
      <c r="D21" s="9">
        <f t="shared" si="3"/>
        <v>164.59661738644675</v>
      </c>
      <c r="E21" s="66">
        <f t="shared" si="4"/>
        <v>164.43218520124552</v>
      </c>
      <c r="F21" s="3">
        <f t="shared" si="5"/>
        <v>-1.2953438055334665E-2</v>
      </c>
      <c r="G21" s="31"/>
    </row>
    <row r="22" spans="1:8" x14ac:dyDescent="0.35">
      <c r="A22" s="2">
        <v>43952</v>
      </c>
      <c r="B22" s="2">
        <v>43982</v>
      </c>
      <c r="C22" s="32">
        <f>'IPIM (2)'!BI7</f>
        <v>3.6562559068400446E-3</v>
      </c>
      <c r="D22" s="9">
        <f t="shared" si="3"/>
        <v>165.19842474101185</v>
      </c>
      <c r="E22" s="66">
        <f t="shared" si="4"/>
        <v>165.0333913496622</v>
      </c>
      <c r="F22" s="3">
        <f>+D22/D21-1</f>
        <v>3.6562559068400446E-3</v>
      </c>
      <c r="G22" s="31"/>
    </row>
    <row r="23" spans="1:8" x14ac:dyDescent="0.35">
      <c r="A23" s="2">
        <v>43983</v>
      </c>
      <c r="B23" s="2">
        <v>44012</v>
      </c>
      <c r="C23" s="32">
        <f>'IPIM (2)'!BJ7</f>
        <v>3.6593839909391024E-2</v>
      </c>
      <c r="D23" s="9">
        <f t="shared" si="3"/>
        <v>171.24366944926803</v>
      </c>
      <c r="E23" s="66">
        <f t="shared" si="4"/>
        <v>171.07259685241561</v>
      </c>
      <c r="F23" s="3">
        <f t="shared" si="5"/>
        <v>3.6593839909391024E-2</v>
      </c>
      <c r="G23" s="31"/>
    </row>
    <row r="24" spans="1:8" x14ac:dyDescent="0.35">
      <c r="A24" s="2">
        <v>44013</v>
      </c>
      <c r="B24" s="2">
        <v>44043</v>
      </c>
      <c r="C24" s="32">
        <f>'IPIM (2)'!BK7</f>
        <v>3.5318224957191724E-2</v>
      </c>
      <c r="D24" s="9">
        <f t="shared" si="3"/>
        <v>177.29169188937226</v>
      </c>
      <c r="E24" s="66">
        <f t="shared" si="4"/>
        <v>177.11457731206022</v>
      </c>
      <c r="F24" s="3">
        <f t="shared" si="5"/>
        <v>3.5318224957191724E-2</v>
      </c>
      <c r="G24" s="31"/>
    </row>
    <row r="25" spans="1:8" x14ac:dyDescent="0.35">
      <c r="A25" s="2">
        <v>44044</v>
      </c>
      <c r="B25" s="2">
        <v>44074</v>
      </c>
      <c r="C25" s="32">
        <f>'IPIM (2)'!BL7</f>
        <v>4.1043633090730447E-2</v>
      </c>
      <c r="D25" s="9">
        <f t="shared" si="3"/>
        <v>184.56838704131448</v>
      </c>
      <c r="E25" s="66">
        <f t="shared" si="4"/>
        <v>184.38400303827623</v>
      </c>
      <c r="F25" s="3">
        <f t="shared" si="5"/>
        <v>4.1043633090730447E-2</v>
      </c>
      <c r="G25" s="31"/>
    </row>
    <row r="26" spans="1:8" x14ac:dyDescent="0.35">
      <c r="A26" s="2">
        <v>44075</v>
      </c>
      <c r="B26" s="2">
        <v>44104</v>
      </c>
      <c r="C26" s="32">
        <f>'IPIM (2)'!BM7</f>
        <v>3.6936622493241922E-2</v>
      </c>
      <c r="D26" s="9">
        <f>+D25*(1+C26)</f>
        <v>191.38571987764607</v>
      </c>
      <c r="E26" s="66">
        <f>D26/$D$4*100</f>
        <v>191.19452535229377</v>
      </c>
      <c r="F26" s="3">
        <f>+D26/D25-1</f>
        <v>3.6936622493241922E-2</v>
      </c>
      <c r="G26" s="31"/>
      <c r="H26" s="32"/>
    </row>
    <row r="27" spans="1:8" x14ac:dyDescent="0.35">
      <c r="A27" s="2">
        <v>44105</v>
      </c>
      <c r="B27" s="2">
        <v>44135</v>
      </c>
      <c r="C27" s="32">
        <f>'IPIM (2)'!BN7</f>
        <v>4.6650583283135649E-2</v>
      </c>
      <c r="D27" s="9">
        <f t="shared" ref="D27:D32" si="6">+D26*(1+C27)</f>
        <v>200.31397534200107</v>
      </c>
      <c r="E27" s="66">
        <f t="shared" ref="E27:E47" si="7">D27/$D$4*100</f>
        <v>200.11386148052054</v>
      </c>
      <c r="F27" s="3">
        <f t="shared" ref="F27:F47" si="8">+D27/D26-1</f>
        <v>4.6650583283135649E-2</v>
      </c>
      <c r="H27" s="32"/>
    </row>
    <row r="28" spans="1:8" x14ac:dyDescent="0.35">
      <c r="A28" s="2">
        <v>44136</v>
      </c>
      <c r="B28" s="2">
        <v>44165</v>
      </c>
      <c r="C28" s="32">
        <f>'IPIM (2)'!BO7</f>
        <v>4.1713982174967246E-2</v>
      </c>
      <c r="D28" s="9">
        <f t="shared" si="6"/>
        <v>208.66986893881412</v>
      </c>
      <c r="E28" s="66">
        <f t="shared" si="7"/>
        <v>208.46140753128287</v>
      </c>
      <c r="F28" s="3">
        <f t="shared" si="8"/>
        <v>4.1713982174967246E-2</v>
      </c>
      <c r="H28" s="32"/>
    </row>
    <row r="29" spans="1:8" x14ac:dyDescent="0.35">
      <c r="A29" s="2">
        <v>44166</v>
      </c>
      <c r="B29" s="2">
        <v>44196</v>
      </c>
      <c r="C29" s="32">
        <f>'IPIM (2)'!BP7</f>
        <v>4.4019570153935428E-2</v>
      </c>
      <c r="D29" s="9">
        <f t="shared" si="6"/>
        <v>217.85542687357875</v>
      </c>
      <c r="E29" s="66">
        <f t="shared" si="7"/>
        <v>217.63778908449427</v>
      </c>
      <c r="F29" s="3">
        <f t="shared" si="8"/>
        <v>4.4019570153935428E-2</v>
      </c>
      <c r="H29" s="32"/>
    </row>
    <row r="30" spans="1:8" x14ac:dyDescent="0.35">
      <c r="A30" s="2">
        <v>44197</v>
      </c>
      <c r="B30" s="2">
        <v>44227</v>
      </c>
      <c r="C30" s="32">
        <f>'IPIM (2)'!BQ7</f>
        <v>5.5574037386724173E-2</v>
      </c>
      <c r="D30" s="9">
        <f t="shared" si="6"/>
        <v>229.96253251155176</v>
      </c>
      <c r="E30" s="66">
        <f t="shared" si="7"/>
        <v>229.7327997118399</v>
      </c>
      <c r="F30" s="3">
        <f t="shared" si="8"/>
        <v>5.5574037386724173E-2</v>
      </c>
      <c r="H30" s="32"/>
    </row>
    <row r="31" spans="1:8" x14ac:dyDescent="0.35">
      <c r="A31" s="2">
        <v>44228</v>
      </c>
      <c r="B31" s="2">
        <v>44255</v>
      </c>
      <c r="C31" s="32">
        <f>'IPIM (2)'!BR7</f>
        <v>6.0878744080073099E-2</v>
      </c>
      <c r="D31" s="9">
        <f t="shared" si="6"/>
        <v>243.96236267632801</v>
      </c>
      <c r="E31" s="66">
        <f t="shared" si="7"/>
        <v>243.71864403229574</v>
      </c>
      <c r="F31" s="3">
        <f t="shared" si="8"/>
        <v>6.0878744080073099E-2</v>
      </c>
      <c r="H31" s="32"/>
    </row>
    <row r="32" spans="1:8" x14ac:dyDescent="0.35">
      <c r="A32" s="2">
        <v>44256</v>
      </c>
      <c r="B32" s="2">
        <v>44286</v>
      </c>
      <c r="C32" s="32">
        <f>'IPIM (2)'!BS7</f>
        <v>3.8909323630989423E-2</v>
      </c>
      <c r="D32" s="9">
        <f t="shared" si="6"/>
        <v>253.45477319948208</v>
      </c>
      <c r="E32" s="66">
        <f t="shared" si="7"/>
        <v>253.20157162785421</v>
      </c>
      <c r="F32" s="3">
        <f t="shared" si="8"/>
        <v>3.8909323630989423E-2</v>
      </c>
      <c r="H32" s="32"/>
    </row>
    <row r="33" spans="1:8" x14ac:dyDescent="0.35">
      <c r="A33" s="2">
        <v>44287</v>
      </c>
      <c r="B33" s="2">
        <v>44316</v>
      </c>
      <c r="C33" s="32">
        <f>'IPIM (2)'!BT7</f>
        <v>4.7659751536371475E-2</v>
      </c>
      <c r="D33" s="9">
        <f>+D32*(1+C33)</f>
        <v>265.53436471587679</v>
      </c>
      <c r="E33" s="66">
        <f t="shared" si="7"/>
        <v>265.26909562025651</v>
      </c>
      <c r="F33" s="3">
        <f t="shared" si="8"/>
        <v>4.7659751536371475E-2</v>
      </c>
      <c r="H33" s="20"/>
    </row>
    <row r="34" spans="1:8" x14ac:dyDescent="0.35">
      <c r="A34" s="2">
        <v>44317</v>
      </c>
      <c r="B34" s="2">
        <v>44347</v>
      </c>
      <c r="C34" s="32">
        <f>'IPIM (2)'!BU7</f>
        <v>3.2224824232401916E-2</v>
      </c>
      <c r="D34" s="9">
        <f t="shared" ref="D34:D46" si="9">+D33*(1+C34)</f>
        <v>274.0911629465084</v>
      </c>
      <c r="E34" s="66">
        <f t="shared" si="7"/>
        <v>273.81734560090752</v>
      </c>
      <c r="F34" s="3">
        <f t="shared" si="8"/>
        <v>3.2224824232401916E-2</v>
      </c>
    </row>
    <row r="35" spans="1:8" x14ac:dyDescent="0.35">
      <c r="A35" s="2">
        <v>44348</v>
      </c>
      <c r="B35" s="2">
        <v>44377</v>
      </c>
      <c r="C35" s="32">
        <f>'IPIM (2)'!BV7</f>
        <v>3.1303779650744268E-2</v>
      </c>
      <c r="D35" s="9">
        <f t="shared" si="9"/>
        <v>282.67125231560215</v>
      </c>
      <c r="E35" s="66">
        <f t="shared" si="7"/>
        <v>282.38886345215002</v>
      </c>
      <c r="F35" s="3">
        <f t="shared" si="8"/>
        <v>3.1303779650744268E-2</v>
      </c>
    </row>
    <row r="36" spans="1:8" x14ac:dyDescent="0.35">
      <c r="A36" s="2">
        <v>44378</v>
      </c>
      <c r="B36" s="2">
        <v>44408</v>
      </c>
      <c r="C36" s="32">
        <f>'IPIM (2)'!BW7</f>
        <v>2.2363752217500199E-2</v>
      </c>
      <c r="D36" s="9">
        <f t="shared" si="9"/>
        <v>288.99284216139876</v>
      </c>
      <c r="E36" s="66">
        <f t="shared" si="7"/>
        <v>288.70413802337538</v>
      </c>
      <c r="F36" s="3">
        <f t="shared" si="8"/>
        <v>2.2363752217500199E-2</v>
      </c>
    </row>
    <row r="37" spans="1:8" x14ac:dyDescent="0.35">
      <c r="A37" s="2">
        <v>44409</v>
      </c>
      <c r="B37" s="2">
        <v>44439</v>
      </c>
      <c r="C37" s="32">
        <f>'IPIM (2)'!BX7</f>
        <v>2.5118045702192004E-2</v>
      </c>
      <c r="D37" s="9">
        <f t="shared" si="9"/>
        <v>296.2517775784151</v>
      </c>
      <c r="E37" s="66">
        <f t="shared" si="7"/>
        <v>295.95582175665845</v>
      </c>
      <c r="F37" s="3">
        <f t="shared" si="8"/>
        <v>2.5118045702192004E-2</v>
      </c>
    </row>
    <row r="38" spans="1:8" x14ac:dyDescent="0.35">
      <c r="A38" s="2">
        <v>44440</v>
      </c>
      <c r="B38" s="2">
        <v>44469</v>
      </c>
      <c r="C38" s="32">
        <f>'IPIM (2)'!BY7</f>
        <v>2.7957875157847534E-2</v>
      </c>
      <c r="D38" s="9">
        <v>307.88</v>
      </c>
      <c r="E38" s="66">
        <f t="shared" si="7"/>
        <v>307.57242757242761</v>
      </c>
      <c r="F38" s="3">
        <f t="shared" si="8"/>
        <v>3.9251148184273887E-2</v>
      </c>
    </row>
    <row r="39" spans="1:8" x14ac:dyDescent="0.35">
      <c r="A39" s="2">
        <v>44470</v>
      </c>
      <c r="B39" s="2">
        <v>44500</v>
      </c>
      <c r="C39" s="32">
        <f>'IPIM (2)'!BZ7</f>
        <v>2.8485576923076961E-2</v>
      </c>
      <c r="D39" s="9">
        <f t="shared" si="9"/>
        <v>316.65013942307695</v>
      </c>
      <c r="E39" s="66">
        <f t="shared" si="7"/>
        <v>316.33380561745952</v>
      </c>
      <c r="F39" s="3">
        <f t="shared" si="8"/>
        <v>2.8485576923076961E-2</v>
      </c>
    </row>
    <row r="40" spans="1:8" x14ac:dyDescent="0.35">
      <c r="A40" s="2">
        <v>44501</v>
      </c>
      <c r="B40" s="2">
        <v>44530</v>
      </c>
      <c r="C40" s="32">
        <f>'IPIM (2)'!CA7</f>
        <v>2.9449573448638411E-2</v>
      </c>
      <c r="D40" s="9">
        <f t="shared" si="9"/>
        <v>325.97535096153842</v>
      </c>
      <c r="E40" s="66">
        <f t="shared" si="7"/>
        <v>325.64970126027816</v>
      </c>
      <c r="F40" s="3">
        <f t="shared" si="8"/>
        <v>2.9449573448638411E-2</v>
      </c>
    </row>
    <row r="41" spans="1:8" x14ac:dyDescent="0.35">
      <c r="A41" s="2">
        <v>44531</v>
      </c>
      <c r="B41" s="2">
        <v>44561</v>
      </c>
      <c r="C41" s="32">
        <f>'IPIM (2)'!CB7</f>
        <v>2.2590532410035058E-2</v>
      </c>
      <c r="D41" s="9">
        <f t="shared" si="9"/>
        <v>333.33930769230761</v>
      </c>
      <c r="E41" s="66">
        <f t="shared" si="7"/>
        <v>333.00630139091669</v>
      </c>
      <c r="F41" s="3">
        <f t="shared" si="8"/>
        <v>2.2590532410035058E-2</v>
      </c>
    </row>
    <row r="42" spans="1:8" x14ac:dyDescent="0.35">
      <c r="A42" s="2">
        <v>44562</v>
      </c>
      <c r="B42" s="2">
        <v>44592</v>
      </c>
      <c r="C42" s="32">
        <f>'IPIM (2)'!CC7</f>
        <v>3.7189165186500839E-2</v>
      </c>
      <c r="D42" s="9">
        <f t="shared" si="9"/>
        <v>345.73591826923069</v>
      </c>
      <c r="E42" s="66">
        <f t="shared" si="7"/>
        <v>345.39052774148922</v>
      </c>
      <c r="F42" s="3">
        <f t="shared" si="8"/>
        <v>3.7189165186500839E-2</v>
      </c>
    </row>
    <row r="43" spans="1:8" x14ac:dyDescent="0.35">
      <c r="A43" s="2">
        <v>44593</v>
      </c>
      <c r="B43" s="2">
        <v>44620</v>
      </c>
      <c r="C43" s="32">
        <f>'IPIM (2)'!CD7</f>
        <v>4.7418663138484307E-2</v>
      </c>
      <c r="D43" s="9">
        <f t="shared" si="9"/>
        <v>362.1302533125139</v>
      </c>
      <c r="E43" s="66">
        <f t="shared" si="7"/>
        <v>361.76848482768622</v>
      </c>
      <c r="F43" s="3">
        <f t="shared" si="8"/>
        <v>4.7418663138484307E-2</v>
      </c>
    </row>
    <row r="44" spans="1:8" x14ac:dyDescent="0.35">
      <c r="A44" s="2">
        <v>44621</v>
      </c>
      <c r="B44" s="2">
        <v>44651</v>
      </c>
      <c r="C44" s="32">
        <f>'IPIM (2)'!CE7</f>
        <v>6.3293000939492527E-2</v>
      </c>
      <c r="D44" s="9">
        <f t="shared" si="9"/>
        <v>385.05056377564154</v>
      </c>
      <c r="E44" s="66">
        <f t="shared" si="7"/>
        <v>384.66589787776377</v>
      </c>
      <c r="F44" s="3">
        <f t="shared" si="8"/>
        <v>6.3293000939492527E-2</v>
      </c>
    </row>
    <row r="45" spans="1:8" x14ac:dyDescent="0.35">
      <c r="A45" s="2">
        <v>44652</v>
      </c>
      <c r="B45" s="2">
        <v>44681</v>
      </c>
      <c r="C45" s="32">
        <f>'IPIM (2)'!CF7</f>
        <v>5.906345590196449E-2</v>
      </c>
      <c r="D45" s="9">
        <f t="shared" si="9"/>
        <v>407.79298076923072</v>
      </c>
      <c r="E45" s="66">
        <f t="shared" si="7"/>
        <v>407.38559517405673</v>
      </c>
      <c r="F45" s="3">
        <f t="shared" si="8"/>
        <v>5.906345590196449E-2</v>
      </c>
    </row>
    <row r="46" spans="1:8" x14ac:dyDescent="0.35">
      <c r="A46" s="2">
        <v>44682</v>
      </c>
      <c r="B46" s="2">
        <v>44712</v>
      </c>
      <c r="C46" s="32">
        <f>'IPIM (2)'!CG7</f>
        <v>5.1633393829401131E-2</v>
      </c>
      <c r="D46" s="9">
        <f t="shared" si="9"/>
        <v>428.84871634615382</v>
      </c>
      <c r="E46" s="66">
        <f t="shared" si="7"/>
        <v>428.42029605010373</v>
      </c>
      <c r="F46" s="3">
        <f t="shared" si="8"/>
        <v>5.1633393829401131E-2</v>
      </c>
    </row>
    <row r="47" spans="1:8" x14ac:dyDescent="0.35">
      <c r="A47" s="2">
        <v>44713</v>
      </c>
      <c r="B47" s="2">
        <v>44742</v>
      </c>
      <c r="C47" s="32">
        <f>'IPIM (2)'!CH7</f>
        <v>4.8235395633790645E-2</v>
      </c>
      <c r="D47" s="9">
        <f>+D46*(1+C47)</f>
        <v>449.53440384615379</v>
      </c>
      <c r="E47" s="66">
        <f t="shared" si="7"/>
        <v>449.08531852762621</v>
      </c>
      <c r="F47" s="3">
        <f t="shared" si="8"/>
        <v>4.8235395633790645E-2</v>
      </c>
    </row>
    <row r="48" spans="1:8" x14ac:dyDescent="0.35">
      <c r="A48" s="2">
        <v>44743</v>
      </c>
      <c r="B48" s="2">
        <v>44773</v>
      </c>
      <c r="C48" s="32">
        <f>'IPIM (2)'!CI7</f>
        <v>7.0793546262759355E-2</v>
      </c>
      <c r="D48" s="9">
        <f>+D47*(1+C48)</f>
        <v>481.35853846153844</v>
      </c>
      <c r="E48" s="66">
        <f t="shared" ref="E48" si="10">D48/$D$4*100</f>
        <v>480.87766080073777</v>
      </c>
      <c r="F48" s="3">
        <f t="shared" ref="F48" si="11">+D48/D47-1</f>
        <v>7.0793546262759355E-2</v>
      </c>
    </row>
    <row r="49" spans="1:6" x14ac:dyDescent="0.35">
      <c r="A49" s="2">
        <v>44774</v>
      </c>
      <c r="B49" s="2">
        <v>44804</v>
      </c>
      <c r="C49" s="32">
        <f>'IPIM (2)'!CJ7</f>
        <v>8.1795817958179695E-2</v>
      </c>
      <c r="D49" s="9">
        <f>+D48*(1+C49)</f>
        <v>520.7316538461539</v>
      </c>
      <c r="E49" s="66">
        <f t="shared" ref="E49:E50" si="12">D49/$D$4*100</f>
        <v>520.2114424037502</v>
      </c>
      <c r="F49" s="3">
        <f t="shared" ref="F49:F50" si="13">+D49/D48-1</f>
        <v>8.1795817958179695E-2</v>
      </c>
    </row>
    <row r="50" spans="1:6" x14ac:dyDescent="0.35">
      <c r="A50" s="2">
        <v>44805</v>
      </c>
      <c r="B50" s="2">
        <v>44834</v>
      </c>
      <c r="C50" s="32">
        <f>'IPIM (2)'!CK7</f>
        <v>5.4789653212052203E-2</v>
      </c>
      <c r="D50" s="9">
        <f t="shared" ref="D50" si="14">+D49*(1+C50)</f>
        <v>549.26236057692313</v>
      </c>
      <c r="E50" s="66">
        <f t="shared" si="12"/>
        <v>548.71364692999316</v>
      </c>
      <c r="F50" s="3">
        <f t="shared" si="13"/>
        <v>5.4789653212052203E-2</v>
      </c>
    </row>
    <row r="51" spans="1:6" x14ac:dyDescent="0.35">
      <c r="A51" s="2">
        <v>44835</v>
      </c>
      <c r="B51" s="2">
        <v>44865</v>
      </c>
      <c r="C51" s="32">
        <f>'IPIM (2)'!CL7</f>
        <v>4.776662399784426E-2</v>
      </c>
      <c r="D51" s="9">
        <f t="shared" ref="D51:D52" si="15">+D50*(1+C51)</f>
        <v>575.49876923076943</v>
      </c>
      <c r="E51" s="66">
        <f t="shared" ref="E51:E52" si="16">D51/$D$4*100</f>
        <v>574.92384538538408</v>
      </c>
      <c r="F51" s="3">
        <f t="shared" ref="F51:F52" si="17">+D51/D50-1</f>
        <v>4.776662399784426E-2</v>
      </c>
    </row>
    <row r="52" spans="1:6" x14ac:dyDescent="0.35">
      <c r="A52" s="2">
        <v>44866</v>
      </c>
      <c r="B52" s="2">
        <v>44895</v>
      </c>
      <c r="C52" s="32">
        <f>'IPIM (2)'!CM7</f>
        <v>6.2962249817503979E-2</v>
      </c>
      <c r="D52" s="9">
        <f t="shared" si="15"/>
        <v>611.73346650874316</v>
      </c>
      <c r="E52" s="66">
        <f t="shared" si="16"/>
        <v>611.12234416457864</v>
      </c>
      <c r="F52" s="3">
        <f t="shared" si="17"/>
        <v>6.2962249817503979E-2</v>
      </c>
    </row>
    <row r="53" spans="1:6" x14ac:dyDescent="0.35">
      <c r="A53" s="2">
        <v>44896</v>
      </c>
      <c r="B53" s="2">
        <v>44926</v>
      </c>
      <c r="C53" s="32">
        <f>'IPIM (2)'!CN7</f>
        <v>6.1372875944335048E-2</v>
      </c>
      <c r="D53" s="9">
        <f t="shared" ref="D53" si="18">+D52*(1+C53)</f>
        <v>649.27730865978231</v>
      </c>
      <c r="E53" s="66">
        <f t="shared" ref="E53" si="19">D53/$D$4*100</f>
        <v>648.62867997980254</v>
      </c>
      <c r="F53" s="3">
        <f t="shared" ref="F53" si="20">+D53/D52-1</f>
        <v>6.1372875944335048E-2</v>
      </c>
    </row>
    <row r="54" spans="1:6" x14ac:dyDescent="0.35">
      <c r="A54" s="2">
        <v>44927</v>
      </c>
      <c r="B54" s="2">
        <v>44957</v>
      </c>
      <c r="C54" s="32">
        <f>'IPIM (2)'!CO7</f>
        <v>6.4815931335209909E-2</v>
      </c>
      <c r="D54" s="9">
        <f t="shared" ref="D54" si="21">+D53*(1+C54)</f>
        <v>691.36082211538462</v>
      </c>
      <c r="E54" s="66">
        <f t="shared" ref="E54" si="22">D54/$D$4*100</f>
        <v>690.67015196342118</v>
      </c>
      <c r="F54" s="3">
        <f t="shared" ref="F54" si="23">+D54/D53-1</f>
        <v>6.4815931335209909E-2</v>
      </c>
    </row>
    <row r="55" spans="1:6" x14ac:dyDescent="0.35">
      <c r="A55" s="2">
        <v>44958</v>
      </c>
      <c r="B55" s="2">
        <v>44985</v>
      </c>
      <c r="C55" s="32">
        <f>'IPIM (2)'!CP7</f>
        <v>7.027779264572076E-2</v>
      </c>
      <c r="D55" s="9">
        <f t="shared" ref="D55:D68" si="24">+D54*(1+C55)</f>
        <v>739.94813461538467</v>
      </c>
      <c r="E55" s="66">
        <f t="shared" ref="E55" si="25">D55/$D$4*100</f>
        <v>739.20892568969498</v>
      </c>
      <c r="F55" s="3">
        <f t="shared" ref="F55" si="26">+D55/D54-1</f>
        <v>7.027779264572076E-2</v>
      </c>
    </row>
    <row r="56" spans="1:6" x14ac:dyDescent="0.35">
      <c r="A56" s="2">
        <v>44986</v>
      </c>
      <c r="B56" s="2">
        <v>45016</v>
      </c>
      <c r="C56" s="32">
        <f>'IPIM (2)'!CQ7</f>
        <v>5.0610122024405069E-2</v>
      </c>
      <c r="D56" s="9">
        <f t="shared" si="24"/>
        <v>777.39700000000016</v>
      </c>
      <c r="E56" s="66">
        <f t="shared" ref="E56:E68" si="27">D56/$D$4*100</f>
        <v>776.62037962037982</v>
      </c>
      <c r="F56" s="3">
        <f t="shared" ref="F56:F68" si="28">+D56/D55-1</f>
        <v>5.0610122024405069E-2</v>
      </c>
    </row>
    <row r="57" spans="1:6" x14ac:dyDescent="0.35">
      <c r="A57" s="2">
        <v>45017</v>
      </c>
      <c r="B57" s="2">
        <v>45046</v>
      </c>
      <c r="C57" s="32">
        <v>6.9000000000000006E-2</v>
      </c>
      <c r="D57" s="9">
        <f t="shared" si="24"/>
        <v>831.03739300000018</v>
      </c>
      <c r="E57" s="66">
        <f t="shared" si="27"/>
        <v>830.207185814186</v>
      </c>
      <c r="F57" s="3">
        <f t="shared" si="28"/>
        <v>6.899999999999995E-2</v>
      </c>
    </row>
    <row r="58" spans="1:6" x14ac:dyDescent="0.35">
      <c r="A58" s="2">
        <v>45047</v>
      </c>
      <c r="B58" s="2">
        <v>45077</v>
      </c>
      <c r="C58" s="32">
        <v>7.0999999999999994E-2</v>
      </c>
      <c r="D58" s="9">
        <f t="shared" si="24"/>
        <v>890.04104790300016</v>
      </c>
      <c r="E58" s="66">
        <f t="shared" si="27"/>
        <v>889.1518960069933</v>
      </c>
      <c r="F58" s="3">
        <f t="shared" si="28"/>
        <v>7.0999999999999952E-2</v>
      </c>
    </row>
    <row r="59" spans="1:6" x14ac:dyDescent="0.35">
      <c r="A59" s="2">
        <v>45078</v>
      </c>
      <c r="B59" s="2">
        <v>45107</v>
      </c>
      <c r="C59" s="32">
        <v>7.4999999999999997E-2</v>
      </c>
      <c r="D59" s="9">
        <f t="shared" si="24"/>
        <v>956.7941264957251</v>
      </c>
      <c r="E59" s="66">
        <f t="shared" si="27"/>
        <v>955.83828820751751</v>
      </c>
      <c r="F59" s="3">
        <f t="shared" si="28"/>
        <v>7.4999999999999956E-2</v>
      </c>
    </row>
    <row r="60" spans="1:6" x14ac:dyDescent="0.35">
      <c r="A60" s="2">
        <v>45108</v>
      </c>
      <c r="B60" s="2">
        <v>45138</v>
      </c>
      <c r="C60" s="32">
        <v>7.0155083729744439E-2</v>
      </c>
      <c r="D60" s="9">
        <f t="shared" si="24"/>
        <v>1023.9180985521604</v>
      </c>
      <c r="E60" s="66">
        <f t="shared" si="27"/>
        <v>1022.8952033488117</v>
      </c>
      <c r="F60" s="3">
        <f t="shared" si="28"/>
        <v>7.0155083729744439E-2</v>
      </c>
    </row>
    <row r="61" spans="1:6" x14ac:dyDescent="0.35">
      <c r="A61" s="2">
        <v>45139</v>
      </c>
      <c r="B61" s="2">
        <v>45169</v>
      </c>
      <c r="C61" s="32">
        <v>0.18712731740811694</v>
      </c>
      <c r="D61" s="9">
        <f t="shared" si="24"/>
        <v>1215.521145579846</v>
      </c>
      <c r="E61" s="66">
        <f t="shared" si="27"/>
        <v>1214.3068387411051</v>
      </c>
      <c r="F61" s="3">
        <f t="shared" si="28"/>
        <v>0.18712731740811694</v>
      </c>
    </row>
    <row r="62" spans="1:6" x14ac:dyDescent="0.35">
      <c r="A62" s="2">
        <v>45170</v>
      </c>
      <c r="B62" s="2">
        <v>45199</v>
      </c>
      <c r="C62" s="32">
        <v>9.2118481536728636E-2</v>
      </c>
      <c r="D62" s="9">
        <f t="shared" si="24"/>
        <v>1327.4931077864462</v>
      </c>
      <c r="E62" s="66">
        <f t="shared" si="27"/>
        <v>1326.1669408456007</v>
      </c>
      <c r="F62" s="3">
        <f t="shared" si="28"/>
        <v>9.2118481536728636E-2</v>
      </c>
    </row>
    <row r="63" spans="1:6" x14ac:dyDescent="0.35">
      <c r="A63" s="2">
        <v>45200</v>
      </c>
      <c r="B63" s="2">
        <v>45230</v>
      </c>
      <c r="C63" s="32">
        <v>7.5595818815330951E-2</v>
      </c>
      <c r="D63" s="9">
        <f t="shared" si="24"/>
        <v>1427.8460362412709</v>
      </c>
      <c r="E63" s="66">
        <f t="shared" si="27"/>
        <v>1426.4196166246463</v>
      </c>
      <c r="F63" s="3">
        <f t="shared" si="28"/>
        <v>7.5595818815330951E-2</v>
      </c>
    </row>
    <row r="64" spans="1:6" x14ac:dyDescent="0.35">
      <c r="A64" s="2">
        <v>45231</v>
      </c>
      <c r="B64" s="2">
        <v>45260</v>
      </c>
      <c r="C64" s="32">
        <f>'IPIM (2)'!CY7</f>
        <v>0.11099593127219021</v>
      </c>
      <c r="D64" s="9">
        <f t="shared" si="24"/>
        <v>1586.3311367471763</v>
      </c>
      <c r="E64" s="66">
        <f t="shared" si="27"/>
        <v>1584.7463903568196</v>
      </c>
      <c r="F64" s="3">
        <f t="shared" si="28"/>
        <v>0.11099593127219021</v>
      </c>
    </row>
    <row r="65" spans="1:6" x14ac:dyDescent="0.35">
      <c r="A65" s="2">
        <v>45261</v>
      </c>
      <c r="B65" s="2">
        <v>45291</v>
      </c>
      <c r="C65" s="32">
        <f>'IPIM (2)'!CZ7</f>
        <v>0.54033123396314431</v>
      </c>
      <c r="D65" s="9">
        <f t="shared" si="24"/>
        <v>2443.4753973399356</v>
      </c>
      <c r="E65" s="66">
        <f t="shared" si="27"/>
        <v>2441.0343629769591</v>
      </c>
      <c r="F65" s="3">
        <f t="shared" si="28"/>
        <v>0.54033123396314431</v>
      </c>
    </row>
    <row r="66" spans="1:6" x14ac:dyDescent="0.35">
      <c r="A66" s="2">
        <v>45292</v>
      </c>
      <c r="B66" s="2">
        <v>45322</v>
      </c>
      <c r="C66" s="32">
        <f>'IPIM (2)'!DA7</f>
        <v>0.1795287276251627</v>
      </c>
      <c r="D66" s="9">
        <f t="shared" si="24"/>
        <v>2882.1494264077633</v>
      </c>
      <c r="E66" s="66">
        <f t="shared" si="27"/>
        <v>2879.2701562515122</v>
      </c>
      <c r="F66" s="3">
        <f t="shared" si="28"/>
        <v>0.1795287276251627</v>
      </c>
    </row>
    <row r="67" spans="1:6" x14ac:dyDescent="0.35">
      <c r="A67" s="2">
        <v>45323</v>
      </c>
      <c r="B67" s="2">
        <v>45351</v>
      </c>
      <c r="C67" s="32">
        <f>'IPIM (2)'!DB7</f>
        <v>0.10155477666936275</v>
      </c>
      <c r="D67" s="9">
        <f t="shared" si="24"/>
        <v>3174.8454677343357</v>
      </c>
      <c r="E67" s="66">
        <f t="shared" si="27"/>
        <v>3171.6737939403956</v>
      </c>
      <c r="F67" s="3">
        <f t="shared" si="28"/>
        <v>0.10155477666936275</v>
      </c>
    </row>
    <row r="68" spans="1:6" x14ac:dyDescent="0.35">
      <c r="A68" s="2">
        <v>45352</v>
      </c>
      <c r="B68" s="2">
        <v>45382</v>
      </c>
      <c r="C68" s="32">
        <f>'IPIM (2)'!DC7</f>
        <v>5.419643585589573E-2</v>
      </c>
      <c r="D68" s="9">
        <f t="shared" si="24"/>
        <v>3346.9107764787809</v>
      </c>
      <c r="E68" s="66">
        <f t="shared" si="27"/>
        <v>3343.5672092695113</v>
      </c>
      <c r="F68" s="3">
        <f t="shared" si="28"/>
        <v>5.419643585589573E-2</v>
      </c>
    </row>
    <row r="69" spans="1:6" x14ac:dyDescent="0.35">
      <c r="A69" s="2">
        <v>45383</v>
      </c>
      <c r="B69" s="2">
        <v>45412</v>
      </c>
      <c r="C69" s="32"/>
      <c r="D69" s="9"/>
      <c r="E69" s="66"/>
      <c r="F6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C155"/>
  <sheetViews>
    <sheetView showGridLines="0" zoomScaleNormal="100" zoomScaleSheetLayoutView="100" workbookViewId="0">
      <pane xSplit="2" ySplit="7" topLeftCell="CW8" activePane="bottomRight" state="frozen"/>
      <selection pane="topRight" activeCell="C1" sqref="C1"/>
      <selection pane="bottomLeft" activeCell="A8" sqref="A8"/>
      <selection pane="bottomRight" activeCell="DB7" sqref="DB7:DC7"/>
    </sheetView>
  </sheetViews>
  <sheetFormatPr baseColWidth="10" defaultColWidth="11.453125" defaultRowHeight="14.5" x14ac:dyDescent="0.35"/>
  <cols>
    <col min="1" max="1" width="11.81640625" style="80" customWidth="1"/>
    <col min="2" max="2" width="62.26953125" customWidth="1"/>
    <col min="3" max="3" width="6.7265625" customWidth="1"/>
    <col min="4" max="4" width="2" customWidth="1"/>
    <col min="5" max="16" width="6.7265625" customWidth="1"/>
    <col min="17" max="17" width="1.81640625" customWidth="1"/>
    <col min="18" max="29" width="6.7265625" customWidth="1"/>
    <col min="30" max="30" width="1.81640625" customWidth="1"/>
    <col min="31" max="42" width="6.7265625" customWidth="1"/>
    <col min="43" max="43" width="1.453125" customWidth="1"/>
    <col min="44" max="55" width="6.7265625" customWidth="1"/>
    <col min="56" max="56" width="1.81640625" customWidth="1"/>
    <col min="57" max="71" width="6.7265625" customWidth="1"/>
    <col min="72" max="72" width="7" customWidth="1"/>
    <col min="73" max="73" width="7.54296875" customWidth="1"/>
    <col min="74" max="74" width="7.453125" customWidth="1"/>
    <col min="75" max="75" width="6.7265625" customWidth="1"/>
    <col min="76" max="76" width="7.453125" customWidth="1"/>
    <col min="77" max="80" width="6.7265625" customWidth="1"/>
    <col min="81" max="81" width="6.81640625" customWidth="1"/>
    <col min="82" max="82" width="6.7265625" customWidth="1"/>
    <col min="83" max="83" width="7.7265625" customWidth="1"/>
    <col min="84" max="84" width="6.81640625" customWidth="1"/>
    <col min="85" max="85" width="7.1796875" customWidth="1"/>
    <col min="86" max="86" width="8.1796875" customWidth="1"/>
    <col min="87" max="87" width="8.26953125" customWidth="1"/>
    <col min="88" max="88" width="8.1796875" customWidth="1"/>
    <col min="89" max="90" width="8" customWidth="1"/>
    <col min="91" max="91" width="7.54296875" customWidth="1"/>
    <col min="92" max="92" width="7.453125" customWidth="1"/>
    <col min="93" max="96" width="8.7265625" customWidth="1"/>
    <col min="98" max="98" width="9.7265625" customWidth="1"/>
    <col min="99" max="99" width="10.453125" customWidth="1"/>
  </cols>
  <sheetData>
    <row r="1" spans="1:107" ht="12.75" customHeight="1" x14ac:dyDescent="0.35">
      <c r="A1" s="107" t="s">
        <v>222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</row>
    <row r="2" spans="1:107" ht="12.75" customHeight="1" x14ac:dyDescent="0.35">
      <c r="A2" s="81" t="s">
        <v>221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</row>
    <row r="3" spans="1:107" ht="12.75" customHeight="1" thickBot="1" x14ac:dyDescent="0.4">
      <c r="A3" s="84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</row>
    <row r="4" spans="1:107" s="102" customFormat="1" ht="12.75" customHeight="1" thickBot="1" x14ac:dyDescent="0.4">
      <c r="A4" s="253" t="s">
        <v>220</v>
      </c>
      <c r="B4" s="253" t="s">
        <v>219</v>
      </c>
      <c r="C4" s="106">
        <v>2015</v>
      </c>
      <c r="D4" s="105"/>
      <c r="E4" s="257">
        <v>2016</v>
      </c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105"/>
      <c r="R4" s="257" t="s">
        <v>218</v>
      </c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105"/>
      <c r="AE4" s="258" t="s">
        <v>217</v>
      </c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104"/>
      <c r="AR4" s="249" t="s">
        <v>216</v>
      </c>
      <c r="AS4" s="249"/>
      <c r="AT4" s="249"/>
      <c r="AU4" s="249"/>
      <c r="AV4" s="249"/>
      <c r="AW4" s="249"/>
      <c r="AX4" s="249"/>
      <c r="AY4" s="249"/>
      <c r="AZ4" s="249"/>
      <c r="BA4" s="249"/>
      <c r="BB4" s="249"/>
      <c r="BC4" s="249"/>
      <c r="BD4" s="103"/>
      <c r="BE4" s="248" t="s">
        <v>215</v>
      </c>
      <c r="BF4" s="248"/>
      <c r="BG4" s="248"/>
      <c r="BH4" s="248"/>
      <c r="BI4" s="248"/>
      <c r="BJ4" s="248"/>
      <c r="BK4" s="248"/>
      <c r="BL4" s="248"/>
      <c r="BN4" s="119"/>
      <c r="BO4" s="119"/>
      <c r="BP4" s="132"/>
      <c r="BQ4" s="145" t="s">
        <v>246</v>
      </c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250">
        <v>2022</v>
      </c>
      <c r="CD4" s="251"/>
      <c r="CE4" s="251"/>
      <c r="CF4" s="251"/>
      <c r="CG4" s="251"/>
      <c r="CH4" s="251"/>
      <c r="CI4" s="251"/>
      <c r="CJ4" s="251"/>
      <c r="CK4" s="251"/>
      <c r="CL4" s="251"/>
      <c r="CM4" s="251"/>
      <c r="CN4" s="252"/>
      <c r="CO4" s="245">
        <v>2023</v>
      </c>
      <c r="CP4" s="246"/>
      <c r="CQ4" s="246"/>
      <c r="CR4" s="246"/>
      <c r="CS4" s="246"/>
      <c r="CT4" s="246"/>
      <c r="CU4" s="219">
        <v>2023</v>
      </c>
      <c r="CV4" s="220"/>
      <c r="CW4" s="220"/>
      <c r="CX4" s="220"/>
      <c r="CY4" s="220"/>
      <c r="CZ4" s="220"/>
      <c r="DA4" s="242">
        <v>2024</v>
      </c>
      <c r="DB4" s="243"/>
      <c r="DC4" s="244"/>
    </row>
    <row r="5" spans="1:107" ht="12.75" customHeight="1" x14ac:dyDescent="0.35">
      <c r="A5" s="254"/>
      <c r="B5" s="254"/>
      <c r="C5" s="101" t="s">
        <v>210</v>
      </c>
      <c r="D5" s="101"/>
      <c r="E5" s="101" t="s">
        <v>209</v>
      </c>
      <c r="F5" s="101" t="s">
        <v>208</v>
      </c>
      <c r="G5" s="101" t="s">
        <v>207</v>
      </c>
      <c r="H5" s="101" t="s">
        <v>206</v>
      </c>
      <c r="I5" s="101" t="s">
        <v>205</v>
      </c>
      <c r="J5" s="101" t="s">
        <v>204</v>
      </c>
      <c r="K5" s="101" t="s">
        <v>203</v>
      </c>
      <c r="L5" s="101" t="s">
        <v>202</v>
      </c>
      <c r="M5" s="101" t="s">
        <v>214</v>
      </c>
      <c r="N5" s="101" t="s">
        <v>212</v>
      </c>
      <c r="O5" s="101" t="s">
        <v>211</v>
      </c>
      <c r="P5" s="101" t="s">
        <v>210</v>
      </c>
      <c r="Q5" s="101"/>
      <c r="R5" s="101" t="s">
        <v>209</v>
      </c>
      <c r="S5" s="101" t="s">
        <v>208</v>
      </c>
      <c r="T5" s="101" t="s">
        <v>207</v>
      </c>
      <c r="U5" s="101" t="s">
        <v>206</v>
      </c>
      <c r="V5" s="101" t="s">
        <v>205</v>
      </c>
      <c r="W5" s="101" t="s">
        <v>204</v>
      </c>
      <c r="X5" s="101" t="s">
        <v>203</v>
      </c>
      <c r="Y5" s="101" t="s">
        <v>202</v>
      </c>
      <c r="Z5" s="101" t="s">
        <v>214</v>
      </c>
      <c r="AA5" s="101" t="s">
        <v>212</v>
      </c>
      <c r="AB5" s="101" t="s">
        <v>211</v>
      </c>
      <c r="AC5" s="101" t="s">
        <v>210</v>
      </c>
      <c r="AD5" s="101"/>
      <c r="AE5" s="101" t="s">
        <v>209</v>
      </c>
      <c r="AF5" s="101" t="s">
        <v>208</v>
      </c>
      <c r="AG5" s="101" t="s">
        <v>207</v>
      </c>
      <c r="AH5" s="101" t="s">
        <v>206</v>
      </c>
      <c r="AI5" s="101" t="s">
        <v>205</v>
      </c>
      <c r="AJ5" s="101" t="s">
        <v>204</v>
      </c>
      <c r="AK5" s="101" t="s">
        <v>203</v>
      </c>
      <c r="AL5" s="101" t="s">
        <v>202</v>
      </c>
      <c r="AM5" s="101" t="s">
        <v>214</v>
      </c>
      <c r="AN5" s="101" t="s">
        <v>212</v>
      </c>
      <c r="AO5" s="101" t="s">
        <v>211</v>
      </c>
      <c r="AP5" s="101" t="s">
        <v>210</v>
      </c>
      <c r="AQ5" s="101"/>
      <c r="AR5" s="101" t="s">
        <v>209</v>
      </c>
      <c r="AS5" s="101" t="s">
        <v>208</v>
      </c>
      <c r="AT5" s="101" t="s">
        <v>207</v>
      </c>
      <c r="AU5" s="101" t="s">
        <v>206</v>
      </c>
      <c r="AV5" s="101" t="s">
        <v>205</v>
      </c>
      <c r="AW5" s="101" t="s">
        <v>204</v>
      </c>
      <c r="AX5" s="101" t="s">
        <v>203</v>
      </c>
      <c r="AY5" s="101" t="s">
        <v>202</v>
      </c>
      <c r="AZ5" s="101" t="s">
        <v>213</v>
      </c>
      <c r="BA5" s="101" t="s">
        <v>212</v>
      </c>
      <c r="BB5" s="101" t="s">
        <v>211</v>
      </c>
      <c r="BC5" s="101" t="s">
        <v>210</v>
      </c>
      <c r="BD5" s="101"/>
      <c r="BE5" s="101" t="s">
        <v>209</v>
      </c>
      <c r="BF5" s="101" t="s">
        <v>208</v>
      </c>
      <c r="BG5" s="101" t="s">
        <v>207</v>
      </c>
      <c r="BH5" s="101" t="s">
        <v>206</v>
      </c>
      <c r="BI5" s="101" t="s">
        <v>205</v>
      </c>
      <c r="BJ5" s="101" t="s">
        <v>204</v>
      </c>
      <c r="BK5" s="101" t="s">
        <v>203</v>
      </c>
      <c r="BL5" s="113" t="s">
        <v>202</v>
      </c>
      <c r="BM5" s="113" t="s">
        <v>225</v>
      </c>
      <c r="BN5" s="113" t="s">
        <v>212</v>
      </c>
      <c r="BO5" s="113" t="s">
        <v>211</v>
      </c>
      <c r="BP5" s="113" t="s">
        <v>210</v>
      </c>
      <c r="BQ5" s="113" t="s">
        <v>209</v>
      </c>
      <c r="BR5" s="113" t="s">
        <v>208</v>
      </c>
      <c r="BS5" s="113" t="s">
        <v>207</v>
      </c>
      <c r="BT5" s="101" t="s">
        <v>206</v>
      </c>
      <c r="BU5" s="101" t="s">
        <v>205</v>
      </c>
      <c r="BV5" s="101" t="s">
        <v>204</v>
      </c>
      <c r="BW5" s="101" t="s">
        <v>203</v>
      </c>
      <c r="BX5" s="113" t="s">
        <v>202</v>
      </c>
      <c r="BY5" s="129" t="s">
        <v>214</v>
      </c>
      <c r="BZ5" s="129" t="s">
        <v>212</v>
      </c>
      <c r="CA5" s="129" t="s">
        <v>211</v>
      </c>
      <c r="CB5" s="129" t="s">
        <v>210</v>
      </c>
      <c r="CC5" s="133" t="s">
        <v>209</v>
      </c>
      <c r="CD5" s="101" t="s">
        <v>230</v>
      </c>
      <c r="CE5" s="136" t="s">
        <v>233</v>
      </c>
      <c r="CF5" s="136" t="s">
        <v>234</v>
      </c>
      <c r="CG5" s="136" t="s">
        <v>236</v>
      </c>
      <c r="CH5" s="136" t="s">
        <v>239</v>
      </c>
      <c r="CI5" s="136" t="s">
        <v>240</v>
      </c>
      <c r="CJ5" s="136" t="s">
        <v>241</v>
      </c>
      <c r="CK5" s="136" t="s">
        <v>242</v>
      </c>
      <c r="CL5" s="136" t="s">
        <v>243</v>
      </c>
      <c r="CM5" s="136" t="s">
        <v>244</v>
      </c>
      <c r="CN5" s="136" t="s">
        <v>245</v>
      </c>
      <c r="CO5" s="136" t="s">
        <v>248</v>
      </c>
      <c r="CP5" s="136" t="s">
        <v>249</v>
      </c>
      <c r="CQ5" s="136" t="s">
        <v>233</v>
      </c>
      <c r="CR5" s="136" t="s">
        <v>234</v>
      </c>
      <c r="CS5" s="136" t="s">
        <v>236</v>
      </c>
      <c r="CT5" s="136" t="s">
        <v>239</v>
      </c>
      <c r="CU5" s="136" t="s">
        <v>240</v>
      </c>
      <c r="CV5" s="136" t="s">
        <v>241</v>
      </c>
      <c r="CW5" s="136" t="s">
        <v>242</v>
      </c>
      <c r="CX5" s="136" t="s">
        <v>243</v>
      </c>
      <c r="CY5" s="136" t="s">
        <v>244</v>
      </c>
      <c r="CZ5" s="136" t="s">
        <v>245</v>
      </c>
      <c r="DA5" s="136" t="s">
        <v>248</v>
      </c>
      <c r="DB5" s="136" t="s">
        <v>249</v>
      </c>
      <c r="DC5" s="136" t="s">
        <v>233</v>
      </c>
    </row>
    <row r="6" spans="1:107" ht="12.75" customHeight="1" x14ac:dyDescent="0.35">
      <c r="A6" s="100"/>
      <c r="B6" s="100"/>
      <c r="C6" s="255" t="s">
        <v>201</v>
      </c>
      <c r="D6" s="256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6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6"/>
      <c r="AE6" s="255"/>
      <c r="AF6" s="255"/>
      <c r="AG6" s="255"/>
      <c r="AH6" s="255"/>
      <c r="AI6" s="255"/>
      <c r="AJ6" s="255"/>
      <c r="AK6" s="255"/>
      <c r="AL6" s="255"/>
      <c r="AM6" s="81"/>
      <c r="AN6" s="81"/>
      <c r="AO6" s="81"/>
      <c r="AP6" s="81"/>
      <c r="AQ6" s="81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Y6" s="247"/>
      <c r="BZ6" s="247"/>
      <c r="CA6" s="247"/>
      <c r="CB6" s="247"/>
    </row>
    <row r="7" spans="1:107" ht="12.75" customHeight="1" x14ac:dyDescent="0.35">
      <c r="A7" s="84"/>
      <c r="B7" s="99" t="s">
        <v>200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98">
        <f>AE8/AC8-1</f>
        <v>4.5689851381516711E-2</v>
      </c>
      <c r="AF7" s="98">
        <f t="shared" ref="AF7:AP7" si="0">AF8/AE8-1</f>
        <v>4.8475155772917944E-2</v>
      </c>
      <c r="AG7" s="98">
        <f t="shared" si="0"/>
        <v>1.9355684760639535E-2</v>
      </c>
      <c r="AH7" s="98">
        <f t="shared" si="0"/>
        <v>1.7931230917488827E-2</v>
      </c>
      <c r="AI7" s="98">
        <f t="shared" si="0"/>
        <v>7.5087584010255837E-2</v>
      </c>
      <c r="AJ7" s="98">
        <f t="shared" si="0"/>
        <v>6.5322999856728625E-2</v>
      </c>
      <c r="AK7" s="98">
        <f t="shared" si="0"/>
        <v>4.73135984962052E-2</v>
      </c>
      <c r="AL7" s="98">
        <f t="shared" si="0"/>
        <v>4.8942157378071949E-2</v>
      </c>
      <c r="AM7" s="98">
        <f t="shared" si="0"/>
        <v>0.16042481372261563</v>
      </c>
      <c r="AN7" s="98">
        <f t="shared" si="0"/>
        <v>3.0243185226211056E-2</v>
      </c>
      <c r="AO7" s="98">
        <f t="shared" si="0"/>
        <v>1.0718736967743059E-3</v>
      </c>
      <c r="AP7" s="98">
        <f t="shared" si="0"/>
        <v>1.277998377206413E-2</v>
      </c>
      <c r="AQ7" s="99"/>
      <c r="AR7" s="98">
        <f>AR8/AP8-1</f>
        <v>5.6943061794001437E-3</v>
      </c>
      <c r="AS7" s="98">
        <f t="shared" ref="AS7:BC7" si="1">AS8/AR8-1</f>
        <v>3.3638843392257423E-2</v>
      </c>
      <c r="AT7" s="98">
        <f t="shared" si="1"/>
        <v>4.1062859341785218E-2</v>
      </c>
      <c r="AU7" s="98">
        <f t="shared" si="1"/>
        <v>4.5824319861498264E-2</v>
      </c>
      <c r="AV7" s="98">
        <f t="shared" si="1"/>
        <v>4.9471978678835793E-2</v>
      </c>
      <c r="AW7" s="98">
        <f t="shared" si="1"/>
        <v>1.6530763524039038E-2</v>
      </c>
      <c r="AX7" s="98">
        <f t="shared" si="1"/>
        <v>7.7137001684701723E-4</v>
      </c>
      <c r="AY7" s="98">
        <f t="shared" si="1"/>
        <v>0.11213410016453684</v>
      </c>
      <c r="AZ7" s="98">
        <f t="shared" si="1"/>
        <v>4.1673110570267013E-2</v>
      </c>
      <c r="BA7" s="98">
        <f t="shared" si="1"/>
        <v>3.6115349463051061E-2</v>
      </c>
      <c r="BB7" s="98">
        <f t="shared" si="1"/>
        <v>5.3890580978541269E-2</v>
      </c>
      <c r="BC7" s="98">
        <f t="shared" si="1"/>
        <v>3.6857833933988005E-2</v>
      </c>
      <c r="BD7" s="98"/>
      <c r="BE7" s="98">
        <f>BE8/BC8-1</f>
        <v>1.5057219013040468E-2</v>
      </c>
      <c r="BF7" s="98">
        <f t="shared" ref="BF7:BK7" si="2">BF8/BE8-1</f>
        <v>1.1169257228504925E-2</v>
      </c>
      <c r="BG7" s="98">
        <f t="shared" si="2"/>
        <v>9.5835843960292433E-3</v>
      </c>
      <c r="BH7" s="98">
        <f t="shared" si="2"/>
        <v>-1.2953438055334665E-2</v>
      </c>
      <c r="BI7" s="98">
        <f t="shared" si="2"/>
        <v>3.6562559068400446E-3</v>
      </c>
      <c r="BJ7" s="98">
        <f t="shared" si="2"/>
        <v>3.6593839909391024E-2</v>
      </c>
      <c r="BK7" s="98">
        <f t="shared" si="2"/>
        <v>3.5318224957191724E-2</v>
      </c>
      <c r="BL7" s="98">
        <f t="shared" ref="BL7" si="3">BL8/BK8-1</f>
        <v>4.1043633090730447E-2</v>
      </c>
      <c r="BM7" s="98">
        <f t="shared" ref="BM7:BS7" si="4">BM8/BL8-1</f>
        <v>3.6936622493241922E-2</v>
      </c>
      <c r="BN7" s="98">
        <f t="shared" si="4"/>
        <v>4.6650583283135649E-2</v>
      </c>
      <c r="BO7" s="98">
        <f t="shared" si="4"/>
        <v>4.1713982174967246E-2</v>
      </c>
      <c r="BP7" s="98">
        <f t="shared" si="4"/>
        <v>4.4019570153935428E-2</v>
      </c>
      <c r="BQ7" s="98">
        <f t="shared" si="4"/>
        <v>5.5574037386724173E-2</v>
      </c>
      <c r="BR7" s="98">
        <f t="shared" si="4"/>
        <v>6.0878744080073099E-2</v>
      </c>
      <c r="BS7" s="98">
        <f t="shared" si="4"/>
        <v>3.8909323630989423E-2</v>
      </c>
      <c r="BT7" s="98">
        <f>BT8/BS8-1</f>
        <v>4.7659751536371475E-2</v>
      </c>
      <c r="BU7" s="98">
        <f>BU8/BT8-1</f>
        <v>3.2224824232401916E-2</v>
      </c>
      <c r="BV7" s="98">
        <f>BV8/BU8-1</f>
        <v>3.1303779650744268E-2</v>
      </c>
      <c r="BW7" s="98">
        <f>BW8/BV8-1</f>
        <v>2.2363752217500199E-2</v>
      </c>
      <c r="BX7" s="98">
        <f t="shared" ref="BX7:CH7" si="5">BX8/BW8-1</f>
        <v>2.5118045702192004E-2</v>
      </c>
      <c r="BY7" s="98">
        <f t="shared" si="5"/>
        <v>2.7957875157847534E-2</v>
      </c>
      <c r="BZ7" s="98">
        <f t="shared" si="5"/>
        <v>2.8485576923076961E-2</v>
      </c>
      <c r="CA7" s="98">
        <f t="shared" si="5"/>
        <v>2.9449573448638411E-2</v>
      </c>
      <c r="CB7" s="98">
        <f t="shared" si="5"/>
        <v>2.2590532410035058E-2</v>
      </c>
      <c r="CC7" s="98">
        <f t="shared" si="5"/>
        <v>3.7189165186500839E-2</v>
      </c>
      <c r="CD7" s="98">
        <f t="shared" si="5"/>
        <v>4.7418663138484307E-2</v>
      </c>
      <c r="CE7" s="98">
        <f t="shared" si="5"/>
        <v>6.3293000939492527E-2</v>
      </c>
      <c r="CF7" s="98">
        <f t="shared" si="5"/>
        <v>5.906345590196449E-2</v>
      </c>
      <c r="CG7" s="98">
        <f t="shared" si="5"/>
        <v>5.1633393829401131E-2</v>
      </c>
      <c r="CH7" s="98">
        <f t="shared" si="5"/>
        <v>4.8235395633790645E-2</v>
      </c>
      <c r="CI7" s="98">
        <f t="shared" ref="CI7:CR7" si="6">CI8/CH8-1</f>
        <v>7.0793546262759355E-2</v>
      </c>
      <c r="CJ7" s="98">
        <f t="shared" si="6"/>
        <v>8.1795817958179695E-2</v>
      </c>
      <c r="CK7" s="98">
        <f t="shared" si="6"/>
        <v>5.4789653212052203E-2</v>
      </c>
      <c r="CL7" s="98">
        <f t="shared" si="6"/>
        <v>4.776662399784426E-2</v>
      </c>
      <c r="CM7" s="98">
        <f t="shared" si="6"/>
        <v>6.2962249817503979E-2</v>
      </c>
      <c r="CN7" s="98">
        <f t="shared" si="6"/>
        <v>6.1372875944335048E-2</v>
      </c>
      <c r="CO7" s="98">
        <f t="shared" si="6"/>
        <v>6.4815931335209909E-2</v>
      </c>
      <c r="CP7" s="98">
        <f t="shared" si="6"/>
        <v>7.027779264572076E-2</v>
      </c>
      <c r="CQ7" s="98">
        <f t="shared" si="6"/>
        <v>5.0610122024405069E-2</v>
      </c>
      <c r="CR7" s="98">
        <f t="shared" si="6"/>
        <v>6.9306930693069368E-2</v>
      </c>
      <c r="CS7" s="98">
        <f>CS8/CR8-1</f>
        <v>7.0824430199430077E-2</v>
      </c>
      <c r="CT7" s="98">
        <f>CT8/CS8-1</f>
        <v>7.4911660777384981E-2</v>
      </c>
      <c r="CU7" s="98">
        <f t="shared" ref="CU7:DC7" si="7">CU8/CT8-1</f>
        <v>7.0155083729744439E-2</v>
      </c>
      <c r="CV7" s="98">
        <f t="shared" si="7"/>
        <v>0.18712731740811694</v>
      </c>
      <c r="CW7" s="98">
        <f t="shared" si="7"/>
        <v>9.2118481536728636E-2</v>
      </c>
      <c r="CX7" s="98">
        <f t="shared" si="7"/>
        <v>7.5595818815330951E-2</v>
      </c>
      <c r="CY7" s="98">
        <f t="shared" si="7"/>
        <v>0.11099593127219021</v>
      </c>
      <c r="CZ7" s="98">
        <f t="shared" si="7"/>
        <v>0.54033123396314431</v>
      </c>
      <c r="DA7" s="98">
        <f t="shared" si="7"/>
        <v>0.1795287276251627</v>
      </c>
      <c r="DB7" s="98">
        <f t="shared" si="7"/>
        <v>0.10155477666936275</v>
      </c>
      <c r="DC7" s="98">
        <f t="shared" si="7"/>
        <v>5.419643585589573E-2</v>
      </c>
    </row>
    <row r="8" spans="1:107" s="85" customFormat="1" ht="12.75" customHeight="1" x14ac:dyDescent="0.35">
      <c r="A8" s="92" t="s">
        <v>199</v>
      </c>
      <c r="B8" s="91" t="s">
        <v>198</v>
      </c>
      <c r="C8" s="90">
        <v>100</v>
      </c>
      <c r="D8" s="90"/>
      <c r="E8" s="90">
        <v>108.78717907264219</v>
      </c>
      <c r="F8" s="90">
        <v>114.17088428630503</v>
      </c>
      <c r="G8" s="90">
        <v>117.00064795567658</v>
      </c>
      <c r="H8" s="90">
        <v>118.81257592587166</v>
      </c>
      <c r="I8" s="90">
        <v>123.09935363533172</v>
      </c>
      <c r="J8" s="90">
        <v>126.68192195378121</v>
      </c>
      <c r="K8" s="90">
        <v>130.20835210773532</v>
      </c>
      <c r="L8" s="90">
        <v>130.72259035745154</v>
      </c>
      <c r="M8" s="90">
        <v>131.28055342356458</v>
      </c>
      <c r="N8" s="90">
        <v>132.05936685262566</v>
      </c>
      <c r="O8" s="90">
        <v>133.67891885908401</v>
      </c>
      <c r="P8" s="90">
        <v>134.52899147654691</v>
      </c>
      <c r="Q8" s="90"/>
      <c r="R8" s="90">
        <v>136.54590731224377</v>
      </c>
      <c r="S8" s="90">
        <v>138.82611252136985</v>
      </c>
      <c r="T8" s="90">
        <v>140.10636284742421</v>
      </c>
      <c r="U8" s="90">
        <v>140.75434995069008</v>
      </c>
      <c r="V8" s="90">
        <v>141.96122803498693</v>
      </c>
      <c r="W8" s="90">
        <v>144.61686354956535</v>
      </c>
      <c r="X8" s="90">
        <v>148.31134417251701</v>
      </c>
      <c r="Y8" s="90">
        <v>151.15729214852485</v>
      </c>
      <c r="Z8" s="90">
        <v>152.66860302336491</v>
      </c>
      <c r="AA8" s="90">
        <v>154.91056203698489</v>
      </c>
      <c r="AB8" s="90">
        <v>157.30286911009856</v>
      </c>
      <c r="AC8" s="90">
        <v>159.88571353640413</v>
      </c>
      <c r="AD8" s="90"/>
      <c r="AE8" s="90">
        <v>167.19086802591019</v>
      </c>
      <c r="AF8" s="90">
        <v>175.29547139727555</v>
      </c>
      <c r="AG8" s="90">
        <v>178.68843528160892</v>
      </c>
      <c r="AH8" s="90">
        <v>181.8925388769282</v>
      </c>
      <c r="AI8" s="90">
        <v>195.55041017068828</v>
      </c>
      <c r="AJ8" s="90">
        <v>208.32434958625137</v>
      </c>
      <c r="AK8" s="90">
        <v>218.18092421955836</v>
      </c>
      <c r="AL8" s="90">
        <v>228.85916934960517</v>
      </c>
      <c r="AM8" s="90">
        <v>265.5738589612281</v>
      </c>
      <c r="AN8" s="90">
        <v>273.60565836903214</v>
      </c>
      <c r="AO8" s="90">
        <v>273.89892907752653</v>
      </c>
      <c r="AP8" s="90">
        <v>277.39935294632306</v>
      </c>
      <c r="AQ8" s="90"/>
      <c r="AR8" s="90">
        <v>278.97894979596691</v>
      </c>
      <c r="AS8" s="90">
        <v>288.3634789978899</v>
      </c>
      <c r="AT8" s="90">
        <v>300.2045079752881</v>
      </c>
      <c r="AU8" s="90">
        <v>313.96117537261142</v>
      </c>
      <c r="AV8" s="90">
        <v>329.49345594662748</v>
      </c>
      <c r="AW8" s="90">
        <v>334.94023434959956</v>
      </c>
      <c r="AX8" s="90">
        <v>335.19859720381254</v>
      </c>
      <c r="AY8" s="90">
        <v>372.78579027767711</v>
      </c>
      <c r="AZ8" s="90">
        <v>388.32093373494314</v>
      </c>
      <c r="BA8" s="90">
        <v>402.34527996059893</v>
      </c>
      <c r="BB8" s="90">
        <v>424.02790085164941</v>
      </c>
      <c r="BC8" s="90">
        <v>439.65665080461702</v>
      </c>
      <c r="BD8" s="90"/>
      <c r="BE8" s="90">
        <v>446.27665728632201</v>
      </c>
      <c r="BF8" s="90">
        <v>451.26123606663026</v>
      </c>
      <c r="BG8" s="90">
        <v>455.58593620713128</v>
      </c>
      <c r="BH8" s="90">
        <v>449.68453200359056</v>
      </c>
      <c r="BI8" s="90">
        <v>451.32869372994327</v>
      </c>
      <c r="BJ8" s="90">
        <v>467.84454369481136</v>
      </c>
      <c r="BK8" s="90">
        <v>484.3679825340194</v>
      </c>
      <c r="BL8" s="90">
        <v>504.24820429004302</v>
      </c>
      <c r="BM8" s="90">
        <v>522.8734298547995</v>
      </c>
      <c r="BN8" s="90">
        <v>547.26578034077966</v>
      </c>
      <c r="BO8" s="90">
        <v>570.09441534688449</v>
      </c>
      <c r="BP8" s="90">
        <v>595.18972645761346</v>
      </c>
      <c r="BQ8" s="90">
        <v>628.266822567963</v>
      </c>
      <c r="BR8" s="90">
        <v>666.51491767307868</v>
      </c>
      <c r="BS8" s="90">
        <v>692.44856230970277</v>
      </c>
      <c r="BT8" s="90">
        <v>725.4504887411008</v>
      </c>
      <c r="BU8" s="120">
        <v>748.8280032300928</v>
      </c>
      <c r="BV8" s="120">
        <v>772.26915003951444</v>
      </c>
      <c r="BW8" s="120">
        <v>789.53998595621761</v>
      </c>
      <c r="BX8" s="120">
        <v>809.37168740717391</v>
      </c>
      <c r="BY8" s="130">
        <v>832</v>
      </c>
      <c r="BZ8" s="130">
        <v>855.7</v>
      </c>
      <c r="CA8" s="130">
        <v>880.9</v>
      </c>
      <c r="CB8" s="130">
        <v>900.8</v>
      </c>
      <c r="CC8" s="130">
        <v>934.3</v>
      </c>
      <c r="CD8" s="120">
        <v>978.60325697028588</v>
      </c>
      <c r="CE8" s="120">
        <v>1040.5419938330967</v>
      </c>
      <c r="CF8" s="85">
        <v>1102</v>
      </c>
      <c r="CG8" s="137">
        <v>1158.9000000000001</v>
      </c>
      <c r="CH8" s="85">
        <v>1214.8</v>
      </c>
      <c r="CI8" s="85">
        <v>1300.8</v>
      </c>
      <c r="CJ8" s="85">
        <v>1407.2</v>
      </c>
      <c r="CK8" s="85">
        <v>1484.3</v>
      </c>
      <c r="CL8" s="137">
        <v>1555.2</v>
      </c>
      <c r="CM8" s="120">
        <v>1653.1188909161824</v>
      </c>
      <c r="CN8" s="120">
        <v>1754.575551529618</v>
      </c>
      <c r="CO8" s="85">
        <v>1868.3</v>
      </c>
      <c r="CP8" s="85">
        <v>1999.6</v>
      </c>
      <c r="CQ8" s="85">
        <v>2100.8000000000002</v>
      </c>
      <c r="CR8" s="130">
        <v>2246.4</v>
      </c>
      <c r="CS8" s="130">
        <v>2405.5</v>
      </c>
      <c r="CT8" s="148">
        <v>2585.6999999999998</v>
      </c>
      <c r="CU8" s="130">
        <v>2767.1</v>
      </c>
      <c r="CV8" s="148">
        <v>3284.9</v>
      </c>
      <c r="CW8" s="85">
        <v>3587.5</v>
      </c>
      <c r="CX8" s="85">
        <v>3858.7</v>
      </c>
      <c r="CY8" s="130">
        <v>4287</v>
      </c>
      <c r="CZ8" s="85">
        <v>6603.4</v>
      </c>
      <c r="DA8" s="141">
        <v>7788.9</v>
      </c>
      <c r="DB8" s="130">
        <v>8579.9</v>
      </c>
      <c r="DC8" s="85">
        <v>9044.9</v>
      </c>
    </row>
    <row r="9" spans="1:107" ht="12.75" customHeight="1" x14ac:dyDescent="0.35">
      <c r="A9" s="84"/>
      <c r="B9" s="81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107" s="85" customFormat="1" ht="12.75" customHeight="1" x14ac:dyDescent="0.35">
      <c r="A10" s="92" t="s">
        <v>197</v>
      </c>
      <c r="B10" s="91" t="s">
        <v>196</v>
      </c>
      <c r="C10" s="90">
        <v>100</v>
      </c>
      <c r="D10" s="90"/>
      <c r="E10" s="90">
        <v>108.0986418490554</v>
      </c>
      <c r="F10" s="90">
        <v>113.15850386946602</v>
      </c>
      <c r="G10" s="90">
        <v>116.21910709194755</v>
      </c>
      <c r="H10" s="90">
        <v>118.3127688611672</v>
      </c>
      <c r="I10" s="90">
        <v>123.01902531578152</v>
      </c>
      <c r="J10" s="90">
        <v>126.9755355401356</v>
      </c>
      <c r="K10" s="90">
        <v>130.43407647292986</v>
      </c>
      <c r="L10" s="90">
        <v>130.99097073156591</v>
      </c>
      <c r="M10" s="90">
        <v>131.63185532167157</v>
      </c>
      <c r="N10" s="90">
        <v>132.41333167445094</v>
      </c>
      <c r="O10" s="90">
        <v>134.03901051463092</v>
      </c>
      <c r="P10" s="90">
        <v>134.67694677496462</v>
      </c>
      <c r="Q10" s="90"/>
      <c r="R10" s="90">
        <v>136.80857538344247</v>
      </c>
      <c r="S10" s="90">
        <v>139.28271401410129</v>
      </c>
      <c r="T10" s="90">
        <v>140.5999496499993</v>
      </c>
      <c r="U10" s="90">
        <v>141.39948525392893</v>
      </c>
      <c r="V10" s="90">
        <v>142.58814544030284</v>
      </c>
      <c r="W10" s="90">
        <v>145.36112279847336</v>
      </c>
      <c r="X10" s="90">
        <v>148.93771338313812</v>
      </c>
      <c r="Y10" s="90">
        <v>151.82154539401645</v>
      </c>
      <c r="Z10" s="90">
        <v>153.40607268851613</v>
      </c>
      <c r="AA10" s="90">
        <v>155.67081099203878</v>
      </c>
      <c r="AB10" s="90">
        <v>158.0207241691987</v>
      </c>
      <c r="AC10" s="90">
        <v>160.74234037628807</v>
      </c>
      <c r="AD10" s="90"/>
      <c r="AE10" s="90">
        <v>167.7900143030287</v>
      </c>
      <c r="AF10" s="90">
        <v>175.99716064287739</v>
      </c>
      <c r="AG10" s="90">
        <v>179.23662855118485</v>
      </c>
      <c r="AH10" s="90">
        <v>182.67736174338665</v>
      </c>
      <c r="AI10" s="90">
        <v>195.31792540065157</v>
      </c>
      <c r="AJ10" s="90">
        <v>207.39099803574101</v>
      </c>
      <c r="AK10" s="90">
        <v>217.05322847943899</v>
      </c>
      <c r="AL10" s="90">
        <v>227.48485112405527</v>
      </c>
      <c r="AM10" s="90">
        <v>262.37524172030373</v>
      </c>
      <c r="AN10" s="90">
        <v>271.75603580389355</v>
      </c>
      <c r="AO10" s="90">
        <v>272.37657466805251</v>
      </c>
      <c r="AP10" s="90">
        <v>275.1531767522041</v>
      </c>
      <c r="AQ10" s="90"/>
      <c r="AR10" s="90">
        <v>277.4444663265287</v>
      </c>
      <c r="AS10" s="90">
        <v>286.93580360730789</v>
      </c>
      <c r="AT10" s="90">
        <v>298.63942584201567</v>
      </c>
      <c r="AU10" s="90">
        <v>312.47105315341287</v>
      </c>
      <c r="AV10" s="90">
        <v>328.14615577357034</v>
      </c>
      <c r="AW10" s="90">
        <v>334.32239281397096</v>
      </c>
      <c r="AX10" s="90">
        <v>335.10341732571419</v>
      </c>
      <c r="AY10" s="90">
        <v>368.11961434110202</v>
      </c>
      <c r="AZ10" s="90">
        <v>384.32214653128949</v>
      </c>
      <c r="BA10" s="90">
        <v>398.21326479777878</v>
      </c>
      <c r="BB10" s="90">
        <v>420.1128134177975</v>
      </c>
      <c r="BC10" s="90">
        <v>437.15824982514192</v>
      </c>
      <c r="BD10" s="90"/>
      <c r="BE10" s="90">
        <v>444.26859676375631</v>
      </c>
      <c r="BF10" s="90">
        <v>449.38051017703134</v>
      </c>
      <c r="BG10" s="90">
        <v>453.51142267462058</v>
      </c>
      <c r="BH10" s="90">
        <v>445.99592789106731</v>
      </c>
      <c r="BI10" s="90">
        <v>446.71642055665876</v>
      </c>
      <c r="BJ10" s="90">
        <v>463.49294100269816</v>
      </c>
      <c r="BK10" s="90">
        <v>479.76788144413121</v>
      </c>
      <c r="BL10" s="90">
        <v>499.55315821642387</v>
      </c>
      <c r="BM10" s="90">
        <v>518.09236268815687</v>
      </c>
      <c r="BN10" s="90">
        <v>541.81265965791772</v>
      </c>
      <c r="BO10" s="90">
        <v>563.91181325942716</v>
      </c>
      <c r="BP10" s="90">
        <v>589.00475177033786</v>
      </c>
      <c r="BQ10" s="90">
        <v>622.37150263884075</v>
      </c>
      <c r="BR10" s="90">
        <v>659.50691675789301</v>
      </c>
      <c r="BS10" s="90">
        <v>684.47057999028448</v>
      </c>
    </row>
    <row r="11" spans="1:107" ht="12.75" customHeight="1" x14ac:dyDescent="0.35">
      <c r="A11" s="84"/>
      <c r="B11" s="81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107" s="85" customFormat="1" ht="12.75" customHeight="1" x14ac:dyDescent="0.35">
      <c r="A12" s="92">
        <v>1</v>
      </c>
      <c r="B12" s="91" t="s">
        <v>195</v>
      </c>
      <c r="C12" s="90">
        <v>100</v>
      </c>
      <c r="D12" s="90"/>
      <c r="E12" s="90">
        <v>109.22178107352131</v>
      </c>
      <c r="F12" s="90">
        <v>114.72663147724357</v>
      </c>
      <c r="G12" s="90">
        <v>117.64736984626894</v>
      </c>
      <c r="H12" s="90">
        <v>118.20034923591591</v>
      </c>
      <c r="I12" s="90">
        <v>120.30055308755169</v>
      </c>
      <c r="J12" s="90">
        <v>132.32653743812944</v>
      </c>
      <c r="K12" s="90">
        <v>139.6109024897747</v>
      </c>
      <c r="L12" s="90">
        <v>138.62006234546968</v>
      </c>
      <c r="M12" s="90">
        <v>133.22419970542234</v>
      </c>
      <c r="N12" s="90">
        <v>133.03978236941245</v>
      </c>
      <c r="O12" s="90">
        <v>133.01534147292568</v>
      </c>
      <c r="P12" s="90">
        <v>130.37118856729816</v>
      </c>
      <c r="Q12" s="90"/>
      <c r="R12" s="90">
        <v>132.23023188385346</v>
      </c>
      <c r="S12" s="90">
        <v>134.53868035655049</v>
      </c>
      <c r="T12" s="90">
        <v>134.33739125813531</v>
      </c>
      <c r="U12" s="90">
        <v>133.76092464341039</v>
      </c>
      <c r="V12" s="90">
        <v>134.14479362351798</v>
      </c>
      <c r="W12" s="90">
        <v>138.80272150355779</v>
      </c>
      <c r="X12" s="90">
        <v>142.31332673631616</v>
      </c>
      <c r="Y12" s="90">
        <v>146.91040149836937</v>
      </c>
      <c r="Z12" s="90">
        <v>147.67923621665898</v>
      </c>
      <c r="AA12" s="90">
        <v>149.60315235699008</v>
      </c>
      <c r="AB12" s="90">
        <v>151.27431716888972</v>
      </c>
      <c r="AC12" s="90">
        <v>152.27936486977615</v>
      </c>
      <c r="AD12" s="90"/>
      <c r="AE12" s="90">
        <v>166.89805515657301</v>
      </c>
      <c r="AF12" s="90">
        <v>182.16078403973137</v>
      </c>
      <c r="AG12" s="90">
        <v>183.71984041569809</v>
      </c>
      <c r="AH12" s="90">
        <v>187.75278198119335</v>
      </c>
      <c r="AI12" s="90">
        <v>208.16874425451243</v>
      </c>
      <c r="AJ12" s="90">
        <v>220.21661731126738</v>
      </c>
      <c r="AK12" s="90">
        <v>234.39334917828361</v>
      </c>
      <c r="AL12" s="90">
        <v>242.96676136432438</v>
      </c>
      <c r="AM12" s="90">
        <v>287.01981766178335</v>
      </c>
      <c r="AN12" s="90">
        <v>293.31512622028703</v>
      </c>
      <c r="AO12" s="90">
        <v>281.80523894694551</v>
      </c>
      <c r="AP12" s="90">
        <v>278.24780846275956</v>
      </c>
      <c r="AQ12" s="90"/>
      <c r="AR12" s="90">
        <v>274.53386018965625</v>
      </c>
      <c r="AS12" s="90">
        <v>288.97525226184905</v>
      </c>
      <c r="AT12" s="90">
        <v>304.08920090964409</v>
      </c>
      <c r="AU12" s="90">
        <v>323.80564288815447</v>
      </c>
      <c r="AV12" s="90">
        <v>350.59752147689949</v>
      </c>
      <c r="AW12" s="90">
        <v>358.75065640949322</v>
      </c>
      <c r="AX12" s="90">
        <v>353.68925587373366</v>
      </c>
      <c r="AY12" s="90">
        <v>368.81822705151382</v>
      </c>
      <c r="AZ12" s="90">
        <v>377.34231829218317</v>
      </c>
      <c r="BA12" s="90">
        <v>388.94194237633059</v>
      </c>
      <c r="BB12" s="90">
        <v>412.50252834230986</v>
      </c>
      <c r="BC12" s="90">
        <v>433.01300808603725</v>
      </c>
      <c r="BD12" s="90"/>
      <c r="BE12" s="90">
        <v>440.40899508231297</v>
      </c>
      <c r="BF12" s="90">
        <v>443.3172938390594</v>
      </c>
      <c r="BG12" s="90">
        <v>437.5610810806744</v>
      </c>
      <c r="BH12" s="90">
        <v>396.16359303623005</v>
      </c>
      <c r="BI12" s="90">
        <v>377.16537947110891</v>
      </c>
      <c r="BJ12" s="90">
        <v>412.09582407094894</v>
      </c>
      <c r="BK12" s="90">
        <v>437.4215410363534</v>
      </c>
      <c r="BL12" s="90">
        <v>469.77538322452608</v>
      </c>
      <c r="BM12" s="90">
        <v>485.01409614679233</v>
      </c>
      <c r="BN12" s="90">
        <v>509.11559734075041</v>
      </c>
      <c r="BO12" s="90">
        <v>528.53785402362473</v>
      </c>
      <c r="BP12" s="90">
        <v>566.74305880638951</v>
      </c>
      <c r="BQ12" s="90">
        <v>615.71014359582023</v>
      </c>
      <c r="BR12" s="90">
        <v>664.96057838791387</v>
      </c>
      <c r="BS12" s="90">
        <v>673.99878340505234</v>
      </c>
    </row>
    <row r="13" spans="1:107" ht="12.75" customHeight="1" x14ac:dyDescent="0.35">
      <c r="A13" s="84"/>
      <c r="B13" s="81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CN13" s="113"/>
      <c r="CO13" s="113"/>
    </row>
    <row r="14" spans="1:107" s="85" customFormat="1" ht="12.75" customHeight="1" x14ac:dyDescent="0.35">
      <c r="A14" s="92" t="s">
        <v>194</v>
      </c>
      <c r="B14" s="91" t="s">
        <v>193</v>
      </c>
      <c r="C14" s="90">
        <v>100</v>
      </c>
      <c r="D14" s="90"/>
      <c r="E14" s="90">
        <v>102.55410419205293</v>
      </c>
      <c r="F14" s="90">
        <v>109.70959829607973</v>
      </c>
      <c r="G14" s="90">
        <v>113.94543971951676</v>
      </c>
      <c r="H14" s="90">
        <v>114.74782176345205</v>
      </c>
      <c r="I14" s="90">
        <v>119.4675108189289</v>
      </c>
      <c r="J14" s="90">
        <v>128.32966009776891</v>
      </c>
      <c r="K14" s="90">
        <v>131.21524480604577</v>
      </c>
      <c r="L14" s="90">
        <v>128.81272738766086</v>
      </c>
      <c r="M14" s="90">
        <v>131.19323423426854</v>
      </c>
      <c r="N14" s="90">
        <v>130.21697159133046</v>
      </c>
      <c r="O14" s="90">
        <v>129.45805955707434</v>
      </c>
      <c r="P14" s="90">
        <v>127.50320482956684</v>
      </c>
      <c r="Q14" s="90"/>
      <c r="R14" s="90">
        <v>131.5663475160386</v>
      </c>
      <c r="S14" s="90">
        <v>136.98726081869381</v>
      </c>
      <c r="T14" s="90">
        <v>137.2992317161364</v>
      </c>
      <c r="U14" s="90">
        <v>138.51782331844538</v>
      </c>
      <c r="V14" s="90">
        <v>136.48837232682317</v>
      </c>
      <c r="W14" s="90">
        <v>139.2790256236548</v>
      </c>
      <c r="X14" s="90">
        <v>145.0821871255848</v>
      </c>
      <c r="Y14" s="90">
        <v>150.64046754978386</v>
      </c>
      <c r="Z14" s="90">
        <v>152.870570217487</v>
      </c>
      <c r="AA14" s="90">
        <v>154.51885458837648</v>
      </c>
      <c r="AB14" s="90">
        <v>153.90830758957554</v>
      </c>
      <c r="AC14" s="90">
        <v>151.70974399310495</v>
      </c>
      <c r="AD14" s="90"/>
      <c r="AE14" s="90">
        <v>159.59312608523462</v>
      </c>
      <c r="AF14" s="90">
        <v>166.76060340827166</v>
      </c>
      <c r="AG14" s="90">
        <v>165.89067800113713</v>
      </c>
      <c r="AH14" s="90">
        <v>167.01562127073123</v>
      </c>
      <c r="AI14" s="90">
        <v>180.07958788739504</v>
      </c>
      <c r="AJ14" s="90">
        <v>188.66473926669167</v>
      </c>
      <c r="AK14" s="90">
        <v>199.63312425510304</v>
      </c>
      <c r="AL14" s="90">
        <v>211.35823162357366</v>
      </c>
      <c r="AM14" s="90">
        <v>232.29324683878949</v>
      </c>
      <c r="AN14" s="90">
        <v>238.67998700297446</v>
      </c>
      <c r="AO14" s="90">
        <v>237.99453828106539</v>
      </c>
      <c r="AP14" s="90">
        <v>246.6024364472934</v>
      </c>
      <c r="AQ14" s="90"/>
      <c r="AR14" s="90">
        <v>264.42795209114831</v>
      </c>
      <c r="AS14" s="90">
        <v>283.10080266737344</v>
      </c>
      <c r="AT14" s="90">
        <v>288.80710643271954</v>
      </c>
      <c r="AU14" s="90">
        <v>297.73506841334091</v>
      </c>
      <c r="AV14" s="90">
        <v>314.45089348926354</v>
      </c>
      <c r="AW14" s="90">
        <v>329.79868285852933</v>
      </c>
      <c r="AX14" s="90">
        <v>339.38941975598692</v>
      </c>
      <c r="AY14" s="90">
        <v>366.33093835601284</v>
      </c>
      <c r="AZ14" s="90">
        <v>382.91699000513091</v>
      </c>
      <c r="BA14" s="90">
        <v>393.73989801079824</v>
      </c>
      <c r="BB14" s="90">
        <v>417.31526132716226</v>
      </c>
      <c r="BC14" s="90">
        <v>426.01066213820263</v>
      </c>
      <c r="BD14" s="90"/>
      <c r="BE14" s="90">
        <v>431.9126090624556</v>
      </c>
      <c r="BF14" s="90">
        <v>446.90666141531148</v>
      </c>
      <c r="BG14" s="90">
        <v>454.60302655449021</v>
      </c>
      <c r="BH14" s="90">
        <v>479.30163498554811</v>
      </c>
      <c r="BI14" s="90">
        <v>473.96323247317656</v>
      </c>
      <c r="BJ14" s="90">
        <v>473.19425588185459</v>
      </c>
      <c r="BK14" s="90">
        <v>484.62321217389945</v>
      </c>
      <c r="BL14" s="90">
        <v>509.04418793442983</v>
      </c>
      <c r="BM14" s="90">
        <v>538.03865533591454</v>
      </c>
      <c r="BN14" s="90">
        <v>584.42383210681726</v>
      </c>
      <c r="BO14" s="90">
        <v>613.42271528716151</v>
      </c>
      <c r="BP14" s="90">
        <v>657.80449285414784</v>
      </c>
      <c r="BQ14" s="90">
        <v>694.99618609471497</v>
      </c>
      <c r="BR14" s="90">
        <v>741.96444091395745</v>
      </c>
      <c r="BS14" s="90">
        <v>744.28750539629391</v>
      </c>
      <c r="CN14"/>
      <c r="CO14"/>
    </row>
    <row r="15" spans="1:107" ht="12.75" customHeight="1" x14ac:dyDescent="0.35">
      <c r="A15" s="96" t="s">
        <v>192</v>
      </c>
      <c r="B15" s="94" t="s">
        <v>191</v>
      </c>
      <c r="C15" s="89">
        <v>100</v>
      </c>
      <c r="D15" s="89"/>
      <c r="E15" s="89">
        <v>117.96485790818818</v>
      </c>
      <c r="F15" s="89">
        <v>130.53073198223521</v>
      </c>
      <c r="G15" s="89">
        <v>142.2529402298035</v>
      </c>
      <c r="H15" s="89">
        <v>132.04310045340497</v>
      </c>
      <c r="I15" s="89">
        <v>142.75194961866785</v>
      </c>
      <c r="J15" s="89">
        <v>155.97311648454979</v>
      </c>
      <c r="K15" s="89">
        <v>153.02879073428412</v>
      </c>
      <c r="L15" s="89">
        <v>138.51363827614938</v>
      </c>
      <c r="M15" s="89">
        <v>139.42586897334044</v>
      </c>
      <c r="N15" s="89">
        <v>140.45753110648232</v>
      </c>
      <c r="O15" s="89">
        <v>139.40242055815722</v>
      </c>
      <c r="P15" s="89">
        <v>137.75186787561509</v>
      </c>
      <c r="Q15" s="89"/>
      <c r="R15" s="89">
        <v>145.52842882799305</v>
      </c>
      <c r="S15" s="89">
        <v>147.75177147039685</v>
      </c>
      <c r="T15" s="89">
        <v>139.00554365279152</v>
      </c>
      <c r="U15" s="89">
        <v>139.8299839976479</v>
      </c>
      <c r="V15" s="89">
        <v>137.34930400990945</v>
      </c>
      <c r="W15" s="89">
        <v>137.82973702725684</v>
      </c>
      <c r="X15" s="89">
        <v>145.22909712583828</v>
      </c>
      <c r="Y15" s="89">
        <v>154.19579706871451</v>
      </c>
      <c r="Z15" s="89">
        <v>156.22460698319844</v>
      </c>
      <c r="AA15" s="89">
        <v>163.55386057334908</v>
      </c>
      <c r="AB15" s="89">
        <v>161.83247990447961</v>
      </c>
      <c r="AC15" s="89">
        <v>161.040663225759</v>
      </c>
      <c r="AD15" s="89"/>
      <c r="AE15" s="89">
        <v>183.58943984085664</v>
      </c>
      <c r="AF15" s="89">
        <v>195.06251620138082</v>
      </c>
      <c r="AG15" s="89">
        <v>201.18528820352299</v>
      </c>
      <c r="AH15" s="89">
        <v>199.47703469165819</v>
      </c>
      <c r="AI15" s="89">
        <v>228.96433151755508</v>
      </c>
      <c r="AJ15" s="89">
        <v>233.87671318369675</v>
      </c>
      <c r="AK15" s="89">
        <v>246.65521991883503</v>
      </c>
      <c r="AL15" s="89">
        <v>255.12927290913686</v>
      </c>
      <c r="AM15" s="89">
        <v>276.62329475484302</v>
      </c>
      <c r="AN15" s="89">
        <v>295.49404723987197</v>
      </c>
      <c r="AO15" s="89">
        <v>279.17263828387581</v>
      </c>
      <c r="AP15" s="89">
        <v>282.65785228783648</v>
      </c>
      <c r="AQ15" s="89"/>
      <c r="AR15" s="89">
        <v>288.11415481864117</v>
      </c>
      <c r="AS15" s="89">
        <v>299.57860680383317</v>
      </c>
      <c r="AT15" s="89">
        <v>307.30250636825843</v>
      </c>
      <c r="AU15" s="89">
        <v>292.53618974109912</v>
      </c>
      <c r="AV15" s="89">
        <v>311.63514549423428</v>
      </c>
      <c r="AW15" s="89">
        <v>342.2110243585775</v>
      </c>
      <c r="AX15" s="89">
        <v>344.20720702953946</v>
      </c>
      <c r="AY15" s="89">
        <v>383.92412430687949</v>
      </c>
      <c r="AZ15" s="89">
        <v>419.15978306761588</v>
      </c>
      <c r="BA15" s="89">
        <v>416.05263102975971</v>
      </c>
      <c r="BB15" s="89">
        <v>444.04381148371158</v>
      </c>
      <c r="BC15" s="89">
        <v>445.90234980707817</v>
      </c>
      <c r="BD15" s="89"/>
      <c r="BE15" s="89">
        <v>460.4776538106438</v>
      </c>
      <c r="BF15" s="89">
        <v>481.2524543221092</v>
      </c>
      <c r="BG15" s="89">
        <v>488.50076419546275</v>
      </c>
      <c r="BH15" s="89">
        <v>562.76185641489235</v>
      </c>
      <c r="BI15" s="89">
        <v>572.02482861946635</v>
      </c>
      <c r="BJ15" s="89">
        <v>571.14922514052751</v>
      </c>
      <c r="BK15" s="89">
        <v>571.38554805040542</v>
      </c>
      <c r="BL15" s="89">
        <v>599.57576901438642</v>
      </c>
      <c r="BM15" s="89">
        <v>672.25112156553485</v>
      </c>
      <c r="BN15" s="89">
        <v>765.6080357501495</v>
      </c>
      <c r="BO15" s="89">
        <v>790.10111152717582</v>
      </c>
      <c r="BP15" s="89">
        <v>811.89566823892471</v>
      </c>
      <c r="BQ15" s="89">
        <v>897.75712906569447</v>
      </c>
      <c r="BR15" s="89">
        <v>982.21944118854537</v>
      </c>
      <c r="BS15" s="89">
        <v>961.10834243404179</v>
      </c>
    </row>
    <row r="16" spans="1:107" ht="12.75" customHeight="1" x14ac:dyDescent="0.35">
      <c r="A16" s="96" t="s">
        <v>190</v>
      </c>
      <c r="B16" s="95" t="s">
        <v>189</v>
      </c>
      <c r="C16" s="89">
        <v>100</v>
      </c>
      <c r="D16" s="89"/>
      <c r="E16" s="89">
        <v>113.75705349740785</v>
      </c>
      <c r="F16" s="89">
        <v>121.00995512760296</v>
      </c>
      <c r="G16" s="89">
        <v>121.18238307766769</v>
      </c>
      <c r="H16" s="89">
        <v>124.6103488699941</v>
      </c>
      <c r="I16" s="89">
        <v>136.35108724533811</v>
      </c>
      <c r="J16" s="89">
        <v>146.29928691194399</v>
      </c>
      <c r="K16" s="89">
        <v>146.27232408933642</v>
      </c>
      <c r="L16" s="89">
        <v>138.53808610383746</v>
      </c>
      <c r="M16" s="89">
        <v>132.70199421629135</v>
      </c>
      <c r="N16" s="89">
        <v>137.31809305178589</v>
      </c>
      <c r="O16" s="89">
        <v>137.14208313425451</v>
      </c>
      <c r="P16" s="89">
        <v>140.91059200755328</v>
      </c>
      <c r="Q16" s="89"/>
      <c r="R16" s="89">
        <v>146.4939789295457</v>
      </c>
      <c r="S16" s="89">
        <v>143.05613717448412</v>
      </c>
      <c r="T16" s="89">
        <v>129.93584996052726</v>
      </c>
      <c r="U16" s="89">
        <v>127.26240890339469</v>
      </c>
      <c r="V16" s="89">
        <v>130.41195297604816</v>
      </c>
      <c r="W16" s="89">
        <v>131.07978401857275</v>
      </c>
      <c r="X16" s="89">
        <v>140.09520550826574</v>
      </c>
      <c r="Y16" s="89">
        <v>140.48563863148445</v>
      </c>
      <c r="Z16" s="89">
        <v>141.02563479963624</v>
      </c>
      <c r="AA16" s="89">
        <v>143.84334090098886</v>
      </c>
      <c r="AB16" s="89">
        <v>144.10994070351276</v>
      </c>
      <c r="AC16" s="89">
        <v>151.79926283000901</v>
      </c>
      <c r="AD16" s="89"/>
      <c r="AE16" s="89">
        <v>167.02700967001076</v>
      </c>
      <c r="AF16" s="89">
        <v>186.26479549076893</v>
      </c>
      <c r="AG16" s="89">
        <v>201.29747469388855</v>
      </c>
      <c r="AH16" s="89">
        <v>205.60754814668658</v>
      </c>
      <c r="AI16" s="89">
        <v>240.86239013993344</v>
      </c>
      <c r="AJ16" s="89">
        <v>250.11037978754075</v>
      </c>
      <c r="AK16" s="89">
        <v>252.86054254494067</v>
      </c>
      <c r="AL16" s="89">
        <v>270.98067142977703</v>
      </c>
      <c r="AM16" s="89">
        <v>322.25780135268769</v>
      </c>
      <c r="AN16" s="89">
        <v>313.35050231596296</v>
      </c>
      <c r="AO16" s="89">
        <v>294.41140084207848</v>
      </c>
      <c r="AP16" s="89">
        <v>313.2465675854063</v>
      </c>
      <c r="AQ16" s="89"/>
      <c r="AR16" s="89">
        <v>311.09564993873033</v>
      </c>
      <c r="AS16" s="89">
        <v>310.97721621140403</v>
      </c>
      <c r="AT16" s="89">
        <v>316.8059794940765</v>
      </c>
      <c r="AU16" s="89">
        <v>324.06765028367386</v>
      </c>
      <c r="AV16" s="89">
        <v>354.29099087389471</v>
      </c>
      <c r="AW16" s="89">
        <v>390.0325869279531</v>
      </c>
      <c r="AX16" s="89">
        <v>376.70281858912017</v>
      </c>
      <c r="AY16" s="89">
        <v>432.50767378631383</v>
      </c>
      <c r="AZ16" s="89">
        <v>483.73317748353787</v>
      </c>
      <c r="BA16" s="89">
        <v>480.70066083331818</v>
      </c>
      <c r="BB16" s="89">
        <v>508.50165461850509</v>
      </c>
      <c r="BC16" s="89">
        <v>498.3334799883192</v>
      </c>
      <c r="BD16" s="89"/>
      <c r="BE16" s="89">
        <v>524.01341541346403</v>
      </c>
      <c r="BF16" s="89">
        <v>523.42658751595559</v>
      </c>
      <c r="BG16" s="89">
        <v>511.22735570512435</v>
      </c>
      <c r="BH16" s="89">
        <v>528.76760420443679</v>
      </c>
      <c r="BI16" s="89">
        <v>533.33672557725356</v>
      </c>
      <c r="BJ16" s="89">
        <v>562.4828319338402</v>
      </c>
      <c r="BK16" s="89">
        <v>605.1176620940754</v>
      </c>
      <c r="BL16" s="89">
        <v>640.12558479063534</v>
      </c>
      <c r="BM16" s="89">
        <v>715.98480104365046</v>
      </c>
      <c r="BN16" s="89">
        <v>809.27135259846784</v>
      </c>
      <c r="BO16" s="89">
        <v>857.91366169721039</v>
      </c>
      <c r="BP16" s="89">
        <v>900.79270121628747</v>
      </c>
      <c r="BQ16" s="89">
        <v>974.7852623352868</v>
      </c>
      <c r="BR16" s="89">
        <v>1071.1487022244632</v>
      </c>
      <c r="BS16" s="89">
        <v>1101.8595691813284</v>
      </c>
      <c r="CN16" s="120"/>
      <c r="CO16" s="120"/>
    </row>
    <row r="17" spans="1:71" ht="12.75" customHeight="1" x14ac:dyDescent="0.35">
      <c r="A17" s="96" t="s">
        <v>188</v>
      </c>
      <c r="B17" s="95" t="s">
        <v>187</v>
      </c>
      <c r="C17" s="89">
        <v>100</v>
      </c>
      <c r="D17" s="89"/>
      <c r="E17" s="89">
        <v>109.60990606329119</v>
      </c>
      <c r="F17" s="89">
        <v>115.67420436975002</v>
      </c>
      <c r="G17" s="89">
        <v>148.98702843224731</v>
      </c>
      <c r="H17" s="89">
        <v>134.64425193191801</v>
      </c>
      <c r="I17" s="89">
        <v>180.64575907148679</v>
      </c>
      <c r="J17" s="89">
        <v>214.29212238457501</v>
      </c>
      <c r="K17" s="89">
        <v>206.69446947337454</v>
      </c>
      <c r="L17" s="89">
        <v>163.3446413743076</v>
      </c>
      <c r="M17" s="89">
        <v>174.7729605599846</v>
      </c>
      <c r="N17" s="89">
        <v>155.89852825707476</v>
      </c>
      <c r="O17" s="89">
        <v>141.2268390704254</v>
      </c>
      <c r="P17" s="89">
        <v>115.3638011815972</v>
      </c>
      <c r="Q17" s="89"/>
      <c r="R17" s="89">
        <v>130.79509040531795</v>
      </c>
      <c r="S17" s="89">
        <v>149.50962366375563</v>
      </c>
      <c r="T17" s="89">
        <v>160.15907964594797</v>
      </c>
      <c r="U17" s="89">
        <v>171.61475524966215</v>
      </c>
      <c r="V17" s="89">
        <v>150.54126692712336</v>
      </c>
      <c r="W17" s="89">
        <v>153.0291263460521</v>
      </c>
      <c r="X17" s="89">
        <v>158.55506689910163</v>
      </c>
      <c r="Y17" s="89">
        <v>186.67289463772224</v>
      </c>
      <c r="Z17" s="89">
        <v>184.35290173120529</v>
      </c>
      <c r="AA17" s="89">
        <v>199.98523143563094</v>
      </c>
      <c r="AB17" s="89">
        <v>190.45790091619654</v>
      </c>
      <c r="AC17" s="89">
        <v>172.6775460874313</v>
      </c>
      <c r="AD17" s="89"/>
      <c r="AE17" s="89">
        <v>199.21993309800209</v>
      </c>
      <c r="AF17" s="89">
        <v>178.04874789072989</v>
      </c>
      <c r="AG17" s="89">
        <v>165.22175442951226</v>
      </c>
      <c r="AH17" s="89">
        <v>158.43182213126096</v>
      </c>
      <c r="AI17" s="89">
        <v>211.61149962972891</v>
      </c>
      <c r="AJ17" s="89">
        <v>229.34128584840465</v>
      </c>
      <c r="AK17" s="89">
        <v>284.35563219429366</v>
      </c>
      <c r="AL17" s="89">
        <v>273.49997087957865</v>
      </c>
      <c r="AM17" s="89">
        <v>232.06904448090154</v>
      </c>
      <c r="AN17" s="89">
        <v>316.30878080910259</v>
      </c>
      <c r="AO17" s="89">
        <v>277.65531464858401</v>
      </c>
      <c r="AP17" s="89">
        <v>242.39923328198361</v>
      </c>
      <c r="AQ17" s="89"/>
      <c r="AR17" s="89">
        <v>255.90170745776061</v>
      </c>
      <c r="AS17" s="89">
        <v>307.23874931418436</v>
      </c>
      <c r="AT17" s="89">
        <v>333.35326727015274</v>
      </c>
      <c r="AU17" s="89">
        <v>266.70926130397072</v>
      </c>
      <c r="AV17" s="89">
        <v>277.14888394109568</v>
      </c>
      <c r="AW17" s="89">
        <v>327.64735386008857</v>
      </c>
      <c r="AX17" s="89">
        <v>369.19552505022506</v>
      </c>
      <c r="AY17" s="89">
        <v>401.97765045399137</v>
      </c>
      <c r="AZ17" s="89">
        <v>417.32988085126584</v>
      </c>
      <c r="BA17" s="89">
        <v>393.61099150949264</v>
      </c>
      <c r="BB17" s="89">
        <v>417.27378819393897</v>
      </c>
      <c r="BC17" s="89">
        <v>435.12705258154483</v>
      </c>
      <c r="BD17" s="89"/>
      <c r="BE17" s="89">
        <v>426.79762009500081</v>
      </c>
      <c r="BF17" s="89">
        <v>492.42027907779857</v>
      </c>
      <c r="BG17" s="89">
        <v>556.49863885041611</v>
      </c>
      <c r="BH17" s="89">
        <v>666.92664261070956</v>
      </c>
      <c r="BI17" s="89">
        <v>752.89592912688727</v>
      </c>
      <c r="BJ17" s="89">
        <v>687.74217409795165</v>
      </c>
      <c r="BK17" s="89">
        <v>582.57004454246942</v>
      </c>
      <c r="BL17" s="89">
        <v>603.67658646723635</v>
      </c>
      <c r="BM17" s="89">
        <v>671.32901068391561</v>
      </c>
      <c r="BN17" s="89">
        <v>760.91244107455464</v>
      </c>
      <c r="BO17" s="89">
        <v>664.34328231774236</v>
      </c>
      <c r="BP17" s="89">
        <v>561.51748472192014</v>
      </c>
      <c r="BQ17" s="89">
        <v>563.9403467965368</v>
      </c>
      <c r="BR17" s="89">
        <v>632.16080635232322</v>
      </c>
      <c r="BS17" s="89">
        <v>648.45801644428479</v>
      </c>
    </row>
    <row r="18" spans="1:71" ht="12.75" customHeight="1" x14ac:dyDescent="0.35">
      <c r="A18" s="96" t="s">
        <v>186</v>
      </c>
      <c r="B18" s="95" t="s">
        <v>185</v>
      </c>
      <c r="C18" s="89">
        <v>100</v>
      </c>
      <c r="D18" s="89"/>
      <c r="E18" s="89">
        <v>138.76662159775498</v>
      </c>
      <c r="F18" s="89">
        <v>172.81574601952948</v>
      </c>
      <c r="G18" s="89">
        <v>189.03544872275762</v>
      </c>
      <c r="H18" s="89">
        <v>148.27927907708357</v>
      </c>
      <c r="I18" s="89">
        <v>114.61277541815282</v>
      </c>
      <c r="J18" s="89">
        <v>112.2063426392851</v>
      </c>
      <c r="K18" s="89">
        <v>107.18057533647408</v>
      </c>
      <c r="L18" s="89">
        <v>109.11484031671708</v>
      </c>
      <c r="M18" s="89">
        <v>115.13451868860696</v>
      </c>
      <c r="N18" s="89">
        <v>130.37136362084703</v>
      </c>
      <c r="O18" s="89">
        <v>143.11907424385984</v>
      </c>
      <c r="P18" s="89">
        <v>155.99518395253352</v>
      </c>
      <c r="Q18" s="89"/>
      <c r="R18" s="89">
        <v>160.42600452540114</v>
      </c>
      <c r="S18" s="89">
        <v>157.87360206101795</v>
      </c>
      <c r="T18" s="89">
        <v>137.57651051733285</v>
      </c>
      <c r="U18" s="89">
        <v>134.92820627857026</v>
      </c>
      <c r="V18" s="89">
        <v>139.78654772443662</v>
      </c>
      <c r="W18" s="89">
        <v>137.4085801812123</v>
      </c>
      <c r="X18" s="89">
        <v>142.82290869118677</v>
      </c>
      <c r="Y18" s="89">
        <v>151.4443667050061</v>
      </c>
      <c r="Z18" s="89">
        <v>162.47855617968247</v>
      </c>
      <c r="AA18" s="89">
        <v>171.71889898469902</v>
      </c>
      <c r="AB18" s="89">
        <v>174.05497355513097</v>
      </c>
      <c r="AC18" s="89">
        <v>171.30064899901805</v>
      </c>
      <c r="AD18" s="89"/>
      <c r="AE18" s="89">
        <v>208.15032020442879</v>
      </c>
      <c r="AF18" s="89">
        <v>238.01769781300695</v>
      </c>
      <c r="AG18" s="89">
        <v>243.38107516317643</v>
      </c>
      <c r="AH18" s="89">
        <v>232.04159469357705</v>
      </c>
      <c r="AI18" s="89">
        <v>218.55555472676713</v>
      </c>
      <c r="AJ18" s="89">
        <v>197.06222752937325</v>
      </c>
      <c r="AK18" s="89">
        <v>185.99554883201861</v>
      </c>
      <c r="AL18" s="89">
        <v>192.24662206849496</v>
      </c>
      <c r="AM18" s="89">
        <v>210.70798056044157</v>
      </c>
      <c r="AN18" s="89">
        <v>224.5151828594569</v>
      </c>
      <c r="AO18" s="89">
        <v>241.37718364675052</v>
      </c>
      <c r="AP18" s="89">
        <v>250.75439655176694</v>
      </c>
      <c r="AQ18" s="89"/>
      <c r="AR18" s="89">
        <v>266.46738744424755</v>
      </c>
      <c r="AS18" s="89">
        <v>260.91705746037877</v>
      </c>
      <c r="AT18" s="89">
        <v>251.83760506074671</v>
      </c>
      <c r="AU18" s="89">
        <v>241.13405955864243</v>
      </c>
      <c r="AV18" s="89">
        <v>241.56364871742608</v>
      </c>
      <c r="AW18" s="89">
        <v>235.18326972279056</v>
      </c>
      <c r="AX18" s="89">
        <v>230.26734970514411</v>
      </c>
      <c r="AY18" s="89">
        <v>236.38296595054973</v>
      </c>
      <c r="AZ18" s="89">
        <v>253.56964192044182</v>
      </c>
      <c r="BA18" s="89">
        <v>274.61925426216197</v>
      </c>
      <c r="BB18" s="89">
        <v>308.21805309743564</v>
      </c>
      <c r="BC18" s="89">
        <v>322.42405573668651</v>
      </c>
      <c r="BD18" s="89"/>
      <c r="BE18" s="89">
        <v>335.21079416950693</v>
      </c>
      <c r="BF18" s="89">
        <v>358.4967478557956</v>
      </c>
      <c r="BG18" s="89">
        <v>349.12796941661497</v>
      </c>
      <c r="BH18" s="89">
        <v>528.01379649809678</v>
      </c>
      <c r="BI18" s="89">
        <v>458.85003675033556</v>
      </c>
      <c r="BJ18" s="89">
        <v>455.92058944221776</v>
      </c>
      <c r="BK18" s="89">
        <v>470.54124383705653</v>
      </c>
      <c r="BL18" s="89">
        <v>489.38874041036416</v>
      </c>
      <c r="BM18" s="89">
        <v>559.72696833221755</v>
      </c>
      <c r="BN18" s="89">
        <v>657.72465856577332</v>
      </c>
      <c r="BO18" s="89">
        <v>762.50427915800708</v>
      </c>
      <c r="BP18" s="89">
        <v>876.75069633183773</v>
      </c>
      <c r="BQ18" s="89">
        <v>1092.0199324821801</v>
      </c>
      <c r="BR18" s="89">
        <v>1164.7529863937032</v>
      </c>
      <c r="BS18" s="89">
        <v>964.8221173308624</v>
      </c>
    </row>
    <row r="19" spans="1:71" ht="12.75" customHeight="1" x14ac:dyDescent="0.35">
      <c r="A19" s="96" t="s">
        <v>184</v>
      </c>
      <c r="B19" s="94" t="s">
        <v>183</v>
      </c>
      <c r="C19" s="89">
        <v>100</v>
      </c>
      <c r="D19" s="89"/>
      <c r="E19" s="89">
        <v>96.902832125806597</v>
      </c>
      <c r="F19" s="89">
        <v>102.07428769702926</v>
      </c>
      <c r="G19" s="89">
        <v>103.56480617973443</v>
      </c>
      <c r="H19" s="89">
        <v>108.40547620794923</v>
      </c>
      <c r="I19" s="89">
        <v>110.92888246946563</v>
      </c>
      <c r="J19" s="89">
        <v>118.19253794458325</v>
      </c>
      <c r="K19" s="89">
        <v>123.21600706331496</v>
      </c>
      <c r="L19" s="89">
        <v>125.25530977324176</v>
      </c>
      <c r="M19" s="89">
        <v>128.17424764934853</v>
      </c>
      <c r="N19" s="89">
        <v>126.46165961913854</v>
      </c>
      <c r="O19" s="89">
        <v>125.81136643762996</v>
      </c>
      <c r="P19" s="89">
        <v>123.74492121441462</v>
      </c>
      <c r="Q19" s="89"/>
      <c r="R19" s="89">
        <v>126.44631759678218</v>
      </c>
      <c r="S19" s="89">
        <v>133.03981090979801</v>
      </c>
      <c r="T19" s="89">
        <v>136.6735106669569</v>
      </c>
      <c r="U19" s="89">
        <v>138.03664133803224</v>
      </c>
      <c r="V19" s="89">
        <v>136.17266037261405</v>
      </c>
      <c r="W19" s="89">
        <v>139.81049373427649</v>
      </c>
      <c r="X19" s="89">
        <v>145.02831381114729</v>
      </c>
      <c r="Y19" s="89">
        <v>149.33669391439165</v>
      </c>
      <c r="Z19" s="89">
        <v>151.64061257671517</v>
      </c>
      <c r="AA19" s="89">
        <v>151.20563072653681</v>
      </c>
      <c r="AB19" s="89">
        <v>151.00243715155526</v>
      </c>
      <c r="AC19" s="89">
        <v>148.28800588845419</v>
      </c>
      <c r="AD19" s="89"/>
      <c r="AE19" s="89">
        <v>150.79344632148332</v>
      </c>
      <c r="AF19" s="89">
        <v>156.3820189382869</v>
      </c>
      <c r="AG19" s="89">
        <v>152.94780392762772</v>
      </c>
      <c r="AH19" s="89">
        <v>155.11170779085435</v>
      </c>
      <c r="AI19" s="89">
        <v>162.15308077220396</v>
      </c>
      <c r="AJ19" s="89">
        <v>172.08507223914538</v>
      </c>
      <c r="AK19" s="89">
        <v>182.38966811949564</v>
      </c>
      <c r="AL19" s="89">
        <v>195.30696849368289</v>
      </c>
      <c r="AM19" s="89">
        <v>216.03699058436214</v>
      </c>
      <c r="AN19" s="89">
        <v>217.84572298831651</v>
      </c>
      <c r="AO19" s="89">
        <v>222.89413173551551</v>
      </c>
      <c r="AP19" s="89">
        <v>233.38056760623735</v>
      </c>
      <c r="AQ19" s="89"/>
      <c r="AR19" s="89">
        <v>255.74199303327524</v>
      </c>
      <c r="AS19" s="89">
        <v>277.05823291739858</v>
      </c>
      <c r="AT19" s="89">
        <v>282.02466483803568</v>
      </c>
      <c r="AU19" s="89">
        <v>299.64154737974746</v>
      </c>
      <c r="AV19" s="89">
        <v>315.48345544457385</v>
      </c>
      <c r="AW19" s="89">
        <v>325.24695747974653</v>
      </c>
      <c r="AX19" s="89">
        <v>337.62269068214528</v>
      </c>
      <c r="AY19" s="89">
        <v>359.87934733381081</v>
      </c>
      <c r="AZ19" s="89">
        <v>369.62640812902777</v>
      </c>
      <c r="BA19" s="89">
        <v>385.55760354588733</v>
      </c>
      <c r="BB19" s="89">
        <v>407.51364411535792</v>
      </c>
      <c r="BC19" s="89">
        <v>418.71618836072042</v>
      </c>
      <c r="BD19" s="89"/>
      <c r="BE19" s="89">
        <v>421.43753156592305</v>
      </c>
      <c r="BF19" s="89">
        <v>434.31172779801284</v>
      </c>
      <c r="BG19" s="89">
        <v>442.17239912587956</v>
      </c>
      <c r="BH19" s="89">
        <v>448.69596658708633</v>
      </c>
      <c r="BI19" s="89">
        <v>438.00309909612571</v>
      </c>
      <c r="BJ19" s="89">
        <v>437.27322361320017</v>
      </c>
      <c r="BK19" s="89">
        <v>452.80662654980864</v>
      </c>
      <c r="BL19" s="89">
        <v>475.84538372963522</v>
      </c>
      <c r="BM19" s="89">
        <v>488.82164912606191</v>
      </c>
      <c r="BN19" s="89">
        <v>517.98183661748033</v>
      </c>
      <c r="BO19" s="89">
        <v>548.63304284336107</v>
      </c>
      <c r="BP19" s="89">
        <v>601.29777221300378</v>
      </c>
      <c r="BQ19" s="89">
        <v>620.64179212772672</v>
      </c>
      <c r="BR19" s="89">
        <v>653.86061440180367</v>
      </c>
      <c r="BS19" s="89">
        <v>664.77721262918692</v>
      </c>
    </row>
    <row r="20" spans="1:71" ht="12.75" customHeight="1" x14ac:dyDescent="0.35">
      <c r="A20" s="96" t="s">
        <v>182</v>
      </c>
      <c r="B20" s="95" t="s">
        <v>181</v>
      </c>
      <c r="C20" s="89">
        <v>100</v>
      </c>
      <c r="D20" s="89"/>
      <c r="E20" s="89">
        <v>96.149293581858302</v>
      </c>
      <c r="F20" s="89">
        <v>101.41463306643021</v>
      </c>
      <c r="G20" s="89">
        <v>102.09374583412628</v>
      </c>
      <c r="H20" s="89">
        <v>106.9476153182809</v>
      </c>
      <c r="I20" s="89">
        <v>109.72120938007107</v>
      </c>
      <c r="J20" s="89">
        <v>117.96917664015066</v>
      </c>
      <c r="K20" s="89">
        <v>123.74937138281098</v>
      </c>
      <c r="L20" s="89">
        <v>125.84013119785041</v>
      </c>
      <c r="M20" s="89">
        <v>129.00243586312087</v>
      </c>
      <c r="N20" s="89">
        <v>126.53068732162299</v>
      </c>
      <c r="O20" s="89">
        <v>125.59857884073114</v>
      </c>
      <c r="P20" s="89">
        <v>122.87322046627841</v>
      </c>
      <c r="Q20" s="89"/>
      <c r="R20" s="89">
        <v>125.83249646022614</v>
      </c>
      <c r="S20" s="89">
        <v>133.35465414307427</v>
      </c>
      <c r="T20" s="89">
        <v>137.52240700267896</v>
      </c>
      <c r="U20" s="89">
        <v>138.88581272081137</v>
      </c>
      <c r="V20" s="89">
        <v>136.79037442298613</v>
      </c>
      <c r="W20" s="89">
        <v>140.88032739286075</v>
      </c>
      <c r="X20" s="89">
        <v>146.88033937404705</v>
      </c>
      <c r="Y20" s="89">
        <v>151.73685014003564</v>
      </c>
      <c r="Z20" s="89">
        <v>154.3029573806964</v>
      </c>
      <c r="AA20" s="89">
        <v>153.69858110596144</v>
      </c>
      <c r="AB20" s="89">
        <v>153.28883541011146</v>
      </c>
      <c r="AC20" s="89">
        <v>149.99123998417667</v>
      </c>
      <c r="AD20" s="89"/>
      <c r="AE20" s="89">
        <v>152.66661448640301</v>
      </c>
      <c r="AF20" s="89">
        <v>158.5623505095547</v>
      </c>
      <c r="AG20" s="89">
        <v>152.55166609367492</v>
      </c>
      <c r="AH20" s="89">
        <v>153.06853926490936</v>
      </c>
      <c r="AI20" s="89">
        <v>160.93517876952066</v>
      </c>
      <c r="AJ20" s="89">
        <v>171.86854267681704</v>
      </c>
      <c r="AK20" s="89">
        <v>183.2512550456816</v>
      </c>
      <c r="AL20" s="89">
        <v>197.57862514257545</v>
      </c>
      <c r="AM20" s="89">
        <v>218.43372930548855</v>
      </c>
      <c r="AN20" s="89">
        <v>218.93315002760596</v>
      </c>
      <c r="AO20" s="89">
        <v>224.17021552821919</v>
      </c>
      <c r="AP20" s="89">
        <v>231.06033823753057</v>
      </c>
      <c r="AQ20" s="89"/>
      <c r="AR20" s="89">
        <v>256.38206577583395</v>
      </c>
      <c r="AS20" s="89">
        <v>280.24852108964978</v>
      </c>
      <c r="AT20" s="89">
        <v>285.23155256124898</v>
      </c>
      <c r="AU20" s="89">
        <v>301.89559732868503</v>
      </c>
      <c r="AV20" s="89">
        <v>320.24059690530129</v>
      </c>
      <c r="AW20" s="89">
        <v>330.0887971722164</v>
      </c>
      <c r="AX20" s="89">
        <v>343.61611479505962</v>
      </c>
      <c r="AY20" s="89">
        <v>362.13636327541872</v>
      </c>
      <c r="AZ20" s="89">
        <v>371.56558479243319</v>
      </c>
      <c r="BA20" s="89">
        <v>385.72747399452504</v>
      </c>
      <c r="BB20" s="89">
        <v>409.66439902160556</v>
      </c>
      <c r="BC20" s="89">
        <v>420.41365583689662</v>
      </c>
      <c r="BD20" s="89"/>
      <c r="BE20" s="89">
        <v>423.44666322050642</v>
      </c>
      <c r="BF20" s="89">
        <v>436.55303179919025</v>
      </c>
      <c r="BG20" s="89">
        <v>440.07094619908787</v>
      </c>
      <c r="BH20" s="89">
        <v>441.64129493180286</v>
      </c>
      <c r="BI20" s="89">
        <v>429.77819841398508</v>
      </c>
      <c r="BJ20" s="89">
        <v>429.79785048157908</v>
      </c>
      <c r="BK20" s="89">
        <v>447.22577438307832</v>
      </c>
      <c r="BL20" s="89">
        <v>470.14993397585522</v>
      </c>
      <c r="BM20" s="89">
        <v>481.67010860414615</v>
      </c>
      <c r="BN20" s="89">
        <v>511.85647087846013</v>
      </c>
      <c r="BO20" s="89">
        <v>545.3347396667325</v>
      </c>
      <c r="BP20" s="89">
        <v>605.34999731051437</v>
      </c>
      <c r="BQ20" s="89">
        <v>628.24652240458386</v>
      </c>
      <c r="BR20" s="89">
        <v>665.99864150405392</v>
      </c>
      <c r="BS20" s="89">
        <v>678.37748620449145</v>
      </c>
    </row>
    <row r="21" spans="1:71" ht="12.75" customHeight="1" x14ac:dyDescent="0.35">
      <c r="A21" s="96" t="s">
        <v>180</v>
      </c>
      <c r="B21" s="95" t="s">
        <v>179</v>
      </c>
      <c r="C21" s="89">
        <v>100</v>
      </c>
      <c r="D21" s="89"/>
      <c r="E21" s="89">
        <v>102.10387987996239</v>
      </c>
      <c r="F21" s="89">
        <v>106.62733314181391</v>
      </c>
      <c r="G21" s="89">
        <v>113.71830817135896</v>
      </c>
      <c r="H21" s="89">
        <v>118.46787336994232</v>
      </c>
      <c r="I21" s="89">
        <v>119.26444202350477</v>
      </c>
      <c r="J21" s="89">
        <v>119.73421463798506</v>
      </c>
      <c r="K21" s="89">
        <v>119.53463824902397</v>
      </c>
      <c r="L21" s="89">
        <v>121.21877550241163</v>
      </c>
      <c r="M21" s="89">
        <v>122.45795551824681</v>
      </c>
      <c r="N21" s="89">
        <v>125.98521899130002</v>
      </c>
      <c r="O21" s="89">
        <v>127.28006165149989</v>
      </c>
      <c r="P21" s="89">
        <v>129.76154405978639</v>
      </c>
      <c r="Q21" s="89"/>
      <c r="R21" s="89">
        <v>130.68301267943775</v>
      </c>
      <c r="S21" s="89">
        <v>130.86671080166079</v>
      </c>
      <c r="T21" s="89">
        <v>130.81428765060181</v>
      </c>
      <c r="U21" s="89">
        <v>132.17551990136428</v>
      </c>
      <c r="V21" s="89">
        <v>131.9090957544594</v>
      </c>
      <c r="W21" s="89">
        <v>132.42632474653189</v>
      </c>
      <c r="X21" s="89">
        <v>132.24532683336398</v>
      </c>
      <c r="Y21" s="89">
        <v>132.7704183771279</v>
      </c>
      <c r="Z21" s="89">
        <v>133.2646680749684</v>
      </c>
      <c r="AA21" s="89">
        <v>133.99887458082196</v>
      </c>
      <c r="AB21" s="89">
        <v>135.22133793206592</v>
      </c>
      <c r="AC21" s="89">
        <v>136.5320022447209</v>
      </c>
      <c r="AD21" s="89"/>
      <c r="AE21" s="89">
        <v>137.8645296050876</v>
      </c>
      <c r="AF21" s="89">
        <v>141.3330095503558</v>
      </c>
      <c r="AG21" s="89">
        <v>155.68201282531845</v>
      </c>
      <c r="AH21" s="89">
        <v>169.21399513708741</v>
      </c>
      <c r="AI21" s="89">
        <v>170.55924197882803</v>
      </c>
      <c r="AJ21" s="89">
        <v>173.57959511777099</v>
      </c>
      <c r="AK21" s="89">
        <v>176.442852547244</v>
      </c>
      <c r="AL21" s="89">
        <v>179.62761830408692</v>
      </c>
      <c r="AM21" s="89">
        <v>199.49430322893562</v>
      </c>
      <c r="AN21" s="89">
        <v>210.34012157493223</v>
      </c>
      <c r="AO21" s="89">
        <v>214.08639018407106</v>
      </c>
      <c r="AP21" s="89">
        <v>249.39517474763187</v>
      </c>
      <c r="AQ21" s="89"/>
      <c r="AR21" s="89">
        <v>251.32410502089405</v>
      </c>
      <c r="AS21" s="89">
        <v>255.03833590398369</v>
      </c>
      <c r="AT21" s="89">
        <v>259.89019497636394</v>
      </c>
      <c r="AU21" s="89">
        <v>284.08372154745905</v>
      </c>
      <c r="AV21" s="89">
        <v>282.64887769244837</v>
      </c>
      <c r="AW21" s="89">
        <v>291.82777851309521</v>
      </c>
      <c r="AX21" s="89">
        <v>296.25508543820604</v>
      </c>
      <c r="AY21" s="89">
        <v>344.30104972918946</v>
      </c>
      <c r="AZ21" s="89">
        <v>356.24188983052488</v>
      </c>
      <c r="BA21" s="89">
        <v>384.38512959286402</v>
      </c>
      <c r="BB21" s="89">
        <v>392.66877776485194</v>
      </c>
      <c r="BC21" s="89">
        <v>406.99998687957071</v>
      </c>
      <c r="BD21" s="89"/>
      <c r="BE21" s="89">
        <v>407.57017233953661</v>
      </c>
      <c r="BF21" s="89">
        <v>418.84187660684688</v>
      </c>
      <c r="BG21" s="89">
        <v>456.67697505384933</v>
      </c>
      <c r="BH21" s="89">
        <v>497.38847802351415</v>
      </c>
      <c r="BI21" s="89">
        <v>494.77272496930993</v>
      </c>
      <c r="BJ21" s="89">
        <v>488.8694862727682</v>
      </c>
      <c r="BK21" s="89">
        <v>491.32659193331585</v>
      </c>
      <c r="BL21" s="89">
        <v>515.15632062686518</v>
      </c>
      <c r="BM21" s="89">
        <v>538.18276551347992</v>
      </c>
      <c r="BN21" s="89">
        <v>560.26012480346299</v>
      </c>
      <c r="BO21" s="89">
        <v>571.39847729537826</v>
      </c>
      <c r="BP21" s="89">
        <v>573.32864387581105</v>
      </c>
      <c r="BQ21" s="89">
        <v>568.1526850408801</v>
      </c>
      <c r="BR21" s="89">
        <v>570.08194228611467</v>
      </c>
      <c r="BS21" s="89">
        <v>570.90587332909161</v>
      </c>
    </row>
    <row r="22" spans="1:71" s="85" customFormat="1" ht="12.75" customHeight="1" x14ac:dyDescent="0.35">
      <c r="A22" s="92" t="s">
        <v>178</v>
      </c>
      <c r="B22" s="91" t="s">
        <v>177</v>
      </c>
      <c r="C22" s="90">
        <v>100</v>
      </c>
      <c r="D22" s="90"/>
      <c r="E22" s="90">
        <v>112.51446109959966</v>
      </c>
      <c r="F22" s="90">
        <v>95.939986769583683</v>
      </c>
      <c r="G22" s="90">
        <v>103.84068611108327</v>
      </c>
      <c r="H22" s="90">
        <v>119.16427299352266</v>
      </c>
      <c r="I22" s="90">
        <v>119.89077304901714</v>
      </c>
      <c r="J22" s="90">
        <v>121.1339318723363</v>
      </c>
      <c r="K22" s="90">
        <v>114.86765894862526</v>
      </c>
      <c r="L22" s="90">
        <v>109.29036329828145</v>
      </c>
      <c r="M22" s="90">
        <v>115.18272119123674</v>
      </c>
      <c r="N22" s="90">
        <v>108.57049263968277</v>
      </c>
      <c r="O22" s="90">
        <v>106.57711767537373</v>
      </c>
      <c r="P22" s="90">
        <v>109.17245246130629</v>
      </c>
      <c r="Q22" s="90"/>
      <c r="R22" s="90">
        <v>101.84422789038199</v>
      </c>
      <c r="S22" s="90">
        <v>101.67363595897412</v>
      </c>
      <c r="T22" s="90">
        <v>121.78435846505054</v>
      </c>
      <c r="U22" s="90">
        <v>113.57720564440385</v>
      </c>
      <c r="V22" s="90">
        <v>122.93069015133068</v>
      </c>
      <c r="W22" s="90">
        <v>117.82867095843409</v>
      </c>
      <c r="X22" s="90">
        <v>127.46427990616026</v>
      </c>
      <c r="Y22" s="90">
        <v>128.91831985973792</v>
      </c>
      <c r="Z22" s="90">
        <v>133.15104537317865</v>
      </c>
      <c r="AA22" s="90">
        <v>143.16474834344521</v>
      </c>
      <c r="AB22" s="90">
        <v>132.76088777457036</v>
      </c>
      <c r="AC22" s="90">
        <v>145.42170908047706</v>
      </c>
      <c r="AD22" s="90"/>
      <c r="AE22" s="90">
        <v>150.07480873304777</v>
      </c>
      <c r="AF22" s="90">
        <v>162.00034935924558</v>
      </c>
      <c r="AG22" s="90">
        <v>165.77290961879476</v>
      </c>
      <c r="AH22" s="90">
        <v>170.85784692213701</v>
      </c>
      <c r="AI22" s="90">
        <v>193.81332582074958</v>
      </c>
      <c r="AJ22" s="90">
        <v>198.49247124839184</v>
      </c>
      <c r="AK22" s="90">
        <v>209.72253512129384</v>
      </c>
      <c r="AL22" s="90">
        <v>213.29805311782277</v>
      </c>
      <c r="AM22" s="90">
        <v>273.75150010410033</v>
      </c>
      <c r="AN22" s="90">
        <v>284.74419730120587</v>
      </c>
      <c r="AO22" s="90">
        <v>293.4386132686372</v>
      </c>
      <c r="AP22" s="90">
        <v>293.63883865418268</v>
      </c>
      <c r="AQ22" s="90"/>
      <c r="AR22" s="90">
        <v>293.77489964329789</v>
      </c>
      <c r="AS22" s="90">
        <v>294.68192072002211</v>
      </c>
      <c r="AT22" s="90">
        <v>295.55862870011913</v>
      </c>
      <c r="AU22" s="90">
        <v>293.40841047720482</v>
      </c>
      <c r="AV22" s="90">
        <v>311.59615971065961</v>
      </c>
      <c r="AW22" s="90">
        <v>326.06684178026825</v>
      </c>
      <c r="AX22" s="90">
        <v>359.31212536381264</v>
      </c>
      <c r="AY22" s="90">
        <v>360.37681204051427</v>
      </c>
      <c r="AZ22" s="90">
        <v>418.5486750246468</v>
      </c>
      <c r="BA22" s="90">
        <v>385.02739096973227</v>
      </c>
      <c r="BB22" s="90">
        <v>381.85285662566992</v>
      </c>
      <c r="BC22" s="90">
        <v>391.51519661558456</v>
      </c>
      <c r="BD22" s="90"/>
      <c r="BE22" s="90">
        <v>377.46197288862663</v>
      </c>
      <c r="BF22" s="90">
        <v>377.75128984110967</v>
      </c>
      <c r="BG22" s="90">
        <v>388.25953871325356</v>
      </c>
      <c r="BH22" s="90">
        <v>412.16857779248539</v>
      </c>
      <c r="BI22" s="90">
        <v>444.88949974865892</v>
      </c>
      <c r="BJ22" s="90">
        <v>433.80186587015658</v>
      </c>
      <c r="BK22" s="90">
        <v>449.18283163094594</v>
      </c>
      <c r="BL22" s="90">
        <v>534.32574791389811</v>
      </c>
      <c r="BM22" s="90">
        <v>532.65718378215502</v>
      </c>
      <c r="BN22" s="90">
        <v>534.25218117140525</v>
      </c>
      <c r="BO22" s="90">
        <v>532.31031835016563</v>
      </c>
      <c r="BP22" s="90">
        <v>472.93044294049002</v>
      </c>
      <c r="BQ22" s="90">
        <v>539.06296900826192</v>
      </c>
      <c r="BR22" s="90">
        <v>555.28678321022107</v>
      </c>
      <c r="BS22" s="90">
        <v>563.38920646211534</v>
      </c>
    </row>
    <row r="23" spans="1:71" s="85" customFormat="1" ht="12.75" customHeight="1" x14ac:dyDescent="0.35">
      <c r="A23" s="92" t="s">
        <v>176</v>
      </c>
      <c r="B23" s="91" t="s">
        <v>175</v>
      </c>
      <c r="C23" s="90">
        <v>100</v>
      </c>
      <c r="D23" s="90"/>
      <c r="E23" s="90">
        <v>115.72792005248762</v>
      </c>
      <c r="F23" s="90">
        <v>120.80379061335022</v>
      </c>
      <c r="G23" s="90">
        <v>122.12845552388832</v>
      </c>
      <c r="H23" s="90">
        <v>121.61041199458127</v>
      </c>
      <c r="I23" s="90">
        <v>121.15904590236447</v>
      </c>
      <c r="J23" s="90">
        <v>136.95825163316599</v>
      </c>
      <c r="K23" s="90">
        <v>149.40856455636413</v>
      </c>
      <c r="L23" s="90">
        <v>150.08881510733593</v>
      </c>
      <c r="M23" s="90">
        <v>136.26427979970504</v>
      </c>
      <c r="N23" s="90">
        <v>137.2314542197602</v>
      </c>
      <c r="O23" s="90">
        <v>138.05326189521108</v>
      </c>
      <c r="P23" s="90">
        <v>134.42643049886658</v>
      </c>
      <c r="Q23" s="90"/>
      <c r="R23" s="90">
        <v>134.58483341085619</v>
      </c>
      <c r="S23" s="90">
        <v>133.90857187175365</v>
      </c>
      <c r="T23" s="90">
        <v>132.06361238346966</v>
      </c>
      <c r="U23" s="90">
        <v>130.11036088894357</v>
      </c>
      <c r="V23" s="90">
        <v>132.41685879356262</v>
      </c>
      <c r="W23" s="90">
        <v>139.49043605431322</v>
      </c>
      <c r="X23" s="90">
        <v>140.36074038858712</v>
      </c>
      <c r="Y23" s="90">
        <v>144.16818052157197</v>
      </c>
      <c r="Z23" s="90">
        <v>143.27855652198556</v>
      </c>
      <c r="AA23" s="90">
        <v>145.02943269293394</v>
      </c>
      <c r="AB23" s="90">
        <v>149.66066808519761</v>
      </c>
      <c r="AC23" s="90">
        <v>153.23190455477669</v>
      </c>
      <c r="AD23" s="90"/>
      <c r="AE23" s="90">
        <v>175.16135875459585</v>
      </c>
      <c r="AF23" s="90">
        <v>198.73082044832285</v>
      </c>
      <c r="AG23" s="90">
        <v>202.60366220548306</v>
      </c>
      <c r="AH23" s="90">
        <v>209.49549217426485</v>
      </c>
      <c r="AI23" s="90">
        <v>237.14596670713121</v>
      </c>
      <c r="AJ23" s="90">
        <v>253.07718377640944</v>
      </c>
      <c r="AK23" s="90">
        <v>270.63632837771735</v>
      </c>
      <c r="AL23" s="90">
        <v>276.32564942951961</v>
      </c>
      <c r="AM23" s="90">
        <v>342.65969543514166</v>
      </c>
      <c r="AN23" s="90">
        <v>348.60223952545863</v>
      </c>
      <c r="AO23" s="90">
        <v>325.11033333224179</v>
      </c>
      <c r="AP23" s="90">
        <v>309.13963984351301</v>
      </c>
      <c r="AQ23" s="90"/>
      <c r="AR23" s="90">
        <v>283.60301872990505</v>
      </c>
      <c r="AS23" s="90">
        <v>294.55146544737613</v>
      </c>
      <c r="AT23" s="90">
        <v>319.8944876751184</v>
      </c>
      <c r="AU23" s="90">
        <v>351.64925333404005</v>
      </c>
      <c r="AV23" s="90">
        <v>389.02772542487827</v>
      </c>
      <c r="AW23" s="90">
        <v>389.61199882518059</v>
      </c>
      <c r="AX23" s="90">
        <v>367.72260408594593</v>
      </c>
      <c r="AY23" s="90">
        <v>371.7826119665101</v>
      </c>
      <c r="AZ23" s="90">
        <v>369.45984038539098</v>
      </c>
      <c r="BA23" s="90">
        <v>384.34609475717161</v>
      </c>
      <c r="BB23" s="90">
        <v>409.37755482927247</v>
      </c>
      <c r="BC23" s="90">
        <v>442.34394734184059</v>
      </c>
      <c r="BD23" s="90"/>
      <c r="BE23" s="90">
        <v>452.43073384837498</v>
      </c>
      <c r="BF23" s="90">
        <v>443.3599570415991</v>
      </c>
      <c r="BG23" s="90">
        <v>423.20407644817004</v>
      </c>
      <c r="BH23" s="90">
        <v>311.86880797384072</v>
      </c>
      <c r="BI23" s="90">
        <v>276.29277325592949</v>
      </c>
      <c r="BJ23" s="90">
        <v>349.59470340531192</v>
      </c>
      <c r="BK23" s="90">
        <v>389.41450623792315</v>
      </c>
      <c r="BL23" s="90">
        <v>426.79317806866447</v>
      </c>
      <c r="BM23" s="90">
        <v>429.17146039267413</v>
      </c>
      <c r="BN23" s="90">
        <v>432.16834345159981</v>
      </c>
      <c r="BO23" s="90">
        <v>443.17040690114209</v>
      </c>
      <c r="BP23" s="90">
        <v>480.60208456029534</v>
      </c>
      <c r="BQ23" s="90">
        <v>540.42852273028961</v>
      </c>
      <c r="BR23" s="90">
        <v>593.80380012317403</v>
      </c>
      <c r="BS23" s="90">
        <v>609.63074049488534</v>
      </c>
    </row>
    <row r="24" spans="1:71" ht="12.75" customHeight="1" x14ac:dyDescent="0.35">
      <c r="A24" s="84">
        <v>11</v>
      </c>
      <c r="B24" s="94" t="s">
        <v>174</v>
      </c>
      <c r="C24" s="89">
        <v>100</v>
      </c>
      <c r="D24" s="89"/>
      <c r="E24" s="89">
        <v>116.46162303684777</v>
      </c>
      <c r="F24" s="89">
        <v>121.75891246449001</v>
      </c>
      <c r="G24" s="89">
        <v>123.09969676956995</v>
      </c>
      <c r="H24" s="89">
        <v>122.23709669931434</v>
      </c>
      <c r="I24" s="89">
        <v>121.55520368241979</v>
      </c>
      <c r="J24" s="89">
        <v>138.35587135191605</v>
      </c>
      <c r="K24" s="89">
        <v>151.51458473461017</v>
      </c>
      <c r="L24" s="89">
        <v>152.21796449246861</v>
      </c>
      <c r="M24" s="89">
        <v>137.35554685344491</v>
      </c>
      <c r="N24" s="89">
        <v>138.31334132836727</v>
      </c>
      <c r="O24" s="89">
        <v>139.08574889878241</v>
      </c>
      <c r="P24" s="89">
        <v>135.09036621598918</v>
      </c>
      <c r="Q24" s="89"/>
      <c r="R24" s="89">
        <v>135.1865725061229</v>
      </c>
      <c r="S24" s="89">
        <v>134.31296406075421</v>
      </c>
      <c r="T24" s="89">
        <v>132.24717817846144</v>
      </c>
      <c r="U24" s="89">
        <v>129.93367736264122</v>
      </c>
      <c r="V24" s="89">
        <v>132.29740713164446</v>
      </c>
      <c r="W24" s="89">
        <v>139.68082835210706</v>
      </c>
      <c r="X24" s="89">
        <v>140.5275530690345</v>
      </c>
      <c r="Y24" s="89">
        <v>144.3632755549628</v>
      </c>
      <c r="Z24" s="89">
        <v>143.31248828580885</v>
      </c>
      <c r="AA24" s="89">
        <v>145.08606185702428</v>
      </c>
      <c r="AB24" s="89">
        <v>149.77499001856359</v>
      </c>
      <c r="AC24" s="89">
        <v>153.36106065712733</v>
      </c>
      <c r="AD24" s="89"/>
      <c r="AE24" s="89">
        <v>176.55081116312815</v>
      </c>
      <c r="AF24" s="89">
        <v>201.49905034061044</v>
      </c>
      <c r="AG24" s="89">
        <v>205.43783074342107</v>
      </c>
      <c r="AH24" s="89">
        <v>212.55695860112877</v>
      </c>
      <c r="AI24" s="89">
        <v>241.6492487401969</v>
      </c>
      <c r="AJ24" s="89">
        <v>258.3145684402528</v>
      </c>
      <c r="AK24" s="89">
        <v>276.85473476138282</v>
      </c>
      <c r="AL24" s="89">
        <v>282.52312361183493</v>
      </c>
      <c r="AM24" s="89">
        <v>351.76436799930724</v>
      </c>
      <c r="AN24" s="89">
        <v>357.67774704144546</v>
      </c>
      <c r="AO24" s="89">
        <v>332.29765400323129</v>
      </c>
      <c r="AP24" s="89">
        <v>315.08551595596435</v>
      </c>
      <c r="AQ24" s="89"/>
      <c r="AR24" s="89">
        <v>287.68567668473565</v>
      </c>
      <c r="AS24" s="89">
        <v>298.88653186301292</v>
      </c>
      <c r="AT24" s="89">
        <v>325.8248620793438</v>
      </c>
      <c r="AU24" s="89">
        <v>359.33299631782171</v>
      </c>
      <c r="AV24" s="89">
        <v>398.95653450489698</v>
      </c>
      <c r="AW24" s="89">
        <v>398.92810517430598</v>
      </c>
      <c r="AX24" s="89">
        <v>375.11976187415092</v>
      </c>
      <c r="AY24" s="89">
        <v>378.31392537861785</v>
      </c>
      <c r="AZ24" s="89">
        <v>374.96867630530915</v>
      </c>
      <c r="BA24" s="89">
        <v>390.32973504511119</v>
      </c>
      <c r="BB24" s="89">
        <v>415.96059600366698</v>
      </c>
      <c r="BC24" s="89">
        <v>450.96489196157034</v>
      </c>
      <c r="BD24" s="89"/>
      <c r="BE24" s="89">
        <v>460.44454410486691</v>
      </c>
      <c r="BF24" s="89">
        <v>450.55704632633802</v>
      </c>
      <c r="BG24" s="89">
        <v>428.43649047069567</v>
      </c>
      <c r="BH24" s="89">
        <v>309.17393373172104</v>
      </c>
      <c r="BI24" s="89">
        <v>270.64649471956056</v>
      </c>
      <c r="BJ24" s="89">
        <v>348.06710464581062</v>
      </c>
      <c r="BK24" s="89">
        <v>390.03503357952496</v>
      </c>
      <c r="BL24" s="89">
        <v>429.21963594741447</v>
      </c>
      <c r="BM24" s="89">
        <v>431.22769261142508</v>
      </c>
      <c r="BN24" s="89">
        <v>433.60106573871968</v>
      </c>
      <c r="BO24" s="89">
        <v>444.05686947054795</v>
      </c>
      <c r="BP24" s="89">
        <v>482.10315598048663</v>
      </c>
      <c r="BQ24" s="89">
        <v>544.5997167356843</v>
      </c>
      <c r="BR24" s="89">
        <v>599.96937328177637</v>
      </c>
      <c r="BS24" s="89">
        <v>615.26568991704903</v>
      </c>
    </row>
    <row r="25" spans="1:71" ht="12.75" customHeight="1" x14ac:dyDescent="0.35">
      <c r="A25" s="84">
        <v>14</v>
      </c>
      <c r="B25" s="94" t="s">
        <v>173</v>
      </c>
      <c r="C25" s="89">
        <v>100</v>
      </c>
      <c r="D25" s="89"/>
      <c r="E25" s="89">
        <v>104.72645616588248</v>
      </c>
      <c r="F25" s="89">
        <v>106.48227526366709</v>
      </c>
      <c r="G25" s="89">
        <v>107.56523891264928</v>
      </c>
      <c r="H25" s="89">
        <v>112.21362706338603</v>
      </c>
      <c r="I25" s="89">
        <v>115.21888264341257</v>
      </c>
      <c r="J25" s="89">
        <v>116.0017294562151</v>
      </c>
      <c r="K25" s="89">
        <v>117.829975632341</v>
      </c>
      <c r="L25" s="89">
        <v>118.1634167253807</v>
      </c>
      <c r="M25" s="89">
        <v>119.90134365486561</v>
      </c>
      <c r="N25" s="89">
        <v>121.00916508036656</v>
      </c>
      <c r="O25" s="89">
        <v>122.57169956643469</v>
      </c>
      <c r="P25" s="89">
        <v>124.47108757311403</v>
      </c>
      <c r="Q25" s="89"/>
      <c r="R25" s="89">
        <v>125.56209387339912</v>
      </c>
      <c r="S25" s="89">
        <v>127.84493827866343</v>
      </c>
      <c r="T25" s="89">
        <v>129.31114645724651</v>
      </c>
      <c r="U25" s="89">
        <v>132.75963106421398</v>
      </c>
      <c r="V25" s="89">
        <v>134.20796932847807</v>
      </c>
      <c r="W25" s="89">
        <v>136.63561055528004</v>
      </c>
      <c r="X25" s="89">
        <v>137.85947799918588</v>
      </c>
      <c r="Y25" s="89">
        <v>141.24284014534527</v>
      </c>
      <c r="Z25" s="89">
        <v>142.76976879415932</v>
      </c>
      <c r="AA25" s="89">
        <v>144.18031020474771</v>
      </c>
      <c r="AB25" s="89">
        <v>147.94647494685165</v>
      </c>
      <c r="AC25" s="89">
        <v>151.29528138976931</v>
      </c>
      <c r="AD25" s="89"/>
      <c r="AE25" s="89">
        <v>154.32730080407953</v>
      </c>
      <c r="AF25" s="89">
        <v>157.22276904468305</v>
      </c>
      <c r="AG25" s="89">
        <v>160.10689786988334</v>
      </c>
      <c r="AH25" s="89">
        <v>163.59052374269714</v>
      </c>
      <c r="AI25" s="89">
        <v>169.62178360573856</v>
      </c>
      <c r="AJ25" s="89">
        <v>174.54554431499486</v>
      </c>
      <c r="AK25" s="89">
        <v>177.39481959225824</v>
      </c>
      <c r="AL25" s="89">
        <v>183.39800723875828</v>
      </c>
      <c r="AM25" s="89">
        <v>206.14024744436006</v>
      </c>
      <c r="AN25" s="89">
        <v>212.52010504045478</v>
      </c>
      <c r="AO25" s="89">
        <v>217.34049936829686</v>
      </c>
      <c r="AP25" s="89">
        <v>219.98456930443135</v>
      </c>
      <c r="AQ25" s="89"/>
      <c r="AR25" s="89">
        <v>222.38585727784795</v>
      </c>
      <c r="AS25" s="89">
        <v>229.54958098692762</v>
      </c>
      <c r="AT25" s="89">
        <v>230.97185653844298</v>
      </c>
      <c r="AU25" s="89">
        <v>236.43584579454239</v>
      </c>
      <c r="AV25" s="89">
        <v>240.150813569213</v>
      </c>
      <c r="AW25" s="89">
        <v>249.92222006128671</v>
      </c>
      <c r="AX25" s="89">
        <v>256.80638048433599</v>
      </c>
      <c r="AY25" s="89">
        <v>273.84923815303512</v>
      </c>
      <c r="AZ25" s="89">
        <v>286.85794190317631</v>
      </c>
      <c r="BA25" s="89">
        <v>294.62477163128028</v>
      </c>
      <c r="BB25" s="89">
        <v>310.66855229292054</v>
      </c>
      <c r="BC25" s="89">
        <v>313.07772800772511</v>
      </c>
      <c r="BD25" s="89"/>
      <c r="BE25" s="89">
        <v>332.26815306266434</v>
      </c>
      <c r="BF25" s="89">
        <v>335.44364820471668</v>
      </c>
      <c r="BG25" s="89">
        <v>344.74696895968617</v>
      </c>
      <c r="BH25" s="89">
        <v>352.27693263136399</v>
      </c>
      <c r="BI25" s="89">
        <v>360.95554652480047</v>
      </c>
      <c r="BJ25" s="89">
        <v>372.50018824606184</v>
      </c>
      <c r="BK25" s="89">
        <v>380.11004750624926</v>
      </c>
      <c r="BL25" s="89">
        <v>390.40980592154318</v>
      </c>
      <c r="BM25" s="89">
        <v>398.33941393887011</v>
      </c>
      <c r="BN25" s="89">
        <v>410.68547799067198</v>
      </c>
      <c r="BO25" s="89">
        <v>429.87839889242377</v>
      </c>
      <c r="BP25" s="89">
        <v>458.09436226330121</v>
      </c>
      <c r="BQ25" s="89">
        <v>477.88381296005781</v>
      </c>
      <c r="BR25" s="89">
        <v>501.35449585364603</v>
      </c>
      <c r="BS25" s="89">
        <v>525.13784092623143</v>
      </c>
    </row>
    <row r="26" spans="1:71" ht="12.75" customHeight="1" x14ac:dyDescent="0.35">
      <c r="A26" s="84"/>
      <c r="B26" s="81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</row>
    <row r="27" spans="1:71" s="85" customFormat="1" ht="12.75" customHeight="1" x14ac:dyDescent="0.35">
      <c r="A27" s="92">
        <v>2</v>
      </c>
      <c r="B27" s="91" t="s">
        <v>172</v>
      </c>
      <c r="C27" s="90">
        <v>100</v>
      </c>
      <c r="D27" s="90"/>
      <c r="E27" s="90">
        <v>107.72969086550523</v>
      </c>
      <c r="F27" s="90">
        <v>112.64337430171706</v>
      </c>
      <c r="G27" s="90">
        <v>115.74992309721682</v>
      </c>
      <c r="H27" s="90">
        <v>118.34969868286937</v>
      </c>
      <c r="I27" s="90">
        <v>123.91204283356531</v>
      </c>
      <c r="J27" s="90">
        <v>125.217732615766</v>
      </c>
      <c r="K27" s="90">
        <v>127.41949118285811</v>
      </c>
      <c r="L27" s="90">
        <v>128.48481584602354</v>
      </c>
      <c r="M27" s="90">
        <v>131.10877054844244</v>
      </c>
      <c r="N27" s="90">
        <v>132.20754276153923</v>
      </c>
      <c r="O27" s="90">
        <v>134.37528556543413</v>
      </c>
      <c r="P27" s="90">
        <v>136.09138738129332</v>
      </c>
      <c r="Q27" s="90"/>
      <c r="R27" s="90">
        <v>138.31256019708331</v>
      </c>
      <c r="S27" s="90">
        <v>140.84112800750259</v>
      </c>
      <c r="T27" s="90">
        <v>142.65719867833192</v>
      </c>
      <c r="U27" s="90">
        <v>143.90875070273731</v>
      </c>
      <c r="V27" s="90">
        <v>145.36178462002172</v>
      </c>
      <c r="W27" s="90">
        <v>147.51555615416217</v>
      </c>
      <c r="X27" s="90">
        <v>151.1138229121413</v>
      </c>
      <c r="Y27" s="90">
        <v>153.43485506318419</v>
      </c>
      <c r="Z27" s="90">
        <v>155.28733718617798</v>
      </c>
      <c r="AA27" s="90">
        <v>157.66403549393323</v>
      </c>
      <c r="AB27" s="90">
        <v>160.23691735697847</v>
      </c>
      <c r="AC27" s="90">
        <v>163.52242593368479</v>
      </c>
      <c r="AD27" s="90"/>
      <c r="AE27" s="90">
        <v>168.08302268275781</v>
      </c>
      <c r="AF27" s="90">
        <v>173.97241173823505</v>
      </c>
      <c r="AG27" s="90">
        <v>177.76389445834818</v>
      </c>
      <c r="AH27" s="90">
        <v>181.01008733263274</v>
      </c>
      <c r="AI27" s="90">
        <v>191.09643428693528</v>
      </c>
      <c r="AJ27" s="90">
        <v>203.1777849778606</v>
      </c>
      <c r="AK27" s="90">
        <v>211.35700271566611</v>
      </c>
      <c r="AL27" s="90">
        <v>222.39904707951271</v>
      </c>
      <c r="AM27" s="90">
        <v>254.27950404620157</v>
      </c>
      <c r="AN27" s="90">
        <v>264.67387943334688</v>
      </c>
      <c r="AO27" s="90">
        <v>269.27926056533266</v>
      </c>
      <c r="AP27" s="90">
        <v>274.13659092877145</v>
      </c>
      <c r="AQ27" s="90"/>
      <c r="AR27" s="90">
        <v>278.40059979024511</v>
      </c>
      <c r="AS27" s="90">
        <v>286.26584518131699</v>
      </c>
      <c r="AT27" s="90">
        <v>296.84917595355546</v>
      </c>
      <c r="AU27" s="90">
        <v>308.74764296555099</v>
      </c>
      <c r="AV27" s="90">
        <v>320.77088717121779</v>
      </c>
      <c r="AW27" s="90">
        <v>326.29771369704167</v>
      </c>
      <c r="AX27" s="90">
        <v>328.99797352764369</v>
      </c>
      <c r="AY27" s="90">
        <v>367.89012022228587</v>
      </c>
      <c r="AZ27" s="90">
        <v>386.61501856915709</v>
      </c>
      <c r="BA27" s="90">
        <v>401.2588921355877</v>
      </c>
      <c r="BB27" s="90">
        <v>422.61279035968511</v>
      </c>
      <c r="BC27" s="90">
        <v>438.51996080751815</v>
      </c>
      <c r="BD27" s="90"/>
      <c r="BE27" s="90">
        <v>445.53647505120171</v>
      </c>
      <c r="BF27" s="90">
        <v>451.37227538533148</v>
      </c>
      <c r="BG27" s="90">
        <v>458.75110631387361</v>
      </c>
      <c r="BH27" s="90">
        <v>462.36583872381033</v>
      </c>
      <c r="BI27" s="90">
        <v>469.5639219673692</v>
      </c>
      <c r="BJ27" s="90">
        <v>480.37688239705022</v>
      </c>
      <c r="BK27" s="90">
        <v>493.67864477857358</v>
      </c>
      <c r="BL27" s="90">
        <v>509.3351506282757</v>
      </c>
      <c r="BM27" s="90">
        <v>528.95856583439104</v>
      </c>
      <c r="BN27" s="90">
        <v>552.55363730192778</v>
      </c>
      <c r="BO27" s="90">
        <v>575.53215094133623</v>
      </c>
      <c r="BP27" s="90">
        <v>596.31771292030771</v>
      </c>
      <c r="BQ27" s="90">
        <v>624.55975759170929</v>
      </c>
      <c r="BR27" s="90">
        <v>657.71539013455731</v>
      </c>
      <c r="BS27" s="90">
        <v>687.91056282187776</v>
      </c>
    </row>
    <row r="28" spans="1:71" ht="12.75" customHeight="1" x14ac:dyDescent="0.35">
      <c r="A28" s="84"/>
      <c r="B28" s="81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</row>
    <row r="29" spans="1:71" s="85" customFormat="1" ht="12.75" customHeight="1" x14ac:dyDescent="0.35">
      <c r="A29" s="92" t="s">
        <v>171</v>
      </c>
      <c r="B29" s="91" t="s">
        <v>170</v>
      </c>
      <c r="C29" s="90">
        <v>100</v>
      </c>
      <c r="D29" s="90"/>
      <c r="E29" s="90">
        <v>107.80434850506313</v>
      </c>
      <c r="F29" s="90">
        <v>111.99856913718321</v>
      </c>
      <c r="G29" s="90">
        <v>115.05414621796845</v>
      </c>
      <c r="H29" s="90">
        <v>117.66749167246707</v>
      </c>
      <c r="I29" s="90">
        <v>123.27735438473252</v>
      </c>
      <c r="J29" s="90">
        <v>124.58298074128481</v>
      </c>
      <c r="K29" s="90">
        <v>126.80068568217897</v>
      </c>
      <c r="L29" s="90">
        <v>127.90282816861723</v>
      </c>
      <c r="M29" s="90">
        <v>130.31626063246117</v>
      </c>
      <c r="N29" s="90">
        <v>131.43737043635284</v>
      </c>
      <c r="O29" s="90">
        <v>133.62744364534518</v>
      </c>
      <c r="P29" s="90">
        <v>135.31315724059948</v>
      </c>
      <c r="Q29" s="90"/>
      <c r="R29" s="90">
        <v>137.51844170614882</v>
      </c>
      <c r="S29" s="90">
        <v>139.65414254671805</v>
      </c>
      <c r="T29" s="90">
        <v>141.11167240401878</v>
      </c>
      <c r="U29" s="90">
        <v>142.37014276011087</v>
      </c>
      <c r="V29" s="90">
        <v>143.83927673569454</v>
      </c>
      <c r="W29" s="90">
        <v>145.78435323199699</v>
      </c>
      <c r="X29" s="90">
        <v>149.34970950039761</v>
      </c>
      <c r="Y29" s="90">
        <v>151.70842448758728</v>
      </c>
      <c r="Z29" s="90">
        <v>153.58345265357534</v>
      </c>
      <c r="AA29" s="90">
        <v>155.9493022936372</v>
      </c>
      <c r="AB29" s="90">
        <v>158.36009140391479</v>
      </c>
      <c r="AC29" s="90">
        <v>161.03331654633425</v>
      </c>
      <c r="AD29" s="90"/>
      <c r="AE29" s="90">
        <v>165.40562235183933</v>
      </c>
      <c r="AF29" s="90">
        <v>171.03062041525928</v>
      </c>
      <c r="AG29" s="90">
        <v>174.86753326148212</v>
      </c>
      <c r="AH29" s="90">
        <v>178.09991006750496</v>
      </c>
      <c r="AI29" s="90">
        <v>188.26617548863769</v>
      </c>
      <c r="AJ29" s="90">
        <v>200.41960983500709</v>
      </c>
      <c r="AK29" s="90">
        <v>208.66624069979173</v>
      </c>
      <c r="AL29" s="90">
        <v>218.7026327698544</v>
      </c>
      <c r="AM29" s="90">
        <v>250.76416152801306</v>
      </c>
      <c r="AN29" s="90">
        <v>261.03559765585635</v>
      </c>
      <c r="AO29" s="90">
        <v>265.68544973893654</v>
      </c>
      <c r="AP29" s="90">
        <v>270.54681690340641</v>
      </c>
      <c r="AQ29" s="90"/>
      <c r="AR29" s="90">
        <v>274.63912246572608</v>
      </c>
      <c r="AS29" s="90">
        <v>281.22600894644052</v>
      </c>
      <c r="AT29" s="90">
        <v>291.39599820824151</v>
      </c>
      <c r="AU29" s="90">
        <v>303.38614255498669</v>
      </c>
      <c r="AV29" s="90">
        <v>315.49795786017086</v>
      </c>
      <c r="AW29" s="90">
        <v>321.01308611481187</v>
      </c>
      <c r="AX29" s="90">
        <v>323.2680110505633</v>
      </c>
      <c r="AY29" s="90">
        <v>362.42687496043874</v>
      </c>
      <c r="AZ29" s="90">
        <v>381.2944711342812</v>
      </c>
      <c r="BA29" s="90">
        <v>396.05546278865921</v>
      </c>
      <c r="BB29" s="90">
        <v>417.6254520054091</v>
      </c>
      <c r="BC29" s="90">
        <v>433.70233061927399</v>
      </c>
      <c r="BD29" s="90"/>
      <c r="BE29" s="90">
        <v>440.77042352897746</v>
      </c>
      <c r="BF29" s="90">
        <v>446.63586270834469</v>
      </c>
      <c r="BG29" s="90">
        <v>454.12092005111884</v>
      </c>
      <c r="BH29" s="90">
        <v>457.78999153649573</v>
      </c>
      <c r="BI29" s="90">
        <v>465.05124726799397</v>
      </c>
      <c r="BJ29" s="90">
        <v>475.92498903333757</v>
      </c>
      <c r="BK29" s="90">
        <v>489.33275248366755</v>
      </c>
      <c r="BL29" s="90">
        <v>505.16808564175358</v>
      </c>
      <c r="BM29" s="90">
        <v>525.04390513137582</v>
      </c>
      <c r="BN29" s="90">
        <v>548.91288668443178</v>
      </c>
      <c r="BO29" s="90">
        <v>572.12913230769368</v>
      </c>
      <c r="BP29" s="90">
        <v>593.12090912716496</v>
      </c>
      <c r="BQ29" s="90">
        <v>621.42805645878434</v>
      </c>
      <c r="BR29" s="90">
        <v>654.06818346937962</v>
      </c>
      <c r="BS29" s="90">
        <v>683.33191049161655</v>
      </c>
    </row>
    <row r="30" spans="1:71" ht="12.75" customHeight="1" x14ac:dyDescent="0.35">
      <c r="A30" s="84">
        <v>15</v>
      </c>
      <c r="B30" s="94" t="s">
        <v>169</v>
      </c>
      <c r="C30" s="89">
        <v>100</v>
      </c>
      <c r="D30" s="89"/>
      <c r="E30" s="89">
        <v>103.89445471592499</v>
      </c>
      <c r="F30" s="89">
        <v>105.88876885213264</v>
      </c>
      <c r="G30" s="89">
        <v>108.6720819975111</v>
      </c>
      <c r="H30" s="89">
        <v>112.05858324475514</v>
      </c>
      <c r="I30" s="89">
        <v>115.71914279544153</v>
      </c>
      <c r="J30" s="89">
        <v>119.0245074373773</v>
      </c>
      <c r="K30" s="89">
        <v>121.78513483738789</v>
      </c>
      <c r="L30" s="89">
        <v>126.62238886648282</v>
      </c>
      <c r="M30" s="89">
        <v>129.26605387489514</v>
      </c>
      <c r="N30" s="89">
        <v>131.04023424888246</v>
      </c>
      <c r="O30" s="89">
        <v>132.52067835663325</v>
      </c>
      <c r="P30" s="89">
        <v>135.51166659788942</v>
      </c>
      <c r="Q30" s="89"/>
      <c r="R30" s="89">
        <v>138.28997990859253</v>
      </c>
      <c r="S30" s="89">
        <v>140.27852499854336</v>
      </c>
      <c r="T30" s="89">
        <v>142.39712523387951</v>
      </c>
      <c r="U30" s="89">
        <v>143.66900111891371</v>
      </c>
      <c r="V30" s="89">
        <v>145.18015595543875</v>
      </c>
      <c r="W30" s="89">
        <v>148.13913904993041</v>
      </c>
      <c r="X30" s="89">
        <v>150.10991758172489</v>
      </c>
      <c r="Y30" s="89">
        <v>152.99678214034535</v>
      </c>
      <c r="Z30" s="89">
        <v>156.12481244934352</v>
      </c>
      <c r="AA30" s="89">
        <v>158.78516293423797</v>
      </c>
      <c r="AB30" s="89">
        <v>160.55090120069246</v>
      </c>
      <c r="AC30" s="89">
        <v>162.61847827602139</v>
      </c>
      <c r="AD30" s="89"/>
      <c r="AE30" s="89">
        <v>164.60879611332513</v>
      </c>
      <c r="AF30" s="89">
        <v>168.97946435852771</v>
      </c>
      <c r="AG30" s="89">
        <v>173.72621259025729</v>
      </c>
      <c r="AH30" s="89">
        <v>176.51784724562918</v>
      </c>
      <c r="AI30" s="89">
        <v>183.41215062471446</v>
      </c>
      <c r="AJ30" s="89">
        <v>191.94540082214087</v>
      </c>
      <c r="AK30" s="89">
        <v>196.59308962609106</v>
      </c>
      <c r="AL30" s="89">
        <v>203.49960555148877</v>
      </c>
      <c r="AM30" s="89">
        <v>223.87246860353878</v>
      </c>
      <c r="AN30" s="89">
        <v>235.32381983817743</v>
      </c>
      <c r="AO30" s="89">
        <v>239.91096005573201</v>
      </c>
      <c r="AP30" s="89">
        <v>245.48603398843017</v>
      </c>
      <c r="AQ30" s="89"/>
      <c r="AR30" s="89">
        <v>253.7453765735419</v>
      </c>
      <c r="AS30" s="89">
        <v>265.38589143410326</v>
      </c>
      <c r="AT30" s="89">
        <v>276.58628570871468</v>
      </c>
      <c r="AU30" s="89">
        <v>287.66524623749444</v>
      </c>
      <c r="AV30" s="89">
        <v>296.80186575497351</v>
      </c>
      <c r="AW30" s="89">
        <v>302.54480803159271</v>
      </c>
      <c r="AX30" s="89">
        <v>308.71432461827533</v>
      </c>
      <c r="AY30" s="89">
        <v>330.91545891371794</v>
      </c>
      <c r="AZ30" s="89">
        <v>351.54203394041463</v>
      </c>
      <c r="BA30" s="89">
        <v>368.80036652580498</v>
      </c>
      <c r="BB30" s="89">
        <v>383.67749991562692</v>
      </c>
      <c r="BC30" s="89">
        <v>400.00049136246048</v>
      </c>
      <c r="BD30" s="89"/>
      <c r="BE30" s="89">
        <v>404.30858111007689</v>
      </c>
      <c r="BF30" s="89">
        <v>411.66202816779077</v>
      </c>
      <c r="BG30" s="89">
        <v>420.47001406453825</v>
      </c>
      <c r="BH30" s="89">
        <v>422.64915848493769</v>
      </c>
      <c r="BI30" s="89">
        <v>426.48280433241121</v>
      </c>
      <c r="BJ30" s="89">
        <v>429.47572525092147</v>
      </c>
      <c r="BK30" s="89">
        <v>436.94431023274103</v>
      </c>
      <c r="BL30" s="89">
        <v>449.63323757623976</v>
      </c>
      <c r="BM30" s="89">
        <v>458.84560038448643</v>
      </c>
      <c r="BN30" s="89">
        <v>482.96961486929035</v>
      </c>
      <c r="BO30" s="89">
        <v>498.82559570065126</v>
      </c>
      <c r="BP30" s="89">
        <v>510.96477277359986</v>
      </c>
      <c r="BQ30" s="89">
        <v>527.51068259997703</v>
      </c>
      <c r="BR30" s="89">
        <v>550.21776471137116</v>
      </c>
      <c r="BS30" s="89">
        <v>566.28346054305325</v>
      </c>
    </row>
    <row r="31" spans="1:71" ht="12.75" customHeight="1" x14ac:dyDescent="0.35">
      <c r="A31" s="84">
        <v>151</v>
      </c>
      <c r="B31" s="93" t="s">
        <v>168</v>
      </c>
      <c r="C31" s="89">
        <v>100</v>
      </c>
      <c r="D31" s="89"/>
      <c r="E31" s="89">
        <v>101.25268372316913</v>
      </c>
      <c r="F31" s="89">
        <v>102.41417035545784</v>
      </c>
      <c r="G31" s="89">
        <v>104.48922949541218</v>
      </c>
      <c r="H31" s="89">
        <v>106.42115606334833</v>
      </c>
      <c r="I31" s="89">
        <v>108.42043908623116</v>
      </c>
      <c r="J31" s="89">
        <v>109.18611284978734</v>
      </c>
      <c r="K31" s="89">
        <v>110.93988252375776</v>
      </c>
      <c r="L31" s="89">
        <v>113.64748291380651</v>
      </c>
      <c r="M31" s="89">
        <v>116.30287175031701</v>
      </c>
      <c r="N31" s="89">
        <v>118.32485945035874</v>
      </c>
      <c r="O31" s="89">
        <v>118.39523176614429</v>
      </c>
      <c r="P31" s="89">
        <v>120.77170114669833</v>
      </c>
      <c r="Q31" s="89"/>
      <c r="R31" s="89">
        <v>119.82492178268402</v>
      </c>
      <c r="S31" s="89">
        <v>120.1065219395869</v>
      </c>
      <c r="T31" s="89">
        <v>121.95897258314554</v>
      </c>
      <c r="U31" s="89">
        <v>121.4862841354775</v>
      </c>
      <c r="V31" s="89">
        <v>121.29238061913017</v>
      </c>
      <c r="W31" s="89">
        <v>122.69236147019606</v>
      </c>
      <c r="X31" s="89">
        <v>124.99482447033569</v>
      </c>
      <c r="Y31" s="89">
        <v>128.91127896613654</v>
      </c>
      <c r="Z31" s="89">
        <v>132.41040979302747</v>
      </c>
      <c r="AA31" s="89">
        <v>137.15504746366929</v>
      </c>
      <c r="AB31" s="89">
        <v>137.09800675722789</v>
      </c>
      <c r="AC31" s="89">
        <v>139.44807134172308</v>
      </c>
      <c r="AD31" s="89"/>
      <c r="AE31" s="89">
        <v>141.09477127617217</v>
      </c>
      <c r="AF31" s="89">
        <v>146.31468337751724</v>
      </c>
      <c r="AG31" s="89">
        <v>149.37296480470553</v>
      </c>
      <c r="AH31" s="89">
        <v>148.38624504735384</v>
      </c>
      <c r="AI31" s="89">
        <v>153.32070952911411</v>
      </c>
      <c r="AJ31" s="89">
        <v>161.71641743718951</v>
      </c>
      <c r="AK31" s="89">
        <v>166.63175237130957</v>
      </c>
      <c r="AL31" s="89">
        <v>175.45978653184991</v>
      </c>
      <c r="AM31" s="89">
        <v>197.36149388652692</v>
      </c>
      <c r="AN31" s="89">
        <v>201.7642882071984</v>
      </c>
      <c r="AO31" s="89">
        <v>202.74911134545431</v>
      </c>
      <c r="AP31" s="89">
        <v>207.41624138143206</v>
      </c>
      <c r="AQ31" s="89"/>
      <c r="AR31" s="89">
        <v>209.52942561807143</v>
      </c>
      <c r="AS31" s="89">
        <v>225.61963475860023</v>
      </c>
      <c r="AT31" s="89">
        <v>237.01719381825177</v>
      </c>
      <c r="AU31" s="89">
        <v>243.06084803569243</v>
      </c>
      <c r="AV31" s="89">
        <v>245.21133154126818</v>
      </c>
      <c r="AW31" s="89">
        <v>247.40522914986045</v>
      </c>
      <c r="AX31" s="89">
        <v>247.40734450210658</v>
      </c>
      <c r="AY31" s="89">
        <v>277.3469996614146</v>
      </c>
      <c r="AZ31" s="89">
        <v>299.7100307165569</v>
      </c>
      <c r="BA31" s="89">
        <v>308.72636475858116</v>
      </c>
      <c r="BB31" s="89">
        <v>330.29475700483516</v>
      </c>
      <c r="BC31" s="89">
        <v>353.04175381262655</v>
      </c>
      <c r="BD31" s="89"/>
      <c r="BE31" s="89">
        <v>352.79635086715388</v>
      </c>
      <c r="BF31" s="89">
        <v>359.48184396201384</v>
      </c>
      <c r="BG31" s="89">
        <v>366.95762966042054</v>
      </c>
      <c r="BH31" s="89">
        <v>364.13692350770629</v>
      </c>
      <c r="BI31" s="89">
        <v>369.61528010488411</v>
      </c>
      <c r="BJ31" s="89">
        <v>375.85530769918927</v>
      </c>
      <c r="BK31" s="89">
        <v>388.95921478145357</v>
      </c>
      <c r="BL31" s="89">
        <v>407.08661697766166</v>
      </c>
      <c r="BM31" s="89">
        <v>426.07268517245171</v>
      </c>
      <c r="BN31" s="89">
        <v>451.90395634750382</v>
      </c>
      <c r="BO31" s="89">
        <v>481.01640556174505</v>
      </c>
      <c r="BP31" s="89">
        <v>523.98424375139075</v>
      </c>
      <c r="BQ31" s="89">
        <v>554.91226813729043</v>
      </c>
      <c r="BR31" s="89">
        <v>568.26943361672977</v>
      </c>
      <c r="BS31" s="89">
        <v>582.8309314341858</v>
      </c>
    </row>
    <row r="32" spans="1:71" ht="12.75" customHeight="1" x14ac:dyDescent="0.35">
      <c r="A32" s="84">
        <v>1511</v>
      </c>
      <c r="B32" s="95" t="s">
        <v>167</v>
      </c>
      <c r="C32" s="89">
        <v>100</v>
      </c>
      <c r="D32" s="89"/>
      <c r="E32" s="89">
        <v>97.243033005538635</v>
      </c>
      <c r="F32" s="89">
        <v>96.619716227073013</v>
      </c>
      <c r="G32" s="89">
        <v>99.222092700504035</v>
      </c>
      <c r="H32" s="89">
        <v>99.639260772727468</v>
      </c>
      <c r="I32" s="89">
        <v>101.2103581650221</v>
      </c>
      <c r="J32" s="89">
        <v>101.35719054572938</v>
      </c>
      <c r="K32" s="89">
        <v>102.73722211086165</v>
      </c>
      <c r="L32" s="89">
        <v>106.14835741216078</v>
      </c>
      <c r="M32" s="89">
        <v>109.54528214886574</v>
      </c>
      <c r="N32" s="89">
        <v>112.72237422914925</v>
      </c>
      <c r="O32" s="89">
        <v>112.24233742939735</v>
      </c>
      <c r="P32" s="89">
        <v>114.1155580337328</v>
      </c>
      <c r="Q32" s="89"/>
      <c r="R32" s="89">
        <v>111.98324023265047</v>
      </c>
      <c r="S32" s="89">
        <v>112.4479974945926</v>
      </c>
      <c r="T32" s="89">
        <v>115.48183622239848</v>
      </c>
      <c r="U32" s="89">
        <v>115.06821960569582</v>
      </c>
      <c r="V32" s="89">
        <v>114.32128015741053</v>
      </c>
      <c r="W32" s="89">
        <v>115.30273603216429</v>
      </c>
      <c r="X32" s="89">
        <v>117.66172212771893</v>
      </c>
      <c r="Y32" s="89">
        <v>122.90628360396924</v>
      </c>
      <c r="Z32" s="89">
        <v>126.73783033272011</v>
      </c>
      <c r="AA32" s="89">
        <v>130.87877922096138</v>
      </c>
      <c r="AB32" s="89">
        <v>130.1047253434285</v>
      </c>
      <c r="AC32" s="89">
        <v>132.50952099139485</v>
      </c>
      <c r="AD32" s="89"/>
      <c r="AE32" s="89">
        <v>133.17058154862835</v>
      </c>
      <c r="AF32" s="89">
        <v>136.17546778504621</v>
      </c>
      <c r="AG32" s="89">
        <v>139.29495337468495</v>
      </c>
      <c r="AH32" s="89">
        <v>137.11894210371938</v>
      </c>
      <c r="AI32" s="89">
        <v>138.56421279003223</v>
      </c>
      <c r="AJ32" s="89">
        <v>147.79713327436284</v>
      </c>
      <c r="AK32" s="89">
        <v>152.13865840420371</v>
      </c>
      <c r="AL32" s="89">
        <v>159.70336289947068</v>
      </c>
      <c r="AM32" s="89">
        <v>179.36503945601913</v>
      </c>
      <c r="AN32" s="89">
        <v>185.98531633791339</v>
      </c>
      <c r="AO32" s="89">
        <v>188.50764450870136</v>
      </c>
      <c r="AP32" s="89">
        <v>191.88209069469286</v>
      </c>
      <c r="AQ32" s="89"/>
      <c r="AR32" s="89">
        <v>195.04197457086531</v>
      </c>
      <c r="AS32" s="89">
        <v>213.50807045253333</v>
      </c>
      <c r="AT32" s="89">
        <v>228.36404837841405</v>
      </c>
      <c r="AU32" s="89">
        <v>229.84839007937234</v>
      </c>
      <c r="AV32" s="89">
        <v>228.51591690451073</v>
      </c>
      <c r="AW32" s="89">
        <v>227.88590748291188</v>
      </c>
      <c r="AX32" s="89">
        <v>228.2107495672075</v>
      </c>
      <c r="AY32" s="89">
        <v>253.95103979379351</v>
      </c>
      <c r="AZ32" s="89">
        <v>274.68863486284067</v>
      </c>
      <c r="BA32" s="89">
        <v>280.84199302249584</v>
      </c>
      <c r="BB32" s="89">
        <v>298.85675071508871</v>
      </c>
      <c r="BC32" s="89">
        <v>326.93422465054852</v>
      </c>
      <c r="BD32" s="89"/>
      <c r="BE32" s="89">
        <v>326.35216872878419</v>
      </c>
      <c r="BF32" s="89">
        <v>334.59822722544692</v>
      </c>
      <c r="BG32" s="89">
        <v>345.32191042448159</v>
      </c>
      <c r="BH32" s="89">
        <v>339.17242552141465</v>
      </c>
      <c r="BI32" s="89">
        <v>343.72248553543545</v>
      </c>
      <c r="BJ32" s="89">
        <v>344.11386409909136</v>
      </c>
      <c r="BK32" s="89">
        <v>356.78319254603457</v>
      </c>
      <c r="BL32" s="89">
        <v>377.37059576161903</v>
      </c>
      <c r="BM32" s="89">
        <v>395.73272177142252</v>
      </c>
      <c r="BN32" s="89">
        <v>416.71858574075418</v>
      </c>
      <c r="BO32" s="89">
        <v>446.3583076651019</v>
      </c>
      <c r="BP32" s="89">
        <v>504.22016787211993</v>
      </c>
      <c r="BQ32" s="89">
        <v>527.44051923843381</v>
      </c>
      <c r="BR32" s="89">
        <v>544.74713108329365</v>
      </c>
      <c r="BS32" s="89">
        <v>559.02652852987421</v>
      </c>
    </row>
    <row r="33" spans="1:71" ht="12.75" customHeight="1" x14ac:dyDescent="0.35">
      <c r="A33" s="84">
        <v>1512</v>
      </c>
      <c r="B33" s="95" t="s">
        <v>166</v>
      </c>
      <c r="C33" s="89">
        <v>100</v>
      </c>
      <c r="D33" s="89"/>
      <c r="E33" s="89">
        <v>106.8132497653455</v>
      </c>
      <c r="F33" s="89">
        <v>109.9441244860584</v>
      </c>
      <c r="G33" s="89">
        <v>113.23349776512366</v>
      </c>
      <c r="H33" s="89">
        <v>115.09056480315689</v>
      </c>
      <c r="I33" s="89">
        <v>118.04460417851369</v>
      </c>
      <c r="J33" s="89">
        <v>118.04460417851388</v>
      </c>
      <c r="K33" s="89">
        <v>118.04460417851388</v>
      </c>
      <c r="L33" s="89">
        <v>119.70958221296776</v>
      </c>
      <c r="M33" s="89">
        <v>120.2886635052172</v>
      </c>
      <c r="N33" s="89">
        <v>120.2886599646497</v>
      </c>
      <c r="O33" s="89">
        <v>120.2886599646497</v>
      </c>
      <c r="P33" s="89">
        <v>120.69925564474931</v>
      </c>
      <c r="Q33" s="89"/>
      <c r="R33" s="89">
        <v>120.69925564474931</v>
      </c>
      <c r="S33" s="89">
        <v>120.69925564474931</v>
      </c>
      <c r="T33" s="89">
        <v>120.69925564474931</v>
      </c>
      <c r="U33" s="89">
        <v>120.69925564474931</v>
      </c>
      <c r="V33" s="89">
        <v>121.21946380160811</v>
      </c>
      <c r="W33" s="89">
        <v>122.07583251496358</v>
      </c>
      <c r="X33" s="89">
        <v>122.92145327296207</v>
      </c>
      <c r="Y33" s="89">
        <v>127.20440043482211</v>
      </c>
      <c r="Z33" s="89">
        <v>131.56307675534183</v>
      </c>
      <c r="AA33" s="89">
        <v>136.11936002858005</v>
      </c>
      <c r="AB33" s="89">
        <v>136.11936722728618</v>
      </c>
      <c r="AC33" s="89">
        <v>140.59933587637786</v>
      </c>
      <c r="AD33" s="89"/>
      <c r="AE33" s="89">
        <v>146.09612198535589</v>
      </c>
      <c r="AF33" s="89">
        <v>159.88159071383024</v>
      </c>
      <c r="AG33" s="89">
        <v>159.88159071383024</v>
      </c>
      <c r="AH33" s="89">
        <v>159.88159071383024</v>
      </c>
      <c r="AI33" s="89">
        <v>174.69002846786353</v>
      </c>
      <c r="AJ33" s="89">
        <v>180.95755960905089</v>
      </c>
      <c r="AK33" s="89">
        <v>186.15766989951243</v>
      </c>
      <c r="AL33" s="89">
        <v>213.69683322577976</v>
      </c>
      <c r="AM33" s="89">
        <v>234.51893013978327</v>
      </c>
      <c r="AN33" s="89">
        <v>255.18395554360319</v>
      </c>
      <c r="AO33" s="89">
        <v>267.62157237575963</v>
      </c>
      <c r="AP33" s="89">
        <v>279.76765332372963</v>
      </c>
      <c r="AQ33" s="89"/>
      <c r="AR33" s="89">
        <v>279.76765401144115</v>
      </c>
      <c r="AS33" s="89">
        <v>298.98674931397926</v>
      </c>
      <c r="AT33" s="89">
        <v>298.98674931397926</v>
      </c>
      <c r="AU33" s="89">
        <v>298.98674931397926</v>
      </c>
      <c r="AV33" s="89">
        <v>326.4910971991855</v>
      </c>
      <c r="AW33" s="89">
        <v>337.82663005914702</v>
      </c>
      <c r="AX33" s="89">
        <v>337.82663005914702</v>
      </c>
      <c r="AY33" s="89">
        <v>342.63538578407906</v>
      </c>
      <c r="AZ33" s="89">
        <v>396.7210867726123</v>
      </c>
      <c r="BA33" s="89">
        <v>408.53723373387845</v>
      </c>
      <c r="BB33" s="89">
        <v>423.42841319186198</v>
      </c>
      <c r="BC33" s="89">
        <v>480.64443466984346</v>
      </c>
      <c r="BD33" s="89"/>
      <c r="BE33" s="89">
        <v>480.64443466984346</v>
      </c>
      <c r="BF33" s="89">
        <v>480.64443466984346</v>
      </c>
      <c r="BG33" s="89">
        <v>487.43128686778988</v>
      </c>
      <c r="BH33" s="89">
        <v>487.43128686778988</v>
      </c>
      <c r="BI33" s="89">
        <v>487.43128686778988</v>
      </c>
      <c r="BJ33" s="89">
        <v>507.53968339599345</v>
      </c>
      <c r="BK33" s="89">
        <v>526.35755231934627</v>
      </c>
      <c r="BL33" s="89">
        <v>549.34931747485837</v>
      </c>
      <c r="BM33" s="89">
        <v>549.34931747485837</v>
      </c>
      <c r="BN33" s="89">
        <v>549.34931747485837</v>
      </c>
      <c r="BO33" s="89">
        <v>568.61494048180327</v>
      </c>
      <c r="BP33" s="89">
        <v>568.61494048180327</v>
      </c>
      <c r="BQ33" s="89">
        <v>579.69051880106224</v>
      </c>
      <c r="BR33" s="89">
        <v>579.69051880106224</v>
      </c>
      <c r="BS33" s="89">
        <v>628.44797759732216</v>
      </c>
    </row>
    <row r="34" spans="1:71" ht="12.75" customHeight="1" x14ac:dyDescent="0.35">
      <c r="A34" s="84">
        <v>1513</v>
      </c>
      <c r="B34" s="95" t="s">
        <v>165</v>
      </c>
      <c r="C34" s="89">
        <v>100</v>
      </c>
      <c r="D34" s="89"/>
      <c r="E34" s="89">
        <v>103.91032768844433</v>
      </c>
      <c r="F34" s="89">
        <v>107.64121942091997</v>
      </c>
      <c r="G34" s="89">
        <v>108.78395903753115</v>
      </c>
      <c r="H34" s="89">
        <v>114.71828895008228</v>
      </c>
      <c r="I34" s="89">
        <v>114.84996062068292</v>
      </c>
      <c r="J34" s="89">
        <v>115.98340143125114</v>
      </c>
      <c r="K34" s="89">
        <v>118.72117277302945</v>
      </c>
      <c r="L34" s="89">
        <v>119.36183413240721</v>
      </c>
      <c r="M34" s="89">
        <v>123.68035591414365</v>
      </c>
      <c r="N34" s="89">
        <v>123.2616504328078</v>
      </c>
      <c r="O34" s="89">
        <v>124.17969309101838</v>
      </c>
      <c r="P34" s="89">
        <v>127.5345636599543</v>
      </c>
      <c r="Q34" s="89"/>
      <c r="R34" s="89">
        <v>129.17113663962593</v>
      </c>
      <c r="S34" s="89">
        <v>129.47621853498333</v>
      </c>
      <c r="T34" s="89">
        <v>130.90431698131147</v>
      </c>
      <c r="U34" s="89">
        <v>133.200322556381</v>
      </c>
      <c r="V34" s="89">
        <v>133.61025985895682</v>
      </c>
      <c r="W34" s="89">
        <v>137.18214207985201</v>
      </c>
      <c r="X34" s="89">
        <v>137.59309384616341</v>
      </c>
      <c r="Y34" s="89">
        <v>137.82431372006192</v>
      </c>
      <c r="Z34" s="89">
        <v>140.44405601870886</v>
      </c>
      <c r="AA34" s="89">
        <v>145.87947393272506</v>
      </c>
      <c r="AB34" s="89">
        <v>148.04700988368407</v>
      </c>
      <c r="AC34" s="89">
        <v>150.80023787556661</v>
      </c>
      <c r="AD34" s="89"/>
      <c r="AE34" s="89">
        <v>151.66602186914503</v>
      </c>
      <c r="AF34" s="89">
        <v>158.81005268069404</v>
      </c>
      <c r="AG34" s="89">
        <v>160.24331546309645</v>
      </c>
      <c r="AH34" s="89">
        <v>161.85428836861067</v>
      </c>
      <c r="AI34" s="89">
        <v>165.94178422004703</v>
      </c>
      <c r="AJ34" s="89">
        <v>169.70408914797608</v>
      </c>
      <c r="AK34" s="89">
        <v>176.57698705515028</v>
      </c>
      <c r="AL34" s="89">
        <v>184.01189921425012</v>
      </c>
      <c r="AM34" s="89">
        <v>202.3715917961876</v>
      </c>
      <c r="AN34" s="89">
        <v>205.52883985226461</v>
      </c>
      <c r="AO34" s="89">
        <v>205.78265799625223</v>
      </c>
      <c r="AP34" s="89">
        <v>211.89367176728879</v>
      </c>
      <c r="AQ34" s="89"/>
      <c r="AR34" s="89">
        <v>214.13201218850841</v>
      </c>
      <c r="AS34" s="89">
        <v>220.32994120297025</v>
      </c>
      <c r="AT34" s="89">
        <v>222.01707760505022</v>
      </c>
      <c r="AU34" s="89">
        <v>247.0624138343596</v>
      </c>
      <c r="AV34" s="89">
        <v>248.35874025656935</v>
      </c>
      <c r="AW34" s="89">
        <v>259.02502038933176</v>
      </c>
      <c r="AX34" s="89">
        <v>260.93347405760187</v>
      </c>
      <c r="AY34" s="89">
        <v>280.05822436151033</v>
      </c>
      <c r="AZ34" s="89">
        <v>312.68365152097994</v>
      </c>
      <c r="BA34" s="89">
        <v>330.0716013834525</v>
      </c>
      <c r="BB34" s="89">
        <v>361.47842835507106</v>
      </c>
      <c r="BC34" s="89">
        <v>365.81991732292852</v>
      </c>
      <c r="BD34" s="89"/>
      <c r="BE34" s="89">
        <v>366.34325356899251</v>
      </c>
      <c r="BF34" s="89">
        <v>368.8123576763511</v>
      </c>
      <c r="BG34" s="89">
        <v>380.08536711768227</v>
      </c>
      <c r="BH34" s="89">
        <v>383.91347141672873</v>
      </c>
      <c r="BI34" s="89">
        <v>391.4986557287267</v>
      </c>
      <c r="BJ34" s="89">
        <v>404.44180587289355</v>
      </c>
      <c r="BK34" s="89">
        <v>414.49925302006989</v>
      </c>
      <c r="BL34" s="89">
        <v>415.30422273325178</v>
      </c>
      <c r="BM34" s="89">
        <v>421.19979599298745</v>
      </c>
      <c r="BN34" s="89">
        <v>432.04653775562599</v>
      </c>
      <c r="BO34" s="89">
        <v>434.19878790204621</v>
      </c>
      <c r="BP34" s="89">
        <v>436.24519451144829</v>
      </c>
      <c r="BQ34" s="89">
        <v>449.42343191520558</v>
      </c>
      <c r="BR34" s="89">
        <v>458.42150757619987</v>
      </c>
      <c r="BS34" s="89">
        <v>468.74133987159956</v>
      </c>
    </row>
    <row r="35" spans="1:71" ht="12.75" customHeight="1" x14ac:dyDescent="0.35">
      <c r="A35" s="84">
        <v>1514</v>
      </c>
      <c r="B35" s="95" t="s">
        <v>164</v>
      </c>
      <c r="C35" s="89">
        <v>100</v>
      </c>
      <c r="D35" s="89"/>
      <c r="E35" s="89">
        <v>129.79546716092119</v>
      </c>
      <c r="F35" s="89">
        <v>140.08839315340566</v>
      </c>
      <c r="G35" s="89">
        <v>139.11919113293803</v>
      </c>
      <c r="H35" s="89">
        <v>144.59993270815676</v>
      </c>
      <c r="I35" s="89">
        <v>155.38683406094452</v>
      </c>
      <c r="J35" s="89">
        <v>161.41704673790935</v>
      </c>
      <c r="K35" s="89">
        <v>164.84995367652621</v>
      </c>
      <c r="L35" s="89">
        <v>166.9730845011816</v>
      </c>
      <c r="M35" s="89">
        <v>158.91573962285125</v>
      </c>
      <c r="N35" s="89">
        <v>157.50463556861624</v>
      </c>
      <c r="O35" s="89">
        <v>160.54928740830331</v>
      </c>
      <c r="P35" s="89">
        <v>165.95698930778448</v>
      </c>
      <c r="Q35" s="89"/>
      <c r="R35" s="89">
        <v>168.8349824546672</v>
      </c>
      <c r="S35" s="89">
        <v>167.42776758179059</v>
      </c>
      <c r="T35" s="89">
        <v>159.98399841515564</v>
      </c>
      <c r="U35" s="89">
        <v>151.13076309117244</v>
      </c>
      <c r="V35" s="89">
        <v>154.24659410822935</v>
      </c>
      <c r="W35" s="89">
        <v>153.9405145483895</v>
      </c>
      <c r="X35" s="89">
        <v>161.5597970846689</v>
      </c>
      <c r="Y35" s="89">
        <v>162.71017383574116</v>
      </c>
      <c r="Z35" s="89">
        <v>165.04768998986506</v>
      </c>
      <c r="AA35" s="89">
        <v>173.76117582318335</v>
      </c>
      <c r="AB35" s="89">
        <v>174.43586523114783</v>
      </c>
      <c r="AC35" s="89">
        <v>174.18111893663519</v>
      </c>
      <c r="AD35" s="89"/>
      <c r="AE35" s="89">
        <v>185.64434643070183</v>
      </c>
      <c r="AF35" s="89">
        <v>202.86716834544396</v>
      </c>
      <c r="AG35" s="89">
        <v>211.19870048230445</v>
      </c>
      <c r="AH35" s="89">
        <v>214.01504775900398</v>
      </c>
      <c r="AI35" s="89">
        <v>250.15571497899009</v>
      </c>
      <c r="AJ35" s="89">
        <v>264.22783105222021</v>
      </c>
      <c r="AK35" s="89">
        <v>269.13279212709602</v>
      </c>
      <c r="AL35" s="89">
        <v>285.31687262357963</v>
      </c>
      <c r="AM35" s="89">
        <v>338.87556611595113</v>
      </c>
      <c r="AN35" s="89">
        <v>318.0310538375835</v>
      </c>
      <c r="AO35" s="89">
        <v>301.06546590446214</v>
      </c>
      <c r="AP35" s="89">
        <v>310.72190641497053</v>
      </c>
      <c r="AQ35" s="89"/>
      <c r="AR35" s="89">
        <v>303.43924441271309</v>
      </c>
      <c r="AS35" s="89">
        <v>322.50578206908011</v>
      </c>
      <c r="AT35" s="89">
        <v>332.6641700940217</v>
      </c>
      <c r="AU35" s="89">
        <v>332.96361365155894</v>
      </c>
      <c r="AV35" s="89">
        <v>359.19841162314935</v>
      </c>
      <c r="AW35" s="89">
        <v>360.98781597267811</v>
      </c>
      <c r="AX35" s="89">
        <v>352.66966224545416</v>
      </c>
      <c r="AY35" s="89">
        <v>463.98539838694302</v>
      </c>
      <c r="AZ35" s="89">
        <v>459.22862415900187</v>
      </c>
      <c r="BA35" s="89">
        <v>471.39232473109973</v>
      </c>
      <c r="BB35" s="89">
        <v>503.02901509426761</v>
      </c>
      <c r="BC35" s="89">
        <v>509.49796372079584</v>
      </c>
      <c r="BD35" s="89"/>
      <c r="BE35" s="89">
        <v>510.25291291984314</v>
      </c>
      <c r="BF35" s="89">
        <v>516.63122227518409</v>
      </c>
      <c r="BG35" s="89">
        <v>482.91128057103094</v>
      </c>
      <c r="BH35" s="89">
        <v>492.41544022496316</v>
      </c>
      <c r="BI35" s="89">
        <v>503.50352086107779</v>
      </c>
      <c r="BJ35" s="89">
        <v>540.98558417019854</v>
      </c>
      <c r="BK35" s="89">
        <v>563.99643306460507</v>
      </c>
      <c r="BL35" s="89">
        <v>603.89356837429307</v>
      </c>
      <c r="BM35" s="89">
        <v>673.46571821212353</v>
      </c>
      <c r="BN35" s="89">
        <v>798.62126015043214</v>
      </c>
      <c r="BO35" s="89">
        <v>901.18540176772706</v>
      </c>
      <c r="BP35" s="89">
        <v>933.55507148883873</v>
      </c>
      <c r="BQ35" s="89">
        <v>1096.0594149165061</v>
      </c>
      <c r="BR35" s="89">
        <v>1089.6866801604265</v>
      </c>
      <c r="BS35" s="89">
        <v>1102.9456337490162</v>
      </c>
    </row>
    <row r="36" spans="1:71" ht="12.75" customHeight="1" x14ac:dyDescent="0.35">
      <c r="A36" s="84">
        <v>152</v>
      </c>
      <c r="B36" s="93" t="s">
        <v>163</v>
      </c>
      <c r="C36" s="89">
        <v>100</v>
      </c>
      <c r="D36" s="89"/>
      <c r="E36" s="89">
        <v>104.79012136397256</v>
      </c>
      <c r="F36" s="89">
        <v>106.2111488961843</v>
      </c>
      <c r="G36" s="89">
        <v>107.88250124292678</v>
      </c>
      <c r="H36" s="89">
        <v>113.2515528810401</v>
      </c>
      <c r="I36" s="89">
        <v>123.67696431298945</v>
      </c>
      <c r="J36" s="89">
        <v>127.5281266942454</v>
      </c>
      <c r="K36" s="89">
        <v>129.22866198630857</v>
      </c>
      <c r="L36" s="89">
        <v>132.98791814555256</v>
      </c>
      <c r="M36" s="89">
        <v>134.13997155768524</v>
      </c>
      <c r="N36" s="89">
        <v>134.81682950979317</v>
      </c>
      <c r="O36" s="89">
        <v>138.09968305346908</v>
      </c>
      <c r="P36" s="89">
        <v>140.42622162336752</v>
      </c>
      <c r="Q36" s="89"/>
      <c r="R36" s="89">
        <v>148.09757232659894</v>
      </c>
      <c r="S36" s="89">
        <v>154.51069264057188</v>
      </c>
      <c r="T36" s="89">
        <v>155.79655997375789</v>
      </c>
      <c r="U36" s="89">
        <v>161.44467798000355</v>
      </c>
      <c r="V36" s="89">
        <v>164.3587657701035</v>
      </c>
      <c r="W36" s="89">
        <v>166.39501186716575</v>
      </c>
      <c r="X36" s="89">
        <v>169.94984935948889</v>
      </c>
      <c r="Y36" s="89">
        <v>170.26393832412165</v>
      </c>
      <c r="Z36" s="89">
        <v>173.6212358834189</v>
      </c>
      <c r="AA36" s="89">
        <v>174.65909500681818</v>
      </c>
      <c r="AB36" s="89">
        <v>175.83379250284392</v>
      </c>
      <c r="AC36" s="89">
        <v>177.60645252166861</v>
      </c>
      <c r="AD36" s="89"/>
      <c r="AE36" s="89">
        <v>178.81018321178459</v>
      </c>
      <c r="AF36" s="89">
        <v>181.41501806760994</v>
      </c>
      <c r="AG36" s="89">
        <v>183.85390483555861</v>
      </c>
      <c r="AH36" s="89">
        <v>189.42224949867824</v>
      </c>
      <c r="AI36" s="89">
        <v>192.50580581969061</v>
      </c>
      <c r="AJ36" s="89">
        <v>200.87605187060441</v>
      </c>
      <c r="AK36" s="89">
        <v>204.95357740505045</v>
      </c>
      <c r="AL36" s="89">
        <v>211.45325741246234</v>
      </c>
      <c r="AM36" s="89">
        <v>228.44525143684209</v>
      </c>
      <c r="AN36" s="89">
        <v>240.22960660167891</v>
      </c>
      <c r="AO36" s="89">
        <v>248.85626728418157</v>
      </c>
      <c r="AP36" s="89">
        <v>255.74187880700933</v>
      </c>
      <c r="AQ36" s="89"/>
      <c r="AR36" s="89">
        <v>265.52858359546082</v>
      </c>
      <c r="AS36" s="89">
        <v>281.43107606613756</v>
      </c>
      <c r="AT36" s="89">
        <v>301.56853396231912</v>
      </c>
      <c r="AU36" s="89">
        <v>326.73995202422867</v>
      </c>
      <c r="AV36" s="89">
        <v>347.34306072393844</v>
      </c>
      <c r="AW36" s="89">
        <v>352.50966334260147</v>
      </c>
      <c r="AX36" s="89">
        <v>361.08016611689055</v>
      </c>
      <c r="AY36" s="89">
        <v>371.92796897127425</v>
      </c>
      <c r="AZ36" s="89">
        <v>386.63063650652748</v>
      </c>
      <c r="BA36" s="89">
        <v>404.67242221897789</v>
      </c>
      <c r="BB36" s="89">
        <v>414.07930654264771</v>
      </c>
      <c r="BC36" s="89">
        <v>427.95443127969486</v>
      </c>
      <c r="BD36" s="89"/>
      <c r="BE36" s="89">
        <v>432.74497229371582</v>
      </c>
      <c r="BF36" s="89">
        <v>439.5156452103385</v>
      </c>
      <c r="BG36" s="89">
        <v>451.88633255578327</v>
      </c>
      <c r="BH36" s="89">
        <v>454.82283706012009</v>
      </c>
      <c r="BI36" s="89">
        <v>456.64225625874343</v>
      </c>
      <c r="BJ36" s="89">
        <v>459.47567833311791</v>
      </c>
      <c r="BK36" s="89">
        <v>460.21848683790472</v>
      </c>
      <c r="BL36" s="89">
        <v>471.08310175874738</v>
      </c>
      <c r="BM36" s="89">
        <v>473.99180137845696</v>
      </c>
      <c r="BN36" s="89">
        <v>482.69456808788374</v>
      </c>
      <c r="BO36" s="89">
        <v>488.2614455280148</v>
      </c>
      <c r="BP36" s="89">
        <v>493.78335152126027</v>
      </c>
      <c r="BQ36" s="89">
        <v>509.59888260665531</v>
      </c>
      <c r="BR36" s="89">
        <v>536.87797753753705</v>
      </c>
      <c r="BS36" s="89">
        <v>563.46509103031747</v>
      </c>
    </row>
    <row r="37" spans="1:71" ht="12.75" customHeight="1" x14ac:dyDescent="0.35">
      <c r="A37" s="84">
        <v>153</v>
      </c>
      <c r="B37" s="93" t="s">
        <v>162</v>
      </c>
      <c r="C37" s="89">
        <v>100</v>
      </c>
      <c r="D37" s="89"/>
      <c r="E37" s="89">
        <v>105.41220665909479</v>
      </c>
      <c r="F37" s="89">
        <v>106.31289523129985</v>
      </c>
      <c r="G37" s="89">
        <v>113.00467074252521</v>
      </c>
      <c r="H37" s="89">
        <v>114.93831870741749</v>
      </c>
      <c r="I37" s="89">
        <v>118.77143995480344</v>
      </c>
      <c r="J37" s="89">
        <v>125.47039986691662</v>
      </c>
      <c r="K37" s="89">
        <v>132.60734879335592</v>
      </c>
      <c r="L37" s="89">
        <v>135.43165616269323</v>
      </c>
      <c r="M37" s="89">
        <v>131.89443223787805</v>
      </c>
      <c r="N37" s="89">
        <v>131.9928289486279</v>
      </c>
      <c r="O37" s="89">
        <v>130.43224572431089</v>
      </c>
      <c r="P37" s="89">
        <v>126.66166784802225</v>
      </c>
      <c r="Q37" s="89"/>
      <c r="R37" s="89">
        <v>127.39929584958234</v>
      </c>
      <c r="S37" s="89">
        <v>130.94968207994901</v>
      </c>
      <c r="T37" s="89">
        <v>131.24843214503608</v>
      </c>
      <c r="U37" s="89">
        <v>131.18815825706446</v>
      </c>
      <c r="V37" s="89">
        <v>131.01605392049453</v>
      </c>
      <c r="W37" s="89">
        <v>133.03306703490833</v>
      </c>
      <c r="X37" s="89">
        <v>134.77005959798325</v>
      </c>
      <c r="Y37" s="89">
        <v>138.36570999268318</v>
      </c>
      <c r="Z37" s="89">
        <v>138.83829338257257</v>
      </c>
      <c r="AA37" s="89">
        <v>140.13730902412928</v>
      </c>
      <c r="AB37" s="89">
        <v>142.03062361878003</v>
      </c>
      <c r="AC37" s="89">
        <v>143.43800289944701</v>
      </c>
      <c r="AD37" s="89"/>
      <c r="AE37" s="89">
        <v>149.08343745593993</v>
      </c>
      <c r="AF37" s="89">
        <v>155.55524776593424</v>
      </c>
      <c r="AG37" s="89">
        <v>169.16385736270672</v>
      </c>
      <c r="AH37" s="89">
        <v>180.94502225405526</v>
      </c>
      <c r="AI37" s="89">
        <v>215.0743143493371</v>
      </c>
      <c r="AJ37" s="89">
        <v>225.72868087504324</v>
      </c>
      <c r="AK37" s="89">
        <v>232.67353606963979</v>
      </c>
      <c r="AL37" s="89">
        <v>241.7011986608473</v>
      </c>
      <c r="AM37" s="89">
        <v>293.76297586931207</v>
      </c>
      <c r="AN37" s="89">
        <v>307.28852104865911</v>
      </c>
      <c r="AO37" s="89">
        <v>295.83241240459296</v>
      </c>
      <c r="AP37" s="89">
        <v>297.73572140845971</v>
      </c>
      <c r="AQ37" s="89"/>
      <c r="AR37" s="89">
        <v>307.02381357273367</v>
      </c>
      <c r="AS37" s="89">
        <v>308.3165239167343</v>
      </c>
      <c r="AT37" s="89">
        <v>313.17257159403431</v>
      </c>
      <c r="AU37" s="89">
        <v>321.8583630120221</v>
      </c>
      <c r="AV37" s="89">
        <v>340.28501738208985</v>
      </c>
      <c r="AW37" s="89">
        <v>355.15074142268708</v>
      </c>
      <c r="AX37" s="89">
        <v>360.72111277121928</v>
      </c>
      <c r="AY37" s="89">
        <v>424.45955411024374</v>
      </c>
      <c r="AZ37" s="89">
        <v>451.33296245686779</v>
      </c>
      <c r="BA37" s="89">
        <v>469.34408551867205</v>
      </c>
      <c r="BB37" s="89">
        <v>488.43592178396261</v>
      </c>
      <c r="BC37" s="89">
        <v>490.86523609895704</v>
      </c>
      <c r="BD37" s="89"/>
      <c r="BE37" s="89">
        <v>501.09009181682723</v>
      </c>
      <c r="BF37" s="89">
        <v>514.46492174221748</v>
      </c>
      <c r="BG37" s="89">
        <v>523.83353146705053</v>
      </c>
      <c r="BH37" s="89">
        <v>535.27978667662148</v>
      </c>
      <c r="BI37" s="89">
        <v>548.363007085954</v>
      </c>
      <c r="BJ37" s="89">
        <v>553.49883733676677</v>
      </c>
      <c r="BK37" s="89">
        <v>565.90181717343557</v>
      </c>
      <c r="BL37" s="89">
        <v>584.28530537337531</v>
      </c>
      <c r="BM37" s="89">
        <v>603.58906177601602</v>
      </c>
      <c r="BN37" s="89">
        <v>652.90120589117873</v>
      </c>
      <c r="BO37" s="89">
        <v>696.30894719242599</v>
      </c>
      <c r="BP37" s="89">
        <v>715.69077014747495</v>
      </c>
      <c r="BQ37" s="89">
        <v>747.84290331092291</v>
      </c>
      <c r="BR37" s="89">
        <v>774.63802940868504</v>
      </c>
      <c r="BS37" s="89">
        <v>791.77700323989438</v>
      </c>
    </row>
    <row r="38" spans="1:71" ht="12.75" customHeight="1" x14ac:dyDescent="0.35">
      <c r="A38" s="84">
        <v>1531</v>
      </c>
      <c r="B38" s="95" t="s">
        <v>161</v>
      </c>
      <c r="C38" s="89">
        <v>100</v>
      </c>
      <c r="D38" s="89"/>
      <c r="E38" s="89">
        <v>100.69033920492465</v>
      </c>
      <c r="F38" s="89">
        <v>99.570056737504174</v>
      </c>
      <c r="G38" s="89">
        <v>104.41990167579316</v>
      </c>
      <c r="H38" s="89">
        <v>106.32165959169355</v>
      </c>
      <c r="I38" s="89">
        <v>111.73466472341254</v>
      </c>
      <c r="J38" s="89">
        <v>117.94472348868585</v>
      </c>
      <c r="K38" s="89">
        <v>123.43602898587223</v>
      </c>
      <c r="L38" s="89">
        <v>123.95557538571806</v>
      </c>
      <c r="M38" s="89">
        <v>119.72395879138396</v>
      </c>
      <c r="N38" s="89">
        <v>118.13721094601173</v>
      </c>
      <c r="O38" s="89">
        <v>116.14700097983949</v>
      </c>
      <c r="P38" s="89">
        <v>110.12669155322698</v>
      </c>
      <c r="Q38" s="89"/>
      <c r="R38" s="89">
        <v>110.65874440799116</v>
      </c>
      <c r="S38" s="89">
        <v>112.94401136268246</v>
      </c>
      <c r="T38" s="89">
        <v>113.77242693045189</v>
      </c>
      <c r="U38" s="89">
        <v>114.4213365076923</v>
      </c>
      <c r="V38" s="89">
        <v>115.12166920172129</v>
      </c>
      <c r="W38" s="89">
        <v>115.85786372804691</v>
      </c>
      <c r="X38" s="89">
        <v>117.70749427295745</v>
      </c>
      <c r="Y38" s="89">
        <v>120.42192978798091</v>
      </c>
      <c r="Z38" s="89">
        <v>120.30283295007568</v>
      </c>
      <c r="AA38" s="89">
        <v>121.62287586291463</v>
      </c>
      <c r="AB38" s="89">
        <v>122.41647850500256</v>
      </c>
      <c r="AC38" s="89">
        <v>123.37987542452423</v>
      </c>
      <c r="AD38" s="89"/>
      <c r="AE38" s="89">
        <v>128.03831073197105</v>
      </c>
      <c r="AF38" s="89">
        <v>132.74267060416807</v>
      </c>
      <c r="AG38" s="89">
        <v>142.69532031566095</v>
      </c>
      <c r="AH38" s="89">
        <v>157.80777880301892</v>
      </c>
      <c r="AI38" s="89">
        <v>203.05267949926403</v>
      </c>
      <c r="AJ38" s="89">
        <v>210.72208229233911</v>
      </c>
      <c r="AK38" s="89">
        <v>217.05602977109996</v>
      </c>
      <c r="AL38" s="89">
        <v>224.46385326510372</v>
      </c>
      <c r="AM38" s="89">
        <v>275.26433835383176</v>
      </c>
      <c r="AN38" s="89">
        <v>289.85442849524765</v>
      </c>
      <c r="AO38" s="89">
        <v>270.24439221467054</v>
      </c>
      <c r="AP38" s="89">
        <v>276.16702864383768</v>
      </c>
      <c r="AQ38" s="89"/>
      <c r="AR38" s="89">
        <v>286.24687201158918</v>
      </c>
      <c r="AS38" s="89">
        <v>284.12041802257312</v>
      </c>
      <c r="AT38" s="89">
        <v>289.80758261400968</v>
      </c>
      <c r="AU38" s="89">
        <v>296.30425305925593</v>
      </c>
      <c r="AV38" s="89">
        <v>318.28637003609327</v>
      </c>
      <c r="AW38" s="89">
        <v>329.00959701815236</v>
      </c>
      <c r="AX38" s="89">
        <v>329.34362899604724</v>
      </c>
      <c r="AY38" s="89">
        <v>390.71149540348614</v>
      </c>
      <c r="AZ38" s="89">
        <v>411.5647495987713</v>
      </c>
      <c r="BA38" s="89">
        <v>425.18616372402971</v>
      </c>
      <c r="BB38" s="89">
        <v>438.97738617308249</v>
      </c>
      <c r="BC38" s="89">
        <v>437.02813260751935</v>
      </c>
      <c r="BD38" s="89"/>
      <c r="BE38" s="89">
        <v>444.36770468871907</v>
      </c>
      <c r="BF38" s="89">
        <v>456.25775136150457</v>
      </c>
      <c r="BG38" s="89">
        <v>464.04413658666499</v>
      </c>
      <c r="BH38" s="89">
        <v>477.59958402069702</v>
      </c>
      <c r="BI38" s="89">
        <v>496.63288027234631</v>
      </c>
      <c r="BJ38" s="89">
        <v>500.05686821331477</v>
      </c>
      <c r="BK38" s="89">
        <v>509.80669520550668</v>
      </c>
      <c r="BL38" s="89">
        <v>518.34651523603441</v>
      </c>
      <c r="BM38" s="89">
        <v>520.71421752220294</v>
      </c>
      <c r="BN38" s="89">
        <v>548.20549827937077</v>
      </c>
      <c r="BO38" s="89">
        <v>569.57716780568558</v>
      </c>
      <c r="BP38" s="89">
        <v>572.92084835429625</v>
      </c>
      <c r="BQ38" s="89">
        <v>591.2691719263679</v>
      </c>
      <c r="BR38" s="89">
        <v>599.18994171121858</v>
      </c>
      <c r="BS38" s="89">
        <v>615.6559333660324</v>
      </c>
    </row>
    <row r="39" spans="1:71" ht="12.75" customHeight="1" x14ac:dyDescent="0.35">
      <c r="A39" s="84">
        <v>1532</v>
      </c>
      <c r="B39" s="95" t="s">
        <v>160</v>
      </c>
      <c r="C39" s="89">
        <v>100</v>
      </c>
      <c r="D39" s="89"/>
      <c r="E39" s="89">
        <v>108.25172419600423</v>
      </c>
      <c r="F39" s="89">
        <v>109.98879823404175</v>
      </c>
      <c r="G39" s="89">
        <v>118.80279148187819</v>
      </c>
      <c r="H39" s="89">
        <v>122.60405962035328</v>
      </c>
      <c r="I39" s="89">
        <v>124.62372297911061</v>
      </c>
      <c r="J39" s="89">
        <v>128.65572280413289</v>
      </c>
      <c r="K39" s="89">
        <v>130.31966373253999</v>
      </c>
      <c r="L39" s="89">
        <v>140.96045010393752</v>
      </c>
      <c r="M39" s="89">
        <v>142.8022532232977</v>
      </c>
      <c r="N39" s="89">
        <v>149.70650085894394</v>
      </c>
      <c r="O39" s="89">
        <v>151.67380120169307</v>
      </c>
      <c r="P39" s="89">
        <v>152.18661606479861</v>
      </c>
      <c r="Q39" s="89"/>
      <c r="R39" s="89">
        <v>154.31100950178521</v>
      </c>
      <c r="S39" s="89">
        <v>163.18391435535653</v>
      </c>
      <c r="T39" s="89">
        <v>163.18391435535653</v>
      </c>
      <c r="U39" s="89">
        <v>164.847856828929</v>
      </c>
      <c r="V39" s="89">
        <v>164.847856828929</v>
      </c>
      <c r="W39" s="89">
        <v>175.12638670551058</v>
      </c>
      <c r="X39" s="89">
        <v>175.12638670551058</v>
      </c>
      <c r="Y39" s="89">
        <v>176.91582645754428</v>
      </c>
      <c r="Z39" s="89">
        <v>176.91582645754428</v>
      </c>
      <c r="AA39" s="89">
        <v>176.91582645754428</v>
      </c>
      <c r="AB39" s="89">
        <v>183.15268353885074</v>
      </c>
      <c r="AC39" s="89">
        <v>186.33860530159669</v>
      </c>
      <c r="AD39" s="89"/>
      <c r="AE39" s="89">
        <v>189.10131108208154</v>
      </c>
      <c r="AF39" s="89">
        <v>191.93715003940486</v>
      </c>
      <c r="AG39" s="89">
        <v>207.27276905816123</v>
      </c>
      <c r="AH39" s="89">
        <v>212.09664860740858</v>
      </c>
      <c r="AI39" s="89">
        <v>212.09665290860875</v>
      </c>
      <c r="AJ39" s="89">
        <v>227.07143273436319</v>
      </c>
      <c r="AK39" s="89">
        <v>236.54453318959557</v>
      </c>
      <c r="AL39" s="89">
        <v>248.34572998294914</v>
      </c>
      <c r="AM39" s="89">
        <v>273.25795214033604</v>
      </c>
      <c r="AN39" s="89">
        <v>290.09630986990305</v>
      </c>
      <c r="AO39" s="89">
        <v>303.47638604513202</v>
      </c>
      <c r="AP39" s="89">
        <v>303.47638635689185</v>
      </c>
      <c r="AQ39" s="89"/>
      <c r="AR39" s="89">
        <v>312.54167401999769</v>
      </c>
      <c r="AS39" s="89">
        <v>318.81491316820257</v>
      </c>
      <c r="AT39" s="89">
        <v>328.48736776170381</v>
      </c>
      <c r="AU39" s="89">
        <v>341.25980228248585</v>
      </c>
      <c r="AV39" s="89">
        <v>357.6930978786616</v>
      </c>
      <c r="AW39" s="89">
        <v>369.36049797719721</v>
      </c>
      <c r="AX39" s="89">
        <v>388.17472484260833</v>
      </c>
      <c r="AY39" s="89">
        <v>428.0200455647373</v>
      </c>
      <c r="AZ39" s="89">
        <v>507.28558930311192</v>
      </c>
      <c r="BA39" s="89">
        <v>535.7111693785879</v>
      </c>
      <c r="BB39" s="89">
        <v>565.03356619846295</v>
      </c>
      <c r="BC39" s="89">
        <v>588.2557760069634</v>
      </c>
      <c r="BD39" s="89"/>
      <c r="BE39" s="89">
        <v>600.53189029987038</v>
      </c>
      <c r="BF39" s="89">
        <v>635.77667450606407</v>
      </c>
      <c r="BG39" s="89">
        <v>647.60398949395142</v>
      </c>
      <c r="BH39" s="89">
        <v>660.91855866154606</v>
      </c>
      <c r="BI39" s="89">
        <v>675.14557914476279</v>
      </c>
      <c r="BJ39" s="89">
        <v>672.82815178040539</v>
      </c>
      <c r="BK39" s="89">
        <v>675.1455859429077</v>
      </c>
      <c r="BL39" s="89">
        <v>705.270451443968</v>
      </c>
      <c r="BM39" s="89">
        <v>733.5404484381487</v>
      </c>
      <c r="BN39" s="89">
        <v>774.90861499809205</v>
      </c>
      <c r="BO39" s="89">
        <v>813.77000334615707</v>
      </c>
      <c r="BP39" s="89">
        <v>835.75652516527634</v>
      </c>
      <c r="BQ39" s="89">
        <v>889.07412727993722</v>
      </c>
      <c r="BR39" s="89">
        <v>942.40752224625237</v>
      </c>
      <c r="BS39" s="89">
        <v>983.87971180764259</v>
      </c>
    </row>
    <row r="40" spans="1:71" ht="12.75" customHeight="1" x14ac:dyDescent="0.35">
      <c r="A40" s="84">
        <v>1533</v>
      </c>
      <c r="B40" s="95" t="s">
        <v>159</v>
      </c>
      <c r="C40" s="89">
        <v>100</v>
      </c>
      <c r="D40" s="89"/>
      <c r="E40" s="89">
        <v>118.56497037638204</v>
      </c>
      <c r="F40" s="89">
        <v>125.35412464921794</v>
      </c>
      <c r="G40" s="89">
        <v>136.48301580192063</v>
      </c>
      <c r="H40" s="89">
        <v>137.2418491367188</v>
      </c>
      <c r="I40" s="89">
        <v>137.26443743628715</v>
      </c>
      <c r="J40" s="89">
        <v>147.3494242249364</v>
      </c>
      <c r="K40" s="89">
        <v>163.48833358873415</v>
      </c>
      <c r="L40" s="89">
        <v>168.33649408342581</v>
      </c>
      <c r="M40" s="89">
        <v>163.3417225929075</v>
      </c>
      <c r="N40" s="89">
        <v>164.1741971385039</v>
      </c>
      <c r="O40" s="89">
        <v>161.57520548118137</v>
      </c>
      <c r="P40" s="89">
        <v>162.06788456432406</v>
      </c>
      <c r="Q40" s="89"/>
      <c r="R40" s="89">
        <v>162.51462512521306</v>
      </c>
      <c r="S40" s="89">
        <v>166.47048047718783</v>
      </c>
      <c r="T40" s="89">
        <v>165.28033395327185</v>
      </c>
      <c r="U40" s="89">
        <v>161.77436269083276</v>
      </c>
      <c r="V40" s="89">
        <v>158.6957689813276</v>
      </c>
      <c r="W40" s="89">
        <v>159.1592589889772</v>
      </c>
      <c r="X40" s="89">
        <v>161.72364666433859</v>
      </c>
      <c r="Y40" s="89">
        <v>169.37096392041525</v>
      </c>
      <c r="Z40" s="89">
        <v>172.05798422384592</v>
      </c>
      <c r="AA40" s="89">
        <v>174.17782541320298</v>
      </c>
      <c r="AB40" s="89">
        <v>176.61712160546091</v>
      </c>
      <c r="AC40" s="89">
        <v>178.22787739111862</v>
      </c>
      <c r="AD40" s="89"/>
      <c r="AE40" s="89">
        <v>188.99906558341593</v>
      </c>
      <c r="AF40" s="89">
        <v>203.60635817645277</v>
      </c>
      <c r="AG40" s="89">
        <v>227.7209887032177</v>
      </c>
      <c r="AH40" s="89">
        <v>233.60951635060377</v>
      </c>
      <c r="AI40" s="89">
        <v>255.5383091148889</v>
      </c>
      <c r="AJ40" s="89">
        <v>272.7808693269418</v>
      </c>
      <c r="AK40" s="89">
        <v>279.95017841197665</v>
      </c>
      <c r="AL40" s="89">
        <v>292.25976137600185</v>
      </c>
      <c r="AM40" s="89">
        <v>366.91354031382087</v>
      </c>
      <c r="AN40" s="89">
        <v>374.77143242695155</v>
      </c>
      <c r="AO40" s="89">
        <v>372.40151707140717</v>
      </c>
      <c r="AP40" s="89">
        <v>362.75778642805938</v>
      </c>
      <c r="AQ40" s="89"/>
      <c r="AR40" s="89">
        <v>369.66727983123388</v>
      </c>
      <c r="AS40" s="89">
        <v>378.48487816410289</v>
      </c>
      <c r="AT40" s="89">
        <v>377.39155264510941</v>
      </c>
      <c r="AU40" s="89">
        <v>390.2813563485243</v>
      </c>
      <c r="AV40" s="89">
        <v>398.7053230763031</v>
      </c>
      <c r="AW40" s="89">
        <v>428.99942181052819</v>
      </c>
      <c r="AX40" s="89">
        <v>442.2544390255261</v>
      </c>
      <c r="AY40" s="89">
        <v>529.90463367679786</v>
      </c>
      <c r="AZ40" s="89">
        <v>540.20543485191376</v>
      </c>
      <c r="BA40" s="89">
        <v>565.1291143867071</v>
      </c>
      <c r="BB40" s="89">
        <v>594.17102432282843</v>
      </c>
      <c r="BC40" s="89">
        <v>596.38230715209306</v>
      </c>
      <c r="BD40" s="89"/>
      <c r="BE40" s="89">
        <v>614.42797297539016</v>
      </c>
      <c r="BF40" s="89">
        <v>617.59818671511744</v>
      </c>
      <c r="BG40" s="89">
        <v>630.34370327111367</v>
      </c>
      <c r="BH40" s="89">
        <v>633.77048082546935</v>
      </c>
      <c r="BI40" s="89">
        <v>627.05174259649027</v>
      </c>
      <c r="BJ40" s="89">
        <v>642.75489568246985</v>
      </c>
      <c r="BK40" s="89">
        <v>670.53369545262558</v>
      </c>
      <c r="BL40" s="89">
        <v>712.35676157752835</v>
      </c>
      <c r="BM40" s="89">
        <v>779.66879054203184</v>
      </c>
      <c r="BN40" s="89">
        <v>904.16427155499559</v>
      </c>
      <c r="BO40" s="89">
        <v>1021.1205796548539</v>
      </c>
      <c r="BP40" s="89">
        <v>1089.989326250045</v>
      </c>
      <c r="BQ40" s="89">
        <v>1151.7974771613437</v>
      </c>
      <c r="BR40" s="89">
        <v>1220.7841550187072</v>
      </c>
      <c r="BS40" s="89">
        <v>1223.4395568626185</v>
      </c>
    </row>
    <row r="41" spans="1:71" ht="12.75" customHeight="1" x14ac:dyDescent="0.35">
      <c r="A41" s="84">
        <v>154</v>
      </c>
      <c r="B41" s="93" t="s">
        <v>158</v>
      </c>
      <c r="C41" s="89">
        <v>100</v>
      </c>
      <c r="D41" s="89"/>
      <c r="E41" s="89">
        <v>105.98797461599234</v>
      </c>
      <c r="F41" s="89">
        <v>109.12882182351207</v>
      </c>
      <c r="G41" s="89">
        <v>110.03860278012282</v>
      </c>
      <c r="H41" s="89">
        <v>114.00450963489681</v>
      </c>
      <c r="I41" s="89">
        <v>116.06219390623241</v>
      </c>
      <c r="J41" s="89">
        <v>120.23487399413706</v>
      </c>
      <c r="K41" s="89">
        <v>120.78923952658504</v>
      </c>
      <c r="L41" s="89">
        <v>127.41120813032872</v>
      </c>
      <c r="M41" s="89">
        <v>131.11691076311826</v>
      </c>
      <c r="N41" s="89">
        <v>133.70305585245694</v>
      </c>
      <c r="O41" s="89">
        <v>134.82192628891295</v>
      </c>
      <c r="P41" s="89">
        <v>139.75087444788588</v>
      </c>
      <c r="Q41" s="89"/>
      <c r="R41" s="89">
        <v>141.53353142598831</v>
      </c>
      <c r="S41" s="89">
        <v>142.35672701297739</v>
      </c>
      <c r="T41" s="89">
        <v>145.48367029792095</v>
      </c>
      <c r="U41" s="89">
        <v>145.46733660353527</v>
      </c>
      <c r="V41" s="89">
        <v>146.04602081054912</v>
      </c>
      <c r="W41" s="89">
        <v>151.49479246037265</v>
      </c>
      <c r="X41" s="89">
        <v>152.96083712049349</v>
      </c>
      <c r="Y41" s="89">
        <v>155.06142768471179</v>
      </c>
      <c r="Z41" s="89">
        <v>157.90826911647204</v>
      </c>
      <c r="AA41" s="89">
        <v>159.26230862479088</v>
      </c>
      <c r="AB41" s="89">
        <v>161.38396966389081</v>
      </c>
      <c r="AC41" s="89">
        <v>163.78243927047598</v>
      </c>
      <c r="AD41" s="89"/>
      <c r="AE41" s="89">
        <v>165.9385107269205</v>
      </c>
      <c r="AF41" s="89">
        <v>171.42669448411505</v>
      </c>
      <c r="AG41" s="89">
        <v>174.24145460874627</v>
      </c>
      <c r="AH41" s="89">
        <v>176.58818655838573</v>
      </c>
      <c r="AI41" s="89">
        <v>181.79597273035205</v>
      </c>
      <c r="AJ41" s="89">
        <v>192.63341151497497</v>
      </c>
      <c r="AK41" s="89">
        <v>196.57823602033275</v>
      </c>
      <c r="AL41" s="89">
        <v>200.69718015144875</v>
      </c>
      <c r="AM41" s="89">
        <v>219.32300774988929</v>
      </c>
      <c r="AN41" s="89">
        <v>230.40664898190539</v>
      </c>
      <c r="AO41" s="89">
        <v>239.24335816889285</v>
      </c>
      <c r="AP41" s="89">
        <v>243.71572167808014</v>
      </c>
      <c r="AQ41" s="89"/>
      <c r="AR41" s="89">
        <v>259.51641012642432</v>
      </c>
      <c r="AS41" s="89">
        <v>264.11038577210252</v>
      </c>
      <c r="AT41" s="89">
        <v>275.84684726237884</v>
      </c>
      <c r="AU41" s="89">
        <v>288.01296010366349</v>
      </c>
      <c r="AV41" s="89">
        <v>295.60288945527469</v>
      </c>
      <c r="AW41" s="89">
        <v>302.1545554913618</v>
      </c>
      <c r="AX41" s="89">
        <v>309.36739739693576</v>
      </c>
      <c r="AY41" s="89">
        <v>325.35369244182613</v>
      </c>
      <c r="AZ41" s="89">
        <v>354.93902179412868</v>
      </c>
      <c r="BA41" s="89">
        <v>363.77341147313297</v>
      </c>
      <c r="BB41" s="89">
        <v>384.21699033569047</v>
      </c>
      <c r="BC41" s="89">
        <v>401.85935804260259</v>
      </c>
      <c r="BD41" s="89"/>
      <c r="BE41" s="89">
        <v>409.45775702196715</v>
      </c>
      <c r="BF41" s="89">
        <v>414.57511976084788</v>
      </c>
      <c r="BG41" s="89">
        <v>426.36256257728945</v>
      </c>
      <c r="BH41" s="89">
        <v>429.77433348293476</v>
      </c>
      <c r="BI41" s="89">
        <v>432.76961415425023</v>
      </c>
      <c r="BJ41" s="89">
        <v>434.07577490900292</v>
      </c>
      <c r="BK41" s="89">
        <v>438.37181170328853</v>
      </c>
      <c r="BL41" s="89">
        <v>450.19743506122074</v>
      </c>
      <c r="BM41" s="89">
        <v>456.62334235809328</v>
      </c>
      <c r="BN41" s="89">
        <v>466.25022038756322</v>
      </c>
      <c r="BO41" s="89">
        <v>475.02812001793336</v>
      </c>
      <c r="BP41" s="89">
        <v>481.20524544068599</v>
      </c>
      <c r="BQ41" s="89">
        <v>488.98471694130347</v>
      </c>
      <c r="BR41" s="89">
        <v>511.69872417728072</v>
      </c>
      <c r="BS41" s="89">
        <v>528.3082314396363</v>
      </c>
    </row>
    <row r="42" spans="1:71" ht="12.75" customHeight="1" x14ac:dyDescent="0.35">
      <c r="A42" s="84">
        <v>1541</v>
      </c>
      <c r="B42" s="95" t="s">
        <v>157</v>
      </c>
      <c r="C42" s="89">
        <v>100</v>
      </c>
      <c r="D42" s="89"/>
      <c r="E42" s="89">
        <v>102.44980055825468</v>
      </c>
      <c r="F42" s="89">
        <v>107.50812932610386</v>
      </c>
      <c r="G42" s="89">
        <v>108.69397586730375</v>
      </c>
      <c r="H42" s="89">
        <v>113.0136472076256</v>
      </c>
      <c r="I42" s="89">
        <v>114.92380956022789</v>
      </c>
      <c r="J42" s="89">
        <v>122.0346733555855</v>
      </c>
      <c r="K42" s="89">
        <v>122.0346733555855</v>
      </c>
      <c r="L42" s="89">
        <v>132.17059789444193</v>
      </c>
      <c r="M42" s="89">
        <v>133.10129275080425</v>
      </c>
      <c r="N42" s="89">
        <v>135.96760001282547</v>
      </c>
      <c r="O42" s="89">
        <v>135.96760001282547</v>
      </c>
      <c r="P42" s="89">
        <v>145.13112130282067</v>
      </c>
      <c r="Q42" s="89"/>
      <c r="R42" s="89">
        <v>145.13012446722121</v>
      </c>
      <c r="S42" s="89">
        <v>145.13012446722121</v>
      </c>
      <c r="T42" s="89">
        <v>145.13012446722121</v>
      </c>
      <c r="U42" s="89">
        <v>142.71644153952681</v>
      </c>
      <c r="V42" s="89">
        <v>142.71644153952681</v>
      </c>
      <c r="W42" s="89">
        <v>150.77141203296674</v>
      </c>
      <c r="X42" s="89">
        <v>151.11008411806989</v>
      </c>
      <c r="Y42" s="89">
        <v>154.05323599143279</v>
      </c>
      <c r="Z42" s="89">
        <v>157.51084986034104</v>
      </c>
      <c r="AA42" s="89">
        <v>157.92610893127613</v>
      </c>
      <c r="AB42" s="89">
        <v>157.92610893127613</v>
      </c>
      <c r="AC42" s="89">
        <v>159.94922418887637</v>
      </c>
      <c r="AD42" s="89"/>
      <c r="AE42" s="89">
        <v>160.23196709971521</v>
      </c>
      <c r="AF42" s="89">
        <v>162.17232264120722</v>
      </c>
      <c r="AG42" s="89">
        <v>165.91027493725105</v>
      </c>
      <c r="AH42" s="89">
        <v>165.96924113734954</v>
      </c>
      <c r="AI42" s="89">
        <v>167.57040389974333</v>
      </c>
      <c r="AJ42" s="89">
        <v>178.29558188402029</v>
      </c>
      <c r="AK42" s="89">
        <v>181.89012679617181</v>
      </c>
      <c r="AL42" s="89">
        <v>183.87485396404088</v>
      </c>
      <c r="AM42" s="89">
        <v>195.16909580438863</v>
      </c>
      <c r="AN42" s="89">
        <v>207.26994177395775</v>
      </c>
      <c r="AO42" s="89">
        <v>222.09637817618375</v>
      </c>
      <c r="AP42" s="89">
        <v>222.95796287592586</v>
      </c>
      <c r="AQ42" s="89"/>
      <c r="AR42" s="89">
        <v>243.8192948603141</v>
      </c>
      <c r="AS42" s="89">
        <v>250.59557584348605</v>
      </c>
      <c r="AT42" s="89">
        <v>265.13794361632688</v>
      </c>
      <c r="AU42" s="89">
        <v>274.17371057292911</v>
      </c>
      <c r="AV42" s="89">
        <v>285.3737113610336</v>
      </c>
      <c r="AW42" s="89">
        <v>286.88139183254771</v>
      </c>
      <c r="AX42" s="89">
        <v>289.85602016666695</v>
      </c>
      <c r="AY42" s="89">
        <v>290.31539459152373</v>
      </c>
      <c r="AZ42" s="89">
        <v>327.52367792258423</v>
      </c>
      <c r="BA42" s="89">
        <v>331.59349979524995</v>
      </c>
      <c r="BB42" s="89">
        <v>336.17460653122095</v>
      </c>
      <c r="BC42" s="89">
        <v>356.02136804497019</v>
      </c>
      <c r="BD42" s="89"/>
      <c r="BE42" s="89">
        <v>356.54449166223139</v>
      </c>
      <c r="BF42" s="89">
        <v>357.41845916457635</v>
      </c>
      <c r="BG42" s="89">
        <v>373.07808622356555</v>
      </c>
      <c r="BH42" s="89">
        <v>376.8479832775007</v>
      </c>
      <c r="BI42" s="89">
        <v>377.58505417634359</v>
      </c>
      <c r="BJ42" s="89">
        <v>378.5669534063419</v>
      </c>
      <c r="BK42" s="89">
        <v>381.99498574567758</v>
      </c>
      <c r="BL42" s="89">
        <v>396.73187327799155</v>
      </c>
      <c r="BM42" s="89">
        <v>396.73187327799155</v>
      </c>
      <c r="BN42" s="89">
        <v>405.18675204129312</v>
      </c>
      <c r="BO42" s="89">
        <v>408.59244311224518</v>
      </c>
      <c r="BP42" s="89">
        <v>408.59244191210206</v>
      </c>
      <c r="BQ42" s="89">
        <v>408.59244191210206</v>
      </c>
      <c r="BR42" s="89">
        <v>434.60776348001298</v>
      </c>
      <c r="BS42" s="89">
        <v>461.36727438883582</v>
      </c>
    </row>
    <row r="43" spans="1:71" ht="12.75" customHeight="1" x14ac:dyDescent="0.35">
      <c r="A43" s="84">
        <v>1542</v>
      </c>
      <c r="B43" s="95" t="s">
        <v>156</v>
      </c>
      <c r="C43" s="89">
        <v>100</v>
      </c>
      <c r="D43" s="89"/>
      <c r="E43" s="89">
        <v>106.54492885789237</v>
      </c>
      <c r="F43" s="89">
        <v>107.5066027634183</v>
      </c>
      <c r="G43" s="89">
        <v>108.71991131504265</v>
      </c>
      <c r="H43" s="89">
        <v>109.23429472819343</v>
      </c>
      <c r="I43" s="89">
        <v>113.076348092429</v>
      </c>
      <c r="J43" s="89">
        <v>115.54863563630546</v>
      </c>
      <c r="K43" s="89">
        <v>115.28886093887286</v>
      </c>
      <c r="L43" s="89">
        <v>122.67396287197873</v>
      </c>
      <c r="M43" s="89">
        <v>135.5852450154832</v>
      </c>
      <c r="N43" s="89">
        <v>145.31332287359442</v>
      </c>
      <c r="O43" s="89">
        <v>146.99565095995465</v>
      </c>
      <c r="P43" s="89">
        <v>147.45630365204815</v>
      </c>
      <c r="Q43" s="89"/>
      <c r="R43" s="89">
        <v>155.91791816620611</v>
      </c>
      <c r="S43" s="89">
        <v>155.90355750553704</v>
      </c>
      <c r="T43" s="89">
        <v>155.99898521325829</v>
      </c>
      <c r="U43" s="89">
        <v>163.0891434950347</v>
      </c>
      <c r="V43" s="89">
        <v>167.16459835777519</v>
      </c>
      <c r="W43" s="89">
        <v>173.14853761622223</v>
      </c>
      <c r="X43" s="89">
        <v>171.22888629251199</v>
      </c>
      <c r="Y43" s="89">
        <v>175.17468500032953</v>
      </c>
      <c r="Z43" s="89">
        <v>179.59942939368304</v>
      </c>
      <c r="AA43" s="89">
        <v>176.24349985631434</v>
      </c>
      <c r="AB43" s="89">
        <v>182.69414144281984</v>
      </c>
      <c r="AC43" s="89">
        <v>188.89198907004865</v>
      </c>
      <c r="AD43" s="89"/>
      <c r="AE43" s="89">
        <v>196.5285269878745</v>
      </c>
      <c r="AF43" s="89">
        <v>196.86412170694493</v>
      </c>
      <c r="AG43" s="89">
        <v>197.39412099987427</v>
      </c>
      <c r="AH43" s="89">
        <v>200.47181726315122</v>
      </c>
      <c r="AI43" s="89">
        <v>204.04217470213214</v>
      </c>
      <c r="AJ43" s="89">
        <v>206.847068550568</v>
      </c>
      <c r="AK43" s="89">
        <v>200.0927578450594</v>
      </c>
      <c r="AL43" s="89">
        <v>200.55883063574581</v>
      </c>
      <c r="AM43" s="89">
        <v>214.96964409222727</v>
      </c>
      <c r="AN43" s="89">
        <v>225.18902547537195</v>
      </c>
      <c r="AO43" s="89">
        <v>226.14023767090907</v>
      </c>
      <c r="AP43" s="89">
        <v>230.45663775250677</v>
      </c>
      <c r="AQ43" s="89"/>
      <c r="AR43" s="89">
        <v>248.40768050467088</v>
      </c>
      <c r="AS43" s="89">
        <v>255.00952269424491</v>
      </c>
      <c r="AT43" s="89">
        <v>277.00534410920267</v>
      </c>
      <c r="AU43" s="89">
        <v>301.01839825010092</v>
      </c>
      <c r="AV43" s="89">
        <v>308.25861760067784</v>
      </c>
      <c r="AW43" s="89">
        <v>323.98472142509405</v>
      </c>
      <c r="AX43" s="89">
        <v>324.46986082994482</v>
      </c>
      <c r="AY43" s="89">
        <v>350.03899283914154</v>
      </c>
      <c r="AZ43" s="89">
        <v>385.62214711507886</v>
      </c>
      <c r="BA43" s="89">
        <v>407.71916952083507</v>
      </c>
      <c r="BB43" s="89">
        <v>431.83753686346358</v>
      </c>
      <c r="BC43" s="89">
        <v>476.208253988987</v>
      </c>
      <c r="BD43" s="89"/>
      <c r="BE43" s="89">
        <v>547.94145012559841</v>
      </c>
      <c r="BF43" s="89">
        <v>580.73418766916393</v>
      </c>
      <c r="BG43" s="89">
        <v>589.56084260688056</v>
      </c>
      <c r="BH43" s="89">
        <v>601.67135022194418</v>
      </c>
      <c r="BI43" s="89">
        <v>601.39594357290275</v>
      </c>
      <c r="BJ43" s="89">
        <v>601.73278708980752</v>
      </c>
      <c r="BK43" s="89">
        <v>600.93834483295666</v>
      </c>
      <c r="BL43" s="89">
        <v>609.15408171110414</v>
      </c>
      <c r="BM43" s="89">
        <v>620.41250672966555</v>
      </c>
      <c r="BN43" s="89">
        <v>627.83807130018283</v>
      </c>
      <c r="BO43" s="89">
        <v>628.89732764265273</v>
      </c>
      <c r="BP43" s="89">
        <v>638.2746812042426</v>
      </c>
      <c r="BQ43" s="89">
        <v>664.0556457028938</v>
      </c>
      <c r="BR43" s="89">
        <v>674.6921874141625</v>
      </c>
      <c r="BS43" s="89">
        <v>675.59467381794525</v>
      </c>
    </row>
    <row r="44" spans="1:71" ht="12.75" customHeight="1" x14ac:dyDescent="0.35">
      <c r="A44" s="84">
        <v>1543</v>
      </c>
      <c r="B44" s="95" t="s">
        <v>155</v>
      </c>
      <c r="C44" s="89">
        <v>100</v>
      </c>
      <c r="D44" s="89"/>
      <c r="E44" s="89">
        <v>111.23003887795248</v>
      </c>
      <c r="F44" s="89">
        <v>113.58894228473135</v>
      </c>
      <c r="G44" s="89">
        <v>113.58894228473135</v>
      </c>
      <c r="H44" s="89">
        <v>117.91443290656977</v>
      </c>
      <c r="I44" s="89">
        <v>120.47037120828844</v>
      </c>
      <c r="J44" s="89">
        <v>121.00117332546171</v>
      </c>
      <c r="K44" s="89">
        <v>121.00117429662987</v>
      </c>
      <c r="L44" s="89">
        <v>123.22118515915994</v>
      </c>
      <c r="M44" s="89">
        <v>126.1084430487528</v>
      </c>
      <c r="N44" s="89">
        <v>128.73127318793414</v>
      </c>
      <c r="O44" s="89">
        <v>128.78232839310076</v>
      </c>
      <c r="P44" s="89">
        <v>131.66609006010924</v>
      </c>
      <c r="Q44" s="89"/>
      <c r="R44" s="89">
        <v>134.85276391127422</v>
      </c>
      <c r="S44" s="89">
        <v>135.89535039630675</v>
      </c>
      <c r="T44" s="89">
        <v>136.26265005093822</v>
      </c>
      <c r="U44" s="89">
        <v>136.93347483959576</v>
      </c>
      <c r="V44" s="89">
        <v>137.16845278066739</v>
      </c>
      <c r="W44" s="89">
        <v>140.90555874904445</v>
      </c>
      <c r="X44" s="89">
        <v>142.42635584245431</v>
      </c>
      <c r="Y44" s="89">
        <v>143.65870711555277</v>
      </c>
      <c r="Z44" s="89">
        <v>147.53239444891773</v>
      </c>
      <c r="AA44" s="89">
        <v>149.03006093375291</v>
      </c>
      <c r="AB44" s="89">
        <v>151.313166588147</v>
      </c>
      <c r="AC44" s="89">
        <v>155.55428134364738</v>
      </c>
      <c r="AD44" s="89"/>
      <c r="AE44" s="89">
        <v>160.78800587515579</v>
      </c>
      <c r="AF44" s="89">
        <v>174.46320012115046</v>
      </c>
      <c r="AG44" s="89">
        <v>175.89162683385021</v>
      </c>
      <c r="AH44" s="89">
        <v>178.37677080027888</v>
      </c>
      <c r="AI44" s="89">
        <v>190.91471699212124</v>
      </c>
      <c r="AJ44" s="89">
        <v>202.427796230746</v>
      </c>
      <c r="AK44" s="89">
        <v>203.1704046344193</v>
      </c>
      <c r="AL44" s="89">
        <v>210.51377636851501</v>
      </c>
      <c r="AM44" s="89">
        <v>231.26617636219802</v>
      </c>
      <c r="AN44" s="89">
        <v>239.37757516790285</v>
      </c>
      <c r="AO44" s="89">
        <v>239.60843213023404</v>
      </c>
      <c r="AP44" s="89">
        <v>245.38381792686229</v>
      </c>
      <c r="AQ44" s="89"/>
      <c r="AR44" s="89">
        <v>257.59270559535082</v>
      </c>
      <c r="AS44" s="89">
        <v>257.59270559535082</v>
      </c>
      <c r="AT44" s="89">
        <v>260.4126365376963</v>
      </c>
      <c r="AU44" s="89">
        <v>275.1938498415978</v>
      </c>
      <c r="AV44" s="89">
        <v>279.25204839905581</v>
      </c>
      <c r="AW44" s="89">
        <v>295.83148484698938</v>
      </c>
      <c r="AX44" s="89">
        <v>317.80422161579281</v>
      </c>
      <c r="AY44" s="89">
        <v>353.93886894815512</v>
      </c>
      <c r="AZ44" s="89">
        <v>365.41350667601608</v>
      </c>
      <c r="BA44" s="89">
        <v>381.45920604510184</v>
      </c>
      <c r="BB44" s="89">
        <v>408.61836389567662</v>
      </c>
      <c r="BC44" s="89">
        <v>428.38276574892564</v>
      </c>
      <c r="BD44" s="89"/>
      <c r="BE44" s="89">
        <v>438.55101787824748</v>
      </c>
      <c r="BF44" s="89">
        <v>442.27362852636401</v>
      </c>
      <c r="BG44" s="89">
        <v>454.79968076016081</v>
      </c>
      <c r="BH44" s="89">
        <v>455.27801090186517</v>
      </c>
      <c r="BI44" s="89">
        <v>462.88033408416862</v>
      </c>
      <c r="BJ44" s="89">
        <v>465.66098693561247</v>
      </c>
      <c r="BK44" s="89">
        <v>471.78638008605196</v>
      </c>
      <c r="BL44" s="89">
        <v>483.84723476424699</v>
      </c>
      <c r="BM44" s="89">
        <v>495.69931228496114</v>
      </c>
      <c r="BN44" s="89">
        <v>503.60135580394336</v>
      </c>
      <c r="BO44" s="89">
        <v>543.04314716405236</v>
      </c>
      <c r="BP44" s="89">
        <v>561.66964680082833</v>
      </c>
      <c r="BQ44" s="89">
        <v>582.06019568274496</v>
      </c>
      <c r="BR44" s="89">
        <v>622.44726801505851</v>
      </c>
      <c r="BS44" s="89">
        <v>634.28829780175874</v>
      </c>
    </row>
    <row r="45" spans="1:71" ht="12.75" customHeight="1" x14ac:dyDescent="0.35">
      <c r="A45" s="84">
        <v>1544</v>
      </c>
      <c r="B45" s="95" t="s">
        <v>154</v>
      </c>
      <c r="C45" s="89">
        <v>100</v>
      </c>
      <c r="D45" s="89"/>
      <c r="E45" s="89">
        <v>103.61090883617076</v>
      </c>
      <c r="F45" s="89">
        <v>107.67922763973419</v>
      </c>
      <c r="G45" s="89">
        <v>109.43520038568248</v>
      </c>
      <c r="H45" s="89">
        <v>110.90792001252265</v>
      </c>
      <c r="I45" s="89">
        <v>108.85582467380841</v>
      </c>
      <c r="J45" s="89">
        <v>114.05192792477196</v>
      </c>
      <c r="K45" s="89">
        <v>115.24724173600956</v>
      </c>
      <c r="L45" s="89">
        <v>118.05546024295423</v>
      </c>
      <c r="M45" s="89">
        <v>118.04776832930401</v>
      </c>
      <c r="N45" s="89">
        <v>117.79940043345569</v>
      </c>
      <c r="O45" s="89">
        <v>121.27947794688853</v>
      </c>
      <c r="P45" s="89">
        <v>122.40642966454713</v>
      </c>
      <c r="Q45" s="89"/>
      <c r="R45" s="89">
        <v>123.08169997021382</v>
      </c>
      <c r="S45" s="89">
        <v>123.38168171433124</v>
      </c>
      <c r="T45" s="89">
        <v>125.30406384078432</v>
      </c>
      <c r="U45" s="89">
        <v>130.20084026497796</v>
      </c>
      <c r="V45" s="89">
        <v>130.66166308113722</v>
      </c>
      <c r="W45" s="89">
        <v>131.55312534408569</v>
      </c>
      <c r="X45" s="89">
        <v>132.23392342257338</v>
      </c>
      <c r="Y45" s="89">
        <v>132.77264315633835</v>
      </c>
      <c r="Z45" s="89">
        <v>134.95158994096744</v>
      </c>
      <c r="AA45" s="89">
        <v>135.41092156496873</v>
      </c>
      <c r="AB45" s="89">
        <v>135.99866443112515</v>
      </c>
      <c r="AC45" s="89">
        <v>135.99866443112515</v>
      </c>
      <c r="AD45" s="89"/>
      <c r="AE45" s="89">
        <v>140.79067073444605</v>
      </c>
      <c r="AF45" s="89">
        <v>144.90736214211833</v>
      </c>
      <c r="AG45" s="89">
        <v>145.91644288147867</v>
      </c>
      <c r="AH45" s="89">
        <v>153.81943198532227</v>
      </c>
      <c r="AI45" s="89">
        <v>169.66512346483577</v>
      </c>
      <c r="AJ45" s="89">
        <v>175.03216063809717</v>
      </c>
      <c r="AK45" s="89">
        <v>185.78452805446452</v>
      </c>
      <c r="AL45" s="89">
        <v>190.99342457378074</v>
      </c>
      <c r="AM45" s="89">
        <v>214.26640999789223</v>
      </c>
      <c r="AN45" s="89">
        <v>224.53139036535293</v>
      </c>
      <c r="AO45" s="89">
        <v>228.75175701150118</v>
      </c>
      <c r="AP45" s="89">
        <v>232.1781500608233</v>
      </c>
      <c r="AQ45" s="89"/>
      <c r="AR45" s="89">
        <v>234.22881894302913</v>
      </c>
      <c r="AS45" s="89">
        <v>237.08376478676007</v>
      </c>
      <c r="AT45" s="89">
        <v>245.27320355972839</v>
      </c>
      <c r="AU45" s="89">
        <v>258.86547298769807</v>
      </c>
      <c r="AV45" s="89">
        <v>263.15268754995776</v>
      </c>
      <c r="AW45" s="89">
        <v>263.15268754995776</v>
      </c>
      <c r="AX45" s="89">
        <v>269.21706212289297</v>
      </c>
      <c r="AY45" s="89">
        <v>296.33270130662032</v>
      </c>
      <c r="AZ45" s="89">
        <v>307.02224226180107</v>
      </c>
      <c r="BA45" s="89">
        <v>310.76415358115554</v>
      </c>
      <c r="BB45" s="89">
        <v>311.87511139591015</v>
      </c>
      <c r="BC45" s="89">
        <v>323.63360389418892</v>
      </c>
      <c r="BD45" s="89"/>
      <c r="BE45" s="89">
        <v>329.59007517526749</v>
      </c>
      <c r="BF45" s="89">
        <v>335.91320611601179</v>
      </c>
      <c r="BG45" s="89">
        <v>346.05850563290369</v>
      </c>
      <c r="BH45" s="89">
        <v>352.70219992454997</v>
      </c>
      <c r="BI45" s="89">
        <v>358.81590018314773</v>
      </c>
      <c r="BJ45" s="89">
        <v>358.9500121234492</v>
      </c>
      <c r="BK45" s="89">
        <v>362.06617153120527</v>
      </c>
      <c r="BL45" s="89">
        <v>367.37693715630371</v>
      </c>
      <c r="BM45" s="89">
        <v>376.53871284139404</v>
      </c>
      <c r="BN45" s="89">
        <v>388.05296062217337</v>
      </c>
      <c r="BO45" s="89">
        <v>389.35085699517435</v>
      </c>
      <c r="BP45" s="89">
        <v>391.76504626256394</v>
      </c>
      <c r="BQ45" s="89">
        <v>408.6087015712248</v>
      </c>
      <c r="BR45" s="89">
        <v>424.201571615094</v>
      </c>
      <c r="BS45" s="89">
        <v>441.56912588921176</v>
      </c>
    </row>
    <row r="46" spans="1:71" ht="12.75" customHeight="1" x14ac:dyDescent="0.35">
      <c r="A46" s="84">
        <v>1549</v>
      </c>
      <c r="B46" s="95" t="s">
        <v>153</v>
      </c>
      <c r="C46" s="89">
        <v>100</v>
      </c>
      <c r="D46" s="89"/>
      <c r="E46" s="89">
        <v>110.15934069893511</v>
      </c>
      <c r="F46" s="89">
        <v>110.47638483242052</v>
      </c>
      <c r="G46" s="89">
        <v>111.06356201877971</v>
      </c>
      <c r="H46" s="89">
        <v>115.95406931811264</v>
      </c>
      <c r="I46" s="89">
        <v>118.63622156480616</v>
      </c>
      <c r="J46" s="89">
        <v>119.58135486562173</v>
      </c>
      <c r="K46" s="89">
        <v>121.62343415794859</v>
      </c>
      <c r="L46" s="89">
        <v>125.01004823679389</v>
      </c>
      <c r="M46" s="89">
        <v>132.77656492401962</v>
      </c>
      <c r="N46" s="89">
        <v>133.36044321890694</v>
      </c>
      <c r="O46" s="89">
        <v>136.43392923453865</v>
      </c>
      <c r="P46" s="89">
        <v>136.93833568486778</v>
      </c>
      <c r="Q46" s="89"/>
      <c r="R46" s="89">
        <v>139.52412456547418</v>
      </c>
      <c r="S46" s="89">
        <v>142.231944664243</v>
      </c>
      <c r="T46" s="89">
        <v>154.44948779028897</v>
      </c>
      <c r="U46" s="89">
        <v>154.95791281086656</v>
      </c>
      <c r="V46" s="89">
        <v>155.79468698732865</v>
      </c>
      <c r="W46" s="89">
        <v>158.408036595683</v>
      </c>
      <c r="X46" s="89">
        <v>163.33847853101145</v>
      </c>
      <c r="Y46" s="89">
        <v>164.21039123790052</v>
      </c>
      <c r="Z46" s="89">
        <v>164.93433827598764</v>
      </c>
      <c r="AA46" s="89">
        <v>169.78524065164063</v>
      </c>
      <c r="AB46" s="89">
        <v>175.00412337898968</v>
      </c>
      <c r="AC46" s="89">
        <v>176.49704624148347</v>
      </c>
      <c r="AD46" s="89"/>
      <c r="AE46" s="89">
        <v>177.87813228148718</v>
      </c>
      <c r="AF46" s="89">
        <v>187.26408355538038</v>
      </c>
      <c r="AG46" s="89">
        <v>190.39765834259381</v>
      </c>
      <c r="AH46" s="89">
        <v>195.23187905930448</v>
      </c>
      <c r="AI46" s="89">
        <v>200.31931264265447</v>
      </c>
      <c r="AJ46" s="89">
        <v>215.12699569954432</v>
      </c>
      <c r="AK46" s="89">
        <v>223.11735288543142</v>
      </c>
      <c r="AL46" s="89">
        <v>230.2383997011049</v>
      </c>
      <c r="AM46" s="89">
        <v>261.76653236805583</v>
      </c>
      <c r="AN46" s="89">
        <v>273.21916295022157</v>
      </c>
      <c r="AO46" s="89">
        <v>279.58515362723057</v>
      </c>
      <c r="AP46" s="89">
        <v>290.62732307772762</v>
      </c>
      <c r="AQ46" s="89"/>
      <c r="AR46" s="89">
        <v>302.17902128923652</v>
      </c>
      <c r="AS46" s="89">
        <v>305.23458851086633</v>
      </c>
      <c r="AT46" s="89">
        <v>314.78941440204352</v>
      </c>
      <c r="AU46" s="89">
        <v>327.23861720436452</v>
      </c>
      <c r="AV46" s="89">
        <v>331.07438500788498</v>
      </c>
      <c r="AW46" s="89">
        <v>340.26851812862407</v>
      </c>
      <c r="AX46" s="89">
        <v>349.11177143089719</v>
      </c>
      <c r="AY46" s="89">
        <v>376.53207236587133</v>
      </c>
      <c r="AZ46" s="89">
        <v>406.1170528197847</v>
      </c>
      <c r="BA46" s="89">
        <v>417.05330613705513</v>
      </c>
      <c r="BB46" s="89">
        <v>468.70818008222659</v>
      </c>
      <c r="BC46" s="89">
        <v>473.9979237915914</v>
      </c>
      <c r="BD46" s="89"/>
      <c r="BE46" s="89">
        <v>473.84485302180735</v>
      </c>
      <c r="BF46" s="89">
        <v>478.90494129214295</v>
      </c>
      <c r="BG46" s="89">
        <v>484.14282407294894</v>
      </c>
      <c r="BH46" s="89">
        <v>484.94398277971396</v>
      </c>
      <c r="BI46" s="89">
        <v>489.61191874639394</v>
      </c>
      <c r="BJ46" s="89">
        <v>491.29473732203542</v>
      </c>
      <c r="BK46" s="89">
        <v>498.11825357515198</v>
      </c>
      <c r="BL46" s="89">
        <v>507.21377849711456</v>
      </c>
      <c r="BM46" s="89">
        <v>520.43918433178919</v>
      </c>
      <c r="BN46" s="89">
        <v>533.54708929745152</v>
      </c>
      <c r="BO46" s="89">
        <v>538.55648928615449</v>
      </c>
      <c r="BP46" s="89">
        <v>549.16495555579422</v>
      </c>
      <c r="BQ46" s="89">
        <v>555.89859709288521</v>
      </c>
      <c r="BR46" s="89">
        <v>567.26932490120885</v>
      </c>
      <c r="BS46" s="89">
        <v>571.86946578555262</v>
      </c>
    </row>
    <row r="47" spans="1:71" ht="12.75" customHeight="1" x14ac:dyDescent="0.35">
      <c r="A47" s="84">
        <v>155</v>
      </c>
      <c r="B47" s="93" t="s">
        <v>152</v>
      </c>
      <c r="C47" s="89">
        <v>100</v>
      </c>
      <c r="D47" s="89"/>
      <c r="E47" s="89">
        <v>103.10418452012327</v>
      </c>
      <c r="F47" s="89">
        <v>105.72208938966398</v>
      </c>
      <c r="G47" s="89">
        <v>111.16296967673075</v>
      </c>
      <c r="H47" s="89">
        <v>114.47963752493777</v>
      </c>
      <c r="I47" s="89">
        <v>115.95664603949888</v>
      </c>
      <c r="J47" s="89">
        <v>119.42272251600916</v>
      </c>
      <c r="K47" s="89">
        <v>125.40489310181756</v>
      </c>
      <c r="L47" s="89">
        <v>132.61204408723503</v>
      </c>
      <c r="M47" s="89">
        <v>138.0174844397996</v>
      </c>
      <c r="N47" s="89">
        <v>140.19208222018315</v>
      </c>
      <c r="O47" s="89">
        <v>143.64297713269917</v>
      </c>
      <c r="P47" s="89">
        <v>148.55737310041661</v>
      </c>
      <c r="Q47" s="89"/>
      <c r="R47" s="89">
        <v>153.799267009624</v>
      </c>
      <c r="S47" s="89">
        <v>154.67461653016642</v>
      </c>
      <c r="T47" s="89">
        <v>157.42460658429425</v>
      </c>
      <c r="U47" s="89">
        <v>159.12697459960489</v>
      </c>
      <c r="V47" s="89">
        <v>163.50423023196791</v>
      </c>
      <c r="W47" s="89">
        <v>166.55079557427166</v>
      </c>
      <c r="X47" s="89">
        <v>167.36074052455589</v>
      </c>
      <c r="Y47" s="89">
        <v>172.02598544483894</v>
      </c>
      <c r="Z47" s="89">
        <v>176.00326181384102</v>
      </c>
      <c r="AA47" s="89">
        <v>179.7719152839916</v>
      </c>
      <c r="AB47" s="89">
        <v>183.95058840679036</v>
      </c>
      <c r="AC47" s="89">
        <v>185.7915652733279</v>
      </c>
      <c r="AD47" s="89"/>
      <c r="AE47" s="89">
        <v>187.12450387621197</v>
      </c>
      <c r="AF47" s="89">
        <v>189.65934991260536</v>
      </c>
      <c r="AG47" s="89">
        <v>197.3331268706167</v>
      </c>
      <c r="AH47" s="89">
        <v>199.01458526324501</v>
      </c>
      <c r="AI47" s="89">
        <v>202.09411735867806</v>
      </c>
      <c r="AJ47" s="89">
        <v>207.02379286972536</v>
      </c>
      <c r="AK47" s="89">
        <v>211.74644309869575</v>
      </c>
      <c r="AL47" s="89">
        <v>219.20232896376805</v>
      </c>
      <c r="AM47" s="89">
        <v>228.90142632358811</v>
      </c>
      <c r="AN47" s="89">
        <v>248.78334427111315</v>
      </c>
      <c r="AO47" s="89">
        <v>255.90824137521705</v>
      </c>
      <c r="AP47" s="89">
        <v>264.50403558047645</v>
      </c>
      <c r="AQ47" s="89"/>
      <c r="AR47" s="89">
        <v>269.09621063196568</v>
      </c>
      <c r="AS47" s="89">
        <v>284.68991389007539</v>
      </c>
      <c r="AT47" s="89">
        <v>289.37179646821926</v>
      </c>
      <c r="AU47" s="89">
        <v>293.4368896705663</v>
      </c>
      <c r="AV47" s="89">
        <v>298.78105907443967</v>
      </c>
      <c r="AW47" s="89">
        <v>304.57732339517344</v>
      </c>
      <c r="AX47" s="89">
        <v>315.44637860954009</v>
      </c>
      <c r="AY47" s="89">
        <v>327.77405379591158</v>
      </c>
      <c r="AZ47" s="89">
        <v>337.28802986381703</v>
      </c>
      <c r="BA47" s="89">
        <v>375.15531087210724</v>
      </c>
      <c r="BB47" s="89">
        <v>377.34197249793618</v>
      </c>
      <c r="BC47" s="89">
        <v>392.06735882914467</v>
      </c>
      <c r="BD47" s="89"/>
      <c r="BE47" s="89">
        <v>394.95202125625372</v>
      </c>
      <c r="BF47" s="89">
        <v>403.94239585480148</v>
      </c>
      <c r="BG47" s="89">
        <v>407.02455164280417</v>
      </c>
      <c r="BH47" s="89">
        <v>409.28163993899597</v>
      </c>
      <c r="BI47" s="89">
        <v>409.82825427247224</v>
      </c>
      <c r="BJ47" s="89">
        <v>409.97138238122267</v>
      </c>
      <c r="BK47" s="89">
        <v>418.32724966284002</v>
      </c>
      <c r="BL47" s="89">
        <v>424.22093331044499</v>
      </c>
      <c r="BM47" s="89">
        <v>425.72873536694317</v>
      </c>
      <c r="BN47" s="89">
        <v>469.69992491777481</v>
      </c>
      <c r="BO47" s="89">
        <v>474.84169443589172</v>
      </c>
      <c r="BP47" s="89">
        <v>457.50903547364214</v>
      </c>
      <c r="BQ47" s="89">
        <v>460.41122068742936</v>
      </c>
      <c r="BR47" s="89">
        <v>489.1847558121965</v>
      </c>
      <c r="BS47" s="89">
        <v>496.14646908927301</v>
      </c>
    </row>
    <row r="48" spans="1:71" ht="12.75" customHeight="1" x14ac:dyDescent="0.35">
      <c r="A48" s="84">
        <v>1551</v>
      </c>
      <c r="B48" s="95" t="s">
        <v>151</v>
      </c>
      <c r="C48" s="89">
        <v>100</v>
      </c>
      <c r="D48" s="89"/>
      <c r="E48" s="89">
        <v>101.78454423209014</v>
      </c>
      <c r="F48" s="89">
        <v>106.5556362279127</v>
      </c>
      <c r="G48" s="89">
        <v>112.04292307826319</v>
      </c>
      <c r="H48" s="89">
        <v>115.15776652462273</v>
      </c>
      <c r="I48" s="89">
        <v>117.51254616000995</v>
      </c>
      <c r="J48" s="89">
        <v>118.63010749864638</v>
      </c>
      <c r="K48" s="89">
        <v>119.80681636877928</v>
      </c>
      <c r="L48" s="89">
        <v>126.06482005322691</v>
      </c>
      <c r="M48" s="89">
        <v>129.1243703373417</v>
      </c>
      <c r="N48" s="89">
        <v>129.49739771310007</v>
      </c>
      <c r="O48" s="89">
        <v>129.76491056113966</v>
      </c>
      <c r="P48" s="89">
        <v>133.86723195008761</v>
      </c>
      <c r="Q48" s="89"/>
      <c r="R48" s="89">
        <v>139.25916460274271</v>
      </c>
      <c r="S48" s="89">
        <v>139.93743760644875</v>
      </c>
      <c r="T48" s="89">
        <v>140.42718346949414</v>
      </c>
      <c r="U48" s="89">
        <v>148.11984411609907</v>
      </c>
      <c r="V48" s="89">
        <v>149.76594603213698</v>
      </c>
      <c r="W48" s="89">
        <v>151.29694195291657</v>
      </c>
      <c r="X48" s="89">
        <v>151.296023347383</v>
      </c>
      <c r="Y48" s="89">
        <v>155.98259331756762</v>
      </c>
      <c r="Z48" s="89">
        <v>156.230043344275</v>
      </c>
      <c r="AA48" s="89">
        <v>158.48891539133501</v>
      </c>
      <c r="AB48" s="89">
        <v>158.9464357536722</v>
      </c>
      <c r="AC48" s="89">
        <v>159.18146511407645</v>
      </c>
      <c r="AD48" s="89"/>
      <c r="AE48" s="89">
        <v>160.64243373326687</v>
      </c>
      <c r="AF48" s="89">
        <v>164.56227218604903</v>
      </c>
      <c r="AG48" s="89">
        <v>167.73789638071077</v>
      </c>
      <c r="AH48" s="89">
        <v>171.48766989170363</v>
      </c>
      <c r="AI48" s="89">
        <v>173.78016478456658</v>
      </c>
      <c r="AJ48" s="89">
        <v>175.7179214096891</v>
      </c>
      <c r="AK48" s="89">
        <v>183.35870800606065</v>
      </c>
      <c r="AL48" s="89">
        <v>184.56505890039216</v>
      </c>
      <c r="AM48" s="89">
        <v>200.87233803300586</v>
      </c>
      <c r="AN48" s="89">
        <v>209.17973781975357</v>
      </c>
      <c r="AO48" s="89">
        <v>210.00243492154431</v>
      </c>
      <c r="AP48" s="89">
        <v>210.27326466966116</v>
      </c>
      <c r="AQ48" s="89"/>
      <c r="AR48" s="89">
        <v>224.17696229130539</v>
      </c>
      <c r="AS48" s="89">
        <v>224.88734987259764</v>
      </c>
      <c r="AT48" s="89">
        <v>240.89760829353699</v>
      </c>
      <c r="AU48" s="89">
        <v>254.82234244882622</v>
      </c>
      <c r="AV48" s="89">
        <v>258.77191631126715</v>
      </c>
      <c r="AW48" s="89">
        <v>261.78762055648468</v>
      </c>
      <c r="AX48" s="89">
        <v>280.87754852157235</v>
      </c>
      <c r="AY48" s="89">
        <v>324.84228672182195</v>
      </c>
      <c r="AZ48" s="89">
        <v>332.28438964469501</v>
      </c>
      <c r="BA48" s="89">
        <v>339.61788462379502</v>
      </c>
      <c r="BB48" s="89">
        <v>378.75062243081584</v>
      </c>
      <c r="BC48" s="89">
        <v>404.46995991389997</v>
      </c>
      <c r="BD48" s="89"/>
      <c r="BE48" s="89">
        <v>411.18991573899206</v>
      </c>
      <c r="BF48" s="89">
        <v>416.27210845508722</v>
      </c>
      <c r="BG48" s="89">
        <v>418.8751263571055</v>
      </c>
      <c r="BH48" s="89">
        <v>417.88769875008057</v>
      </c>
      <c r="BI48" s="89">
        <v>421.55426011792616</v>
      </c>
      <c r="BJ48" s="89">
        <v>422.08905572271374</v>
      </c>
      <c r="BK48" s="89">
        <v>424.06419723782733</v>
      </c>
      <c r="BL48" s="89">
        <v>428.31480416079876</v>
      </c>
      <c r="BM48" s="89">
        <v>429.04407189916765</v>
      </c>
      <c r="BN48" s="89">
        <v>436.47647046191014</v>
      </c>
      <c r="BO48" s="89">
        <v>451.60669135731615</v>
      </c>
      <c r="BP48" s="89">
        <v>462.36178248729141</v>
      </c>
      <c r="BQ48" s="89">
        <v>470.29822488168099</v>
      </c>
      <c r="BR48" s="89">
        <v>504.68312366569666</v>
      </c>
      <c r="BS48" s="89">
        <v>525.30696369779719</v>
      </c>
    </row>
    <row r="49" spans="1:71" ht="12.75" customHeight="1" x14ac:dyDescent="0.35">
      <c r="A49" s="84">
        <v>1552</v>
      </c>
      <c r="B49" s="95" t="s">
        <v>150</v>
      </c>
      <c r="C49" s="89">
        <v>100</v>
      </c>
      <c r="D49" s="89"/>
      <c r="E49" s="89">
        <v>102.78180650872872</v>
      </c>
      <c r="F49" s="89">
        <v>105.27967205192948</v>
      </c>
      <c r="G49" s="89">
        <v>111.83463679686209</v>
      </c>
      <c r="H49" s="89">
        <v>119.11607870396226</v>
      </c>
      <c r="I49" s="89">
        <v>122.86836960009504</v>
      </c>
      <c r="J49" s="89">
        <v>131.90813848191004</v>
      </c>
      <c r="K49" s="89">
        <v>137.81664779982444</v>
      </c>
      <c r="L49" s="89">
        <v>142.6981759800735</v>
      </c>
      <c r="M49" s="89">
        <v>159.90184078047432</v>
      </c>
      <c r="N49" s="89">
        <v>161.45209797112599</v>
      </c>
      <c r="O49" s="89">
        <v>168.3078983435033</v>
      </c>
      <c r="P49" s="89">
        <v>179.04956290714216</v>
      </c>
      <c r="Q49" s="89"/>
      <c r="R49" s="89">
        <v>184.87890708662761</v>
      </c>
      <c r="S49" s="89">
        <v>186.42306123905777</v>
      </c>
      <c r="T49" s="89">
        <v>193.14956686338417</v>
      </c>
      <c r="U49" s="89">
        <v>197.22143015350292</v>
      </c>
      <c r="V49" s="89">
        <v>201.5069671822076</v>
      </c>
      <c r="W49" s="89">
        <v>205.68885952249227</v>
      </c>
      <c r="X49" s="89">
        <v>208.61139904486146</v>
      </c>
      <c r="Y49" s="89">
        <v>213.66835414357499</v>
      </c>
      <c r="Z49" s="89">
        <v>216.17949167782089</v>
      </c>
      <c r="AA49" s="89">
        <v>219.44098291907687</v>
      </c>
      <c r="AB49" s="89">
        <v>222.67779376334039</v>
      </c>
      <c r="AC49" s="89">
        <v>222.8448669157091</v>
      </c>
      <c r="AD49" s="89"/>
      <c r="AE49" s="89">
        <v>224.75004540918528</v>
      </c>
      <c r="AF49" s="89">
        <v>230.34226257689141</v>
      </c>
      <c r="AG49" s="89">
        <v>232.52430190872528</v>
      </c>
      <c r="AH49" s="89">
        <v>232.52430295365744</v>
      </c>
      <c r="AI49" s="89">
        <v>238.33302686515617</v>
      </c>
      <c r="AJ49" s="89">
        <v>239.9347674315309</v>
      </c>
      <c r="AK49" s="89">
        <v>246.27764986515385</v>
      </c>
      <c r="AL49" s="89">
        <v>251.63759619598096</v>
      </c>
      <c r="AM49" s="89">
        <v>259.27579295190702</v>
      </c>
      <c r="AN49" s="89">
        <v>271.63296761435856</v>
      </c>
      <c r="AO49" s="89">
        <v>272.37358161207806</v>
      </c>
      <c r="AP49" s="89">
        <v>274.90644435505391</v>
      </c>
      <c r="AQ49" s="89"/>
      <c r="AR49" s="89">
        <v>277.14266590203141</v>
      </c>
      <c r="AS49" s="89">
        <v>286.28149283927212</v>
      </c>
      <c r="AT49" s="89">
        <v>288.12720299588619</v>
      </c>
      <c r="AU49" s="89">
        <v>296.7755650148124</v>
      </c>
      <c r="AV49" s="89">
        <v>307.7782980124303</v>
      </c>
      <c r="AW49" s="89">
        <v>311.23644878502853</v>
      </c>
      <c r="AX49" s="89">
        <v>320.92302053106795</v>
      </c>
      <c r="AY49" s="89">
        <v>331.49682743359369</v>
      </c>
      <c r="AZ49" s="89">
        <v>341.39477850202883</v>
      </c>
      <c r="BA49" s="89">
        <v>357.14025113692281</v>
      </c>
      <c r="BB49" s="89">
        <v>363.80696407230209</v>
      </c>
      <c r="BC49" s="89">
        <v>372.77514983561781</v>
      </c>
      <c r="BD49" s="89"/>
      <c r="BE49" s="89">
        <v>383.10138304833447</v>
      </c>
      <c r="BF49" s="89">
        <v>388.50287849968669</v>
      </c>
      <c r="BG49" s="89">
        <v>391.52831149545102</v>
      </c>
      <c r="BH49" s="89">
        <v>389.59051772846152</v>
      </c>
      <c r="BI49" s="89">
        <v>389.59051772846152</v>
      </c>
      <c r="BJ49" s="89">
        <v>389.59051772846152</v>
      </c>
      <c r="BK49" s="89">
        <v>405.76734351900706</v>
      </c>
      <c r="BL49" s="89">
        <v>406.39326957217651</v>
      </c>
      <c r="BM49" s="89">
        <v>409.72401884332555</v>
      </c>
      <c r="BN49" s="89">
        <v>429.58577435870501</v>
      </c>
      <c r="BO49" s="89">
        <v>430.75730488814105</v>
      </c>
      <c r="BP49" s="89">
        <v>433.24811839455174</v>
      </c>
      <c r="BQ49" s="89">
        <v>436.85325661381978</v>
      </c>
      <c r="BR49" s="89">
        <v>456.92173305402457</v>
      </c>
      <c r="BS49" s="89">
        <v>482.19121702019868</v>
      </c>
    </row>
    <row r="50" spans="1:71" ht="12.75" customHeight="1" x14ac:dyDescent="0.35">
      <c r="A50" s="84">
        <v>1553</v>
      </c>
      <c r="B50" s="95" t="s">
        <v>149</v>
      </c>
      <c r="C50" s="89">
        <v>100</v>
      </c>
      <c r="D50" s="89"/>
      <c r="E50" s="89">
        <v>113.25180644413012</v>
      </c>
      <c r="F50" s="89">
        <v>122.68133763141184</v>
      </c>
      <c r="G50" s="89">
        <v>128.53730845921757</v>
      </c>
      <c r="H50" s="89">
        <v>134.65308834578261</v>
      </c>
      <c r="I50" s="89">
        <v>129.82601923354181</v>
      </c>
      <c r="J50" s="89">
        <v>129.825995089663</v>
      </c>
      <c r="K50" s="89">
        <v>145.40686721648075</v>
      </c>
      <c r="L50" s="89">
        <v>145.40686721648075</v>
      </c>
      <c r="M50" s="89">
        <v>147.04101065884436</v>
      </c>
      <c r="N50" s="89">
        <v>152.28111873804343</v>
      </c>
      <c r="O50" s="89">
        <v>157.65335290500349</v>
      </c>
      <c r="P50" s="89">
        <v>159.28456452396887</v>
      </c>
      <c r="Q50" s="89"/>
      <c r="R50" s="89">
        <v>162.78381841954334</v>
      </c>
      <c r="S50" s="89">
        <v>162.78381841954334</v>
      </c>
      <c r="T50" s="89">
        <v>162.78381841954334</v>
      </c>
      <c r="U50" s="89">
        <v>162.78381841954334</v>
      </c>
      <c r="V50" s="89">
        <v>168.23575230420903</v>
      </c>
      <c r="W50" s="89">
        <v>178.50604560677425</v>
      </c>
      <c r="X50" s="89">
        <v>178.50604560677425</v>
      </c>
      <c r="Y50" s="89">
        <v>182.45697332492244</v>
      </c>
      <c r="Z50" s="89">
        <v>189.03215880269451</v>
      </c>
      <c r="AA50" s="89">
        <v>189.03215880269451</v>
      </c>
      <c r="AB50" s="89">
        <v>195.75238579609658</v>
      </c>
      <c r="AC50" s="89">
        <v>203.07174922566261</v>
      </c>
      <c r="AD50" s="89"/>
      <c r="AE50" s="89">
        <v>203.07174922566261</v>
      </c>
      <c r="AF50" s="89">
        <v>207.96661036167586</v>
      </c>
      <c r="AG50" s="89">
        <v>205.33955962334272</v>
      </c>
      <c r="AH50" s="89">
        <v>212.36428321809711</v>
      </c>
      <c r="AI50" s="89">
        <v>214.49085113665498</v>
      </c>
      <c r="AJ50" s="89">
        <v>221.20019732490127</v>
      </c>
      <c r="AK50" s="89">
        <v>228.58545521419384</v>
      </c>
      <c r="AL50" s="89">
        <v>240.47654699719246</v>
      </c>
      <c r="AM50" s="89">
        <v>253.20372168805426</v>
      </c>
      <c r="AN50" s="89">
        <v>274.81664384887205</v>
      </c>
      <c r="AO50" s="89">
        <v>291.28419618404837</v>
      </c>
      <c r="AP50" s="89">
        <v>316.01175954247833</v>
      </c>
      <c r="AQ50" s="89"/>
      <c r="AR50" s="89">
        <v>316.01175954247833</v>
      </c>
      <c r="AS50" s="89">
        <v>316.01175954247833</v>
      </c>
      <c r="AT50" s="89">
        <v>321.00330812395509</v>
      </c>
      <c r="AU50" s="89">
        <v>321.00330812395509</v>
      </c>
      <c r="AV50" s="89">
        <v>321.00330812395509</v>
      </c>
      <c r="AW50" s="89">
        <v>320.28641434156833</v>
      </c>
      <c r="AX50" s="89">
        <v>320.2864195785358</v>
      </c>
      <c r="AY50" s="89">
        <v>330.32020739835707</v>
      </c>
      <c r="AZ50" s="89">
        <v>330.32020739835707</v>
      </c>
      <c r="BA50" s="89">
        <v>433.19047720569387</v>
      </c>
      <c r="BB50" s="89">
        <v>397.6878822072656</v>
      </c>
      <c r="BC50" s="89">
        <v>433.81051671946238</v>
      </c>
      <c r="BD50" s="89"/>
      <c r="BE50" s="89">
        <v>421.98717299040328</v>
      </c>
      <c r="BF50" s="89">
        <v>421.98717638845386</v>
      </c>
      <c r="BG50" s="89">
        <v>421.98717719613194</v>
      </c>
      <c r="BH50" s="89">
        <v>440.68233544750399</v>
      </c>
      <c r="BI50" s="89">
        <v>440.68233597309677</v>
      </c>
      <c r="BJ50" s="89">
        <v>440.68233597309677</v>
      </c>
      <c r="BK50" s="89">
        <v>449.25385679377183</v>
      </c>
      <c r="BL50" s="89">
        <v>459.78802238146295</v>
      </c>
      <c r="BM50" s="89">
        <v>459.78802238146295</v>
      </c>
      <c r="BN50" s="89">
        <v>524.72329828646343</v>
      </c>
      <c r="BO50" s="89">
        <v>535.12778534791971</v>
      </c>
      <c r="BP50" s="89">
        <v>501.79007581629628</v>
      </c>
      <c r="BQ50" s="89">
        <v>501.79007581629628</v>
      </c>
      <c r="BR50" s="89">
        <v>529.00404465496933</v>
      </c>
      <c r="BS50" s="89">
        <v>529.00404465496933</v>
      </c>
    </row>
    <row r="51" spans="1:71" ht="12.75" customHeight="1" x14ac:dyDescent="0.35">
      <c r="A51" s="84">
        <v>1554</v>
      </c>
      <c r="B51" s="95" t="s">
        <v>148</v>
      </c>
      <c r="C51" s="89">
        <v>100</v>
      </c>
      <c r="D51" s="89"/>
      <c r="E51" s="89">
        <v>100.48019976640315</v>
      </c>
      <c r="F51" s="89">
        <v>100.83494495887662</v>
      </c>
      <c r="G51" s="89">
        <v>105.59240072170908</v>
      </c>
      <c r="H51" s="89">
        <v>106.14332558367923</v>
      </c>
      <c r="I51" s="89">
        <v>108.20896046176505</v>
      </c>
      <c r="J51" s="89">
        <v>110.26985089357235</v>
      </c>
      <c r="K51" s="89">
        <v>114.1860852512273</v>
      </c>
      <c r="L51" s="89">
        <v>124.81012392166845</v>
      </c>
      <c r="M51" s="89">
        <v>125.80140213388557</v>
      </c>
      <c r="N51" s="89">
        <v>127.65511602232394</v>
      </c>
      <c r="O51" s="89">
        <v>129.322104957124</v>
      </c>
      <c r="P51" s="89">
        <v>132.42190485366959</v>
      </c>
      <c r="Q51" s="89"/>
      <c r="R51" s="89">
        <v>137.8610027094681</v>
      </c>
      <c r="S51" s="89">
        <v>138.69007695106555</v>
      </c>
      <c r="T51" s="89">
        <v>140.60628824434338</v>
      </c>
      <c r="U51" s="89">
        <v>140.73484361168383</v>
      </c>
      <c r="V51" s="89">
        <v>145.24986127698199</v>
      </c>
      <c r="W51" s="89">
        <v>145.8352133121339</v>
      </c>
      <c r="X51" s="89">
        <v>145.95268283939788</v>
      </c>
      <c r="Y51" s="89">
        <v>150.62964664064393</v>
      </c>
      <c r="Z51" s="89">
        <v>155.13039375453565</v>
      </c>
      <c r="AA51" s="89">
        <v>160.48424064753391</v>
      </c>
      <c r="AB51" s="89">
        <v>164.94068903211405</v>
      </c>
      <c r="AC51" s="89">
        <v>166.24504856221546</v>
      </c>
      <c r="AD51" s="89"/>
      <c r="AE51" s="89">
        <v>167.66567249882857</v>
      </c>
      <c r="AF51" s="89">
        <v>167.7784753808441</v>
      </c>
      <c r="AG51" s="89">
        <v>181.88404057188797</v>
      </c>
      <c r="AH51" s="89">
        <v>182.52363445776911</v>
      </c>
      <c r="AI51" s="89">
        <v>184.64224337674506</v>
      </c>
      <c r="AJ51" s="89">
        <v>191.15230973367176</v>
      </c>
      <c r="AK51" s="89">
        <v>193.85038836703126</v>
      </c>
      <c r="AL51" s="89">
        <v>201.97969150531264</v>
      </c>
      <c r="AM51" s="89">
        <v>210.82805284711984</v>
      </c>
      <c r="AN51" s="89">
        <v>235.67532775808587</v>
      </c>
      <c r="AO51" s="89">
        <v>244.17414531325659</v>
      </c>
      <c r="AP51" s="89">
        <v>252.29124174421784</v>
      </c>
      <c r="AQ51" s="89"/>
      <c r="AR51" s="89">
        <v>258.01477352707593</v>
      </c>
      <c r="AS51" s="89">
        <v>283.62569238421924</v>
      </c>
      <c r="AT51" s="89">
        <v>287.93653396955301</v>
      </c>
      <c r="AU51" s="89">
        <v>289.44227281855319</v>
      </c>
      <c r="AV51" s="89">
        <v>293.74835928859011</v>
      </c>
      <c r="AW51" s="89">
        <v>303.0373230398186</v>
      </c>
      <c r="AX51" s="89">
        <v>316.46075526804992</v>
      </c>
      <c r="AY51" s="89">
        <v>325.61077383981075</v>
      </c>
      <c r="AZ51" s="89">
        <v>338.03838271619435</v>
      </c>
      <c r="BA51" s="89">
        <v>372.37779802469117</v>
      </c>
      <c r="BB51" s="89">
        <v>377.89071767247208</v>
      </c>
      <c r="BC51" s="89">
        <v>387.55310229533563</v>
      </c>
      <c r="BD51" s="89"/>
      <c r="BE51" s="89">
        <v>390.4824027013687</v>
      </c>
      <c r="BF51" s="89">
        <v>404.48428284641057</v>
      </c>
      <c r="BG51" s="89">
        <v>408.57180845237207</v>
      </c>
      <c r="BH51" s="89">
        <v>408.57167852165173</v>
      </c>
      <c r="BI51" s="89">
        <v>409.08504567772212</v>
      </c>
      <c r="BJ51" s="89">
        <v>409.28297791614636</v>
      </c>
      <c r="BK51" s="89">
        <v>414.6354937977647</v>
      </c>
      <c r="BL51" s="89">
        <v>422.03313118045986</v>
      </c>
      <c r="BM51" s="89">
        <v>423.19284223304487</v>
      </c>
      <c r="BN51" s="89">
        <v>478.46155952775456</v>
      </c>
      <c r="BO51" s="89">
        <v>482.54159103594787</v>
      </c>
      <c r="BP51" s="89">
        <v>455.84976302482846</v>
      </c>
      <c r="BQ51" s="89">
        <v>458.50295205123086</v>
      </c>
      <c r="BR51" s="89">
        <v>491.22965512694202</v>
      </c>
      <c r="BS51" s="89">
        <v>489.08386895691933</v>
      </c>
    </row>
    <row r="52" spans="1:71" ht="12.75" customHeight="1" x14ac:dyDescent="0.35">
      <c r="A52" s="84">
        <v>16</v>
      </c>
      <c r="B52" s="94" t="s">
        <v>147</v>
      </c>
      <c r="C52" s="89">
        <v>100</v>
      </c>
      <c r="D52" s="89"/>
      <c r="E52" s="89">
        <v>99.477910426093032</v>
      </c>
      <c r="F52" s="89">
        <v>110.42741296174064</v>
      </c>
      <c r="G52" s="89">
        <v>105.98026287147282</v>
      </c>
      <c r="H52" s="89">
        <v>105.98026287147282</v>
      </c>
      <c r="I52" s="89">
        <v>165.15835687448109</v>
      </c>
      <c r="J52" s="89">
        <v>163.72057947185971</v>
      </c>
      <c r="K52" s="89">
        <v>159.84562482314388</v>
      </c>
      <c r="L52" s="89">
        <v>142.68710645508133</v>
      </c>
      <c r="M52" s="89">
        <v>169.59031739483513</v>
      </c>
      <c r="N52" s="89">
        <v>164.09356186725375</v>
      </c>
      <c r="O52" s="89">
        <v>184.77338771739576</v>
      </c>
      <c r="P52" s="89">
        <v>176.57020971754289</v>
      </c>
      <c r="Q52" s="89"/>
      <c r="R52" s="89">
        <v>176.63615627792231</v>
      </c>
      <c r="S52" s="89">
        <v>192.11691491223161</v>
      </c>
      <c r="T52" s="89">
        <v>192.11691491223161</v>
      </c>
      <c r="U52" s="89">
        <v>202.53997519690347</v>
      </c>
      <c r="V52" s="89">
        <v>199.93920144388065</v>
      </c>
      <c r="W52" s="89">
        <v>199.93920144388065</v>
      </c>
      <c r="X52" s="89">
        <v>208.95380140038353</v>
      </c>
      <c r="Y52" s="89">
        <v>209.33794928840089</v>
      </c>
      <c r="Z52" s="89">
        <v>209.33794928840089</v>
      </c>
      <c r="AA52" s="89">
        <v>216.63401818138084</v>
      </c>
      <c r="AB52" s="89">
        <v>216.9933646742343</v>
      </c>
      <c r="AC52" s="89">
        <v>216.9933646742343</v>
      </c>
      <c r="AD52" s="89"/>
      <c r="AE52" s="89">
        <v>223.63477434058052</v>
      </c>
      <c r="AF52" s="89">
        <v>229.77487244579288</v>
      </c>
      <c r="AG52" s="89">
        <v>229.73338543680671</v>
      </c>
      <c r="AH52" s="89">
        <v>229.73338543680671</v>
      </c>
      <c r="AI52" s="89">
        <v>234.58152882276417</v>
      </c>
      <c r="AJ52" s="89">
        <v>238.82891391917232</v>
      </c>
      <c r="AK52" s="89">
        <v>235.79970352110527</v>
      </c>
      <c r="AL52" s="89">
        <v>241.32290044793638</v>
      </c>
      <c r="AM52" s="89">
        <v>251.27045910487345</v>
      </c>
      <c r="AN52" s="89">
        <v>257.90814057399831</v>
      </c>
      <c r="AO52" s="89">
        <v>270.8441694739617</v>
      </c>
      <c r="AP52" s="89">
        <v>280.03736411445038</v>
      </c>
      <c r="AQ52" s="89"/>
      <c r="AR52" s="89">
        <v>292.33119573415399</v>
      </c>
      <c r="AS52" s="89">
        <v>301.92326279532176</v>
      </c>
      <c r="AT52" s="89">
        <v>322.69171000466349</v>
      </c>
      <c r="AU52" s="89">
        <v>322.69171000466349</v>
      </c>
      <c r="AV52" s="89">
        <v>331.60231659171177</v>
      </c>
      <c r="AW52" s="89">
        <v>341.75295125178246</v>
      </c>
      <c r="AX52" s="89">
        <v>341.74344001287488</v>
      </c>
      <c r="AY52" s="89">
        <v>369.53884745685173</v>
      </c>
      <c r="AZ52" s="89">
        <v>394.83249399971032</v>
      </c>
      <c r="BA52" s="89">
        <v>420.86763766046039</v>
      </c>
      <c r="BB52" s="89">
        <v>439.82755118653211</v>
      </c>
      <c r="BC52" s="89">
        <v>461.17298068546097</v>
      </c>
      <c r="BD52" s="89"/>
      <c r="BE52" s="89">
        <v>493.28565916263648</v>
      </c>
      <c r="BF52" s="89">
        <v>493.28565916263648</v>
      </c>
      <c r="BG52" s="89">
        <v>525.40657446481191</v>
      </c>
      <c r="BH52" s="89">
        <v>548.27265874864997</v>
      </c>
      <c r="BI52" s="89">
        <v>523.34889809157778</v>
      </c>
      <c r="BJ52" s="89">
        <v>544.97519029191949</v>
      </c>
      <c r="BK52" s="89">
        <v>560.32179386033306</v>
      </c>
      <c r="BL52" s="89">
        <v>560.32179386033306</v>
      </c>
      <c r="BM52" s="89">
        <v>604.74027772663692</v>
      </c>
      <c r="BN52" s="89">
        <v>603.68358993331924</v>
      </c>
      <c r="BO52" s="89">
        <v>603.68358993331924</v>
      </c>
      <c r="BP52" s="89">
        <v>641.03651905038737</v>
      </c>
      <c r="BQ52" s="89">
        <v>668.44187717352008</v>
      </c>
      <c r="BR52" s="89">
        <v>696.04900755548545</v>
      </c>
      <c r="BS52" s="89">
        <v>759.24414341768647</v>
      </c>
    </row>
    <row r="53" spans="1:71" ht="12.75" customHeight="1" x14ac:dyDescent="0.35">
      <c r="A53" s="84">
        <v>17</v>
      </c>
      <c r="B53" s="94" t="s">
        <v>146</v>
      </c>
      <c r="C53" s="89">
        <v>100</v>
      </c>
      <c r="D53" s="89"/>
      <c r="E53" s="89">
        <v>111.972538373399</v>
      </c>
      <c r="F53" s="89">
        <v>116.91818787129345</v>
      </c>
      <c r="G53" s="89">
        <v>118.78027244207469</v>
      </c>
      <c r="H53" s="89">
        <v>120.48422621047598</v>
      </c>
      <c r="I53" s="89">
        <v>120.83928941746414</v>
      </c>
      <c r="J53" s="89">
        <v>122.38986608411497</v>
      </c>
      <c r="K53" s="89">
        <v>124.96477159759237</v>
      </c>
      <c r="L53" s="89">
        <v>126.43456984389671</v>
      </c>
      <c r="M53" s="89">
        <v>127.80595568648287</v>
      </c>
      <c r="N53" s="89">
        <v>128.21768893255299</v>
      </c>
      <c r="O53" s="89">
        <v>130.2801310404144</v>
      </c>
      <c r="P53" s="89">
        <v>131.42354097950391</v>
      </c>
      <c r="Q53" s="89"/>
      <c r="R53" s="89">
        <v>132.56712766047409</v>
      </c>
      <c r="S53" s="89">
        <v>133.93361859326504</v>
      </c>
      <c r="T53" s="89">
        <v>136.07446442154429</v>
      </c>
      <c r="U53" s="89">
        <v>138.49286927082747</v>
      </c>
      <c r="V53" s="89">
        <v>141.13095556812087</v>
      </c>
      <c r="W53" s="89">
        <v>142.97281946406486</v>
      </c>
      <c r="X53" s="89">
        <v>146.2618590697391</v>
      </c>
      <c r="Y53" s="89">
        <v>148.96021036197916</v>
      </c>
      <c r="Z53" s="89">
        <v>148.51500936754562</v>
      </c>
      <c r="AA53" s="89">
        <v>150.21691241401592</v>
      </c>
      <c r="AB53" s="89">
        <v>151.81513785924989</v>
      </c>
      <c r="AC53" s="89">
        <v>152.90963220410464</v>
      </c>
      <c r="AD53" s="89"/>
      <c r="AE53" s="89">
        <v>156.66869812069154</v>
      </c>
      <c r="AF53" s="89">
        <v>164.13013935746056</v>
      </c>
      <c r="AG53" s="89">
        <v>168.0560594607563</v>
      </c>
      <c r="AH53" s="89">
        <v>170.11349082314732</v>
      </c>
      <c r="AI53" s="89">
        <v>180.28284045395964</v>
      </c>
      <c r="AJ53" s="89">
        <v>192.49649888183237</v>
      </c>
      <c r="AK53" s="89">
        <v>197.25935703080324</v>
      </c>
      <c r="AL53" s="89">
        <v>207.56269906072151</v>
      </c>
      <c r="AM53" s="89">
        <v>247.53807679592353</v>
      </c>
      <c r="AN53" s="89">
        <v>249.57549216982662</v>
      </c>
      <c r="AO53" s="89">
        <v>254.7426760404328</v>
      </c>
      <c r="AP53" s="89">
        <v>262.25899340414946</v>
      </c>
      <c r="AQ53" s="89"/>
      <c r="AR53" s="89">
        <v>263.29252130632267</v>
      </c>
      <c r="AS53" s="89">
        <v>269.23212084575306</v>
      </c>
      <c r="AT53" s="89">
        <v>276.86570130399593</v>
      </c>
      <c r="AU53" s="89">
        <v>287.74501531273114</v>
      </c>
      <c r="AV53" s="89">
        <v>298.51120719773189</v>
      </c>
      <c r="AW53" s="89">
        <v>308.27307360858379</v>
      </c>
      <c r="AX53" s="89">
        <v>310.9570924196583</v>
      </c>
      <c r="AY53" s="89">
        <v>366.06638926208683</v>
      </c>
      <c r="AZ53" s="89">
        <v>379.11943168101709</v>
      </c>
      <c r="BA53" s="89">
        <v>391.79329320952473</v>
      </c>
      <c r="BB53" s="89">
        <v>417.99998021280322</v>
      </c>
      <c r="BC53" s="89">
        <v>431.85010714083842</v>
      </c>
      <c r="BD53" s="89"/>
      <c r="BE53" s="89">
        <v>445.91985457236592</v>
      </c>
      <c r="BF53" s="89">
        <v>457.64842297526485</v>
      </c>
      <c r="BG53" s="89">
        <v>462.07943302197509</v>
      </c>
      <c r="BH53" s="89">
        <v>465.70950518784764</v>
      </c>
      <c r="BI53" s="89">
        <v>479.95447059806344</v>
      </c>
      <c r="BJ53" s="89">
        <v>502.48791108127756</v>
      </c>
      <c r="BK53" s="89">
        <v>511.54120523615194</v>
      </c>
      <c r="BL53" s="89">
        <v>538.78535411583891</v>
      </c>
      <c r="BM53" s="89">
        <v>567.35080133009512</v>
      </c>
      <c r="BN53" s="89">
        <v>590.35359965398709</v>
      </c>
      <c r="BO53" s="89">
        <v>630.61997619201054</v>
      </c>
      <c r="BP53" s="89">
        <v>649.47411006732955</v>
      </c>
      <c r="BQ53" s="89">
        <v>691.15679559142757</v>
      </c>
      <c r="BR53" s="89">
        <v>715.05191013355136</v>
      </c>
      <c r="BS53" s="89">
        <v>751.11749490145849</v>
      </c>
    </row>
    <row r="54" spans="1:71" ht="12.75" customHeight="1" x14ac:dyDescent="0.35">
      <c r="A54" s="84">
        <v>171</v>
      </c>
      <c r="B54" s="93" t="s">
        <v>145</v>
      </c>
      <c r="C54" s="89">
        <v>100</v>
      </c>
      <c r="D54" s="89"/>
      <c r="E54" s="89">
        <v>115.44577285415261</v>
      </c>
      <c r="F54" s="89">
        <v>121.47126056597369</v>
      </c>
      <c r="G54" s="89">
        <v>122.1535638541171</v>
      </c>
      <c r="H54" s="89">
        <v>122.33796527390578</v>
      </c>
      <c r="I54" s="89">
        <v>122.39837660349231</v>
      </c>
      <c r="J54" s="89">
        <v>123.82666503343775</v>
      </c>
      <c r="K54" s="89">
        <v>126.17618099247453</v>
      </c>
      <c r="L54" s="89">
        <v>127.12034977608594</v>
      </c>
      <c r="M54" s="89">
        <v>128.94117639391862</v>
      </c>
      <c r="N54" s="89">
        <v>129.58554149431731</v>
      </c>
      <c r="O54" s="89">
        <v>131.99564315551208</v>
      </c>
      <c r="P54" s="89">
        <v>133.60255214213541</v>
      </c>
      <c r="Q54" s="89"/>
      <c r="R54" s="89">
        <v>134.76532352207994</v>
      </c>
      <c r="S54" s="89">
        <v>135.78365492556563</v>
      </c>
      <c r="T54" s="89">
        <v>138.32315776402589</v>
      </c>
      <c r="U54" s="89">
        <v>141.04400863526686</v>
      </c>
      <c r="V54" s="89">
        <v>142.69843354855823</v>
      </c>
      <c r="W54" s="89">
        <v>145.11514638194927</v>
      </c>
      <c r="X54" s="89">
        <v>148.57493896507441</v>
      </c>
      <c r="Y54" s="89">
        <v>151.09464211400754</v>
      </c>
      <c r="Z54" s="89">
        <v>150.5467440493918</v>
      </c>
      <c r="AA54" s="89">
        <v>152.49818697048619</v>
      </c>
      <c r="AB54" s="89">
        <v>153.84529832345734</v>
      </c>
      <c r="AC54" s="89">
        <v>154.19103339855448</v>
      </c>
      <c r="AD54" s="89"/>
      <c r="AE54" s="89">
        <v>158.93838714381982</v>
      </c>
      <c r="AF54" s="89">
        <v>169.08834009701926</v>
      </c>
      <c r="AG54" s="89">
        <v>172.66150438800165</v>
      </c>
      <c r="AH54" s="89">
        <v>174.8357745472039</v>
      </c>
      <c r="AI54" s="89">
        <v>187.66152480655694</v>
      </c>
      <c r="AJ54" s="89">
        <v>204.11180174726388</v>
      </c>
      <c r="AK54" s="89">
        <v>207.6420019683583</v>
      </c>
      <c r="AL54" s="89">
        <v>221.43300276964757</v>
      </c>
      <c r="AM54" s="89">
        <v>268.03662246929741</v>
      </c>
      <c r="AN54" s="89">
        <v>264.77564081752041</v>
      </c>
      <c r="AO54" s="89">
        <v>267.43220875576583</v>
      </c>
      <c r="AP54" s="89">
        <v>278.15260790430233</v>
      </c>
      <c r="AQ54" s="89"/>
      <c r="AR54" s="89">
        <v>277.9962605527088</v>
      </c>
      <c r="AS54" s="89">
        <v>282.65519479703624</v>
      </c>
      <c r="AT54" s="89">
        <v>291.31189994817362</v>
      </c>
      <c r="AU54" s="89">
        <v>303.87203124950253</v>
      </c>
      <c r="AV54" s="89">
        <v>317.63788102108651</v>
      </c>
      <c r="AW54" s="89">
        <v>328.4246231474358</v>
      </c>
      <c r="AX54" s="89">
        <v>326.42374660927425</v>
      </c>
      <c r="AY54" s="89">
        <v>391.9531063879291</v>
      </c>
      <c r="AZ54" s="89">
        <v>400.05823098249175</v>
      </c>
      <c r="BA54" s="89">
        <v>415.74395351818339</v>
      </c>
      <c r="BB54" s="89">
        <v>444.82823105854084</v>
      </c>
      <c r="BC54" s="89">
        <v>461.30209732594074</v>
      </c>
      <c r="BD54" s="89"/>
      <c r="BE54" s="89">
        <v>473.43703527318826</v>
      </c>
      <c r="BF54" s="89">
        <v>487.00414068079562</v>
      </c>
      <c r="BG54" s="89">
        <v>491.56681941467639</v>
      </c>
      <c r="BH54" s="89">
        <v>489.3787173973659</v>
      </c>
      <c r="BI54" s="89">
        <v>505.00407004186371</v>
      </c>
      <c r="BJ54" s="89">
        <v>533.93242716192981</v>
      </c>
      <c r="BK54" s="89">
        <v>541.91441661136014</v>
      </c>
      <c r="BL54" s="89">
        <v>575.65445487113891</v>
      </c>
      <c r="BM54" s="89">
        <v>601.73667156948068</v>
      </c>
      <c r="BN54" s="89">
        <v>626.75837885708688</v>
      </c>
      <c r="BO54" s="89">
        <v>667.59313223841798</v>
      </c>
      <c r="BP54" s="89">
        <v>692.17061299531792</v>
      </c>
      <c r="BQ54" s="89">
        <v>734.98684475110088</v>
      </c>
      <c r="BR54" s="89">
        <v>765.4678607962187</v>
      </c>
      <c r="BS54" s="89">
        <v>807.63968113372971</v>
      </c>
    </row>
    <row r="55" spans="1:71" ht="12.75" customHeight="1" x14ac:dyDescent="0.35">
      <c r="A55" s="84">
        <v>172</v>
      </c>
      <c r="B55" s="93" t="s">
        <v>144</v>
      </c>
      <c r="C55" s="89">
        <v>100</v>
      </c>
      <c r="D55" s="89"/>
      <c r="E55" s="89">
        <v>113.2068534293244</v>
      </c>
      <c r="F55" s="89">
        <v>117.61201553880635</v>
      </c>
      <c r="G55" s="89">
        <v>118.79399125187238</v>
      </c>
      <c r="H55" s="89">
        <v>127.78723601134001</v>
      </c>
      <c r="I55" s="89">
        <v>127.78723601134001</v>
      </c>
      <c r="J55" s="89">
        <v>130.87166268119856</v>
      </c>
      <c r="K55" s="89">
        <v>140.037292676795</v>
      </c>
      <c r="L55" s="89">
        <v>140.037292676795</v>
      </c>
      <c r="M55" s="89">
        <v>140.037292676795</v>
      </c>
      <c r="N55" s="89">
        <v>140.037292676795</v>
      </c>
      <c r="O55" s="89">
        <v>141.99643900201042</v>
      </c>
      <c r="P55" s="89">
        <v>141.99643900201042</v>
      </c>
      <c r="Q55" s="89"/>
      <c r="R55" s="89">
        <v>144.5821263957732</v>
      </c>
      <c r="S55" s="89">
        <v>144.5821263957732</v>
      </c>
      <c r="T55" s="89">
        <v>144.5821263957732</v>
      </c>
      <c r="U55" s="89">
        <v>146.66029372781321</v>
      </c>
      <c r="V55" s="89">
        <v>172.90708696484083</v>
      </c>
      <c r="W55" s="89">
        <v>172.90708192938482</v>
      </c>
      <c r="X55" s="89">
        <v>175.9762361669041</v>
      </c>
      <c r="Y55" s="89">
        <v>182.11205765818775</v>
      </c>
      <c r="Z55" s="89">
        <v>182.11205438453027</v>
      </c>
      <c r="AA55" s="89">
        <v>187.72351305992609</v>
      </c>
      <c r="AB55" s="89">
        <v>187.72351305992609</v>
      </c>
      <c r="AC55" s="89">
        <v>190.32895401229769</v>
      </c>
      <c r="AD55" s="89"/>
      <c r="AE55" s="89">
        <v>196.18320025907866</v>
      </c>
      <c r="AF55" s="89">
        <v>199.5987159008545</v>
      </c>
      <c r="AG55" s="89">
        <v>200.92841975848719</v>
      </c>
      <c r="AH55" s="89">
        <v>205.57675498110603</v>
      </c>
      <c r="AI55" s="89">
        <v>218.81449501133014</v>
      </c>
      <c r="AJ55" s="89">
        <v>227.43222729978072</v>
      </c>
      <c r="AK55" s="89">
        <v>231.14879540941433</v>
      </c>
      <c r="AL55" s="89">
        <v>236.59160622263309</v>
      </c>
      <c r="AM55" s="89">
        <v>287.96361887143178</v>
      </c>
      <c r="AN55" s="89">
        <v>291.15283766921419</v>
      </c>
      <c r="AO55" s="89">
        <v>311.71193177682227</v>
      </c>
      <c r="AP55" s="89">
        <v>315.9223643618443</v>
      </c>
      <c r="AQ55" s="89"/>
      <c r="AR55" s="89">
        <v>321.48339869564603</v>
      </c>
      <c r="AS55" s="89">
        <v>334.70316180001089</v>
      </c>
      <c r="AT55" s="89">
        <v>342.49038175265116</v>
      </c>
      <c r="AU55" s="89">
        <v>350.87798702249705</v>
      </c>
      <c r="AV55" s="89">
        <v>362.87269136562935</v>
      </c>
      <c r="AW55" s="89">
        <v>374.83737123673512</v>
      </c>
      <c r="AX55" s="89">
        <v>397.38251909902084</v>
      </c>
      <c r="AY55" s="89">
        <v>494.38371625901158</v>
      </c>
      <c r="AZ55" s="89">
        <v>493.03765676632435</v>
      </c>
      <c r="BA55" s="89">
        <v>507.63210835680115</v>
      </c>
      <c r="BB55" s="89">
        <v>549.77315988264286</v>
      </c>
      <c r="BC55" s="89">
        <v>557.30014459058418</v>
      </c>
      <c r="BD55" s="89"/>
      <c r="BE55" s="89">
        <v>578.9247620380728</v>
      </c>
      <c r="BF55" s="89">
        <v>593.92433830743971</v>
      </c>
      <c r="BG55" s="89">
        <v>593.50545725455788</v>
      </c>
      <c r="BH55" s="89">
        <v>625.90108678769798</v>
      </c>
      <c r="BI55" s="89">
        <v>636.48371385468658</v>
      </c>
      <c r="BJ55" s="89">
        <v>648.06615264741299</v>
      </c>
      <c r="BK55" s="89">
        <v>672.3022093623307</v>
      </c>
      <c r="BL55" s="89">
        <v>691.93963300919756</v>
      </c>
      <c r="BM55" s="89">
        <v>735.63649032741091</v>
      </c>
      <c r="BN55" s="89">
        <v>747.38909387994022</v>
      </c>
      <c r="BO55" s="89">
        <v>872.37081842154214</v>
      </c>
      <c r="BP55" s="89">
        <v>887.39611086527634</v>
      </c>
      <c r="BQ55" s="89">
        <v>925.17515592840766</v>
      </c>
      <c r="BR55" s="89">
        <v>924.29544738486049</v>
      </c>
      <c r="BS55" s="89">
        <v>984.67196800493025</v>
      </c>
    </row>
    <row r="56" spans="1:71" ht="12.75" customHeight="1" x14ac:dyDescent="0.35">
      <c r="A56" s="84">
        <v>173</v>
      </c>
      <c r="B56" s="93" t="s">
        <v>143</v>
      </c>
      <c r="C56" s="89">
        <v>100</v>
      </c>
      <c r="D56" s="89"/>
      <c r="E56" s="89">
        <v>103.45315135221868</v>
      </c>
      <c r="F56" s="89">
        <v>106.04711310411973</v>
      </c>
      <c r="G56" s="89">
        <v>110.88686907788778</v>
      </c>
      <c r="H56" s="89">
        <v>113.80206080222169</v>
      </c>
      <c r="I56" s="89">
        <v>114.96031870153018</v>
      </c>
      <c r="J56" s="89">
        <v>116.303968906186</v>
      </c>
      <c r="K56" s="89">
        <v>117.28799173595273</v>
      </c>
      <c r="L56" s="89">
        <v>120.45939449585107</v>
      </c>
      <c r="M56" s="89">
        <v>121.22039755393362</v>
      </c>
      <c r="N56" s="89">
        <v>121.22039755393362</v>
      </c>
      <c r="O56" s="89">
        <v>122.50297593046517</v>
      </c>
      <c r="P56" s="89">
        <v>122.92986324921223</v>
      </c>
      <c r="Q56" s="89"/>
      <c r="R56" s="89">
        <v>123.5651503495872</v>
      </c>
      <c r="S56" s="89">
        <v>126.18500447286237</v>
      </c>
      <c r="T56" s="89">
        <v>128.08150708442528</v>
      </c>
      <c r="U56" s="89">
        <v>129.90193097306917</v>
      </c>
      <c r="V56" s="89">
        <v>127.25358416785232</v>
      </c>
      <c r="W56" s="89">
        <v>128.34297203667674</v>
      </c>
      <c r="X56" s="89">
        <v>131.30334011692869</v>
      </c>
      <c r="Y56" s="89">
        <v>133.31482505317362</v>
      </c>
      <c r="Z56" s="89">
        <v>132.96672938907767</v>
      </c>
      <c r="AA56" s="89">
        <v>132.82866901857719</v>
      </c>
      <c r="AB56" s="89">
        <v>135.52777112651577</v>
      </c>
      <c r="AC56" s="89">
        <v>137.88780439733111</v>
      </c>
      <c r="AD56" s="89"/>
      <c r="AE56" s="89">
        <v>138.66229081920011</v>
      </c>
      <c r="AF56" s="89">
        <v>141.13640422606585</v>
      </c>
      <c r="AG56" s="89">
        <v>146.72162080952586</v>
      </c>
      <c r="AH56" s="89">
        <v>147.67319347474478</v>
      </c>
      <c r="AI56" s="89">
        <v>150.64405802958885</v>
      </c>
      <c r="AJ56" s="89">
        <v>154.10527554232414</v>
      </c>
      <c r="AK56" s="89">
        <v>162.08714165925673</v>
      </c>
      <c r="AL56" s="89">
        <v>165.79600092751156</v>
      </c>
      <c r="AM56" s="89">
        <v>186.60772986048224</v>
      </c>
      <c r="AN56" s="89">
        <v>200.66617166293361</v>
      </c>
      <c r="AO56" s="89">
        <v>206.75850296926617</v>
      </c>
      <c r="AP56" s="89">
        <v>207.84392814297155</v>
      </c>
      <c r="AQ56" s="89"/>
      <c r="AR56" s="89">
        <v>210.20521628873843</v>
      </c>
      <c r="AS56" s="89">
        <v>216.80031045375131</v>
      </c>
      <c r="AT56" s="89">
        <v>221.99177263710885</v>
      </c>
      <c r="AU56" s="89">
        <v>229.74095471399954</v>
      </c>
      <c r="AV56" s="89">
        <v>233.09716076131429</v>
      </c>
      <c r="AW56" s="89">
        <v>239.75429196121814</v>
      </c>
      <c r="AX56" s="89">
        <v>247.0121401747671</v>
      </c>
      <c r="AY56" s="89">
        <v>264.29004494465624</v>
      </c>
      <c r="AZ56" s="89">
        <v>293.54189466086291</v>
      </c>
      <c r="BA56" s="89">
        <v>298.55482551974251</v>
      </c>
      <c r="BB56" s="89">
        <v>312.91113332095466</v>
      </c>
      <c r="BC56" s="89">
        <v>322.65721883402267</v>
      </c>
      <c r="BD56" s="89"/>
      <c r="BE56" s="89">
        <v>338.82400468494961</v>
      </c>
      <c r="BF56" s="89">
        <v>345.20168302217945</v>
      </c>
      <c r="BG56" s="89">
        <v>350.88332370449928</v>
      </c>
      <c r="BH56" s="89">
        <v>358.87605931426151</v>
      </c>
      <c r="BI56" s="89">
        <v>371.06969086141663</v>
      </c>
      <c r="BJ56" s="89">
        <v>382.16678132210819</v>
      </c>
      <c r="BK56" s="89">
        <v>388.84636940252187</v>
      </c>
      <c r="BL56" s="89">
        <v>403.34331135428829</v>
      </c>
      <c r="BM56" s="89">
        <v>432.8535749592055</v>
      </c>
      <c r="BN56" s="89">
        <v>454.75018281908439</v>
      </c>
      <c r="BO56" s="89">
        <v>466.46322014817156</v>
      </c>
      <c r="BP56" s="89">
        <v>473.16280479566916</v>
      </c>
      <c r="BQ56" s="89">
        <v>513.44897935748634</v>
      </c>
      <c r="BR56" s="89">
        <v>529.90351324590563</v>
      </c>
      <c r="BS56" s="89">
        <v>543.87611112632089</v>
      </c>
    </row>
    <row r="57" spans="1:71" ht="12.75" customHeight="1" x14ac:dyDescent="0.35">
      <c r="A57" s="84">
        <v>18</v>
      </c>
      <c r="B57" s="94" t="s">
        <v>142</v>
      </c>
      <c r="C57" s="89">
        <v>100</v>
      </c>
      <c r="D57" s="89"/>
      <c r="E57" s="89">
        <v>103.63287963750449</v>
      </c>
      <c r="F57" s="89">
        <v>106.695389304825</v>
      </c>
      <c r="G57" s="89">
        <v>109.40252499683929</v>
      </c>
      <c r="H57" s="89">
        <v>117.02071041768869</v>
      </c>
      <c r="I57" s="89">
        <v>117.68195093043839</v>
      </c>
      <c r="J57" s="89">
        <v>118.47233663596965</v>
      </c>
      <c r="K57" s="89">
        <v>121.39171114932013</v>
      </c>
      <c r="L57" s="89">
        <v>123.63496717033075</v>
      </c>
      <c r="M57" s="89">
        <v>124.40659553174443</v>
      </c>
      <c r="N57" s="89">
        <v>126.79927064226837</v>
      </c>
      <c r="O57" s="89">
        <v>127.53612473559838</v>
      </c>
      <c r="P57" s="89">
        <v>129.93049175011157</v>
      </c>
      <c r="Q57" s="89"/>
      <c r="R57" s="89">
        <v>129.75855923741022</v>
      </c>
      <c r="S57" s="89">
        <v>134.79149342123685</v>
      </c>
      <c r="T57" s="89">
        <v>134.98684609088195</v>
      </c>
      <c r="U57" s="89">
        <v>138.9108357103253</v>
      </c>
      <c r="V57" s="89">
        <v>140.01342912431596</v>
      </c>
      <c r="W57" s="89">
        <v>142.56583694324911</v>
      </c>
      <c r="X57" s="89">
        <v>144.24363263522849</v>
      </c>
      <c r="Y57" s="89">
        <v>145.42672177763461</v>
      </c>
      <c r="Z57" s="89">
        <v>147.15360268907403</v>
      </c>
      <c r="AA57" s="89">
        <v>148.04305386063288</v>
      </c>
      <c r="AB57" s="89">
        <v>148.74570773177592</v>
      </c>
      <c r="AC57" s="89">
        <v>148.74381742897035</v>
      </c>
      <c r="AD57" s="89"/>
      <c r="AE57" s="89">
        <v>150.36071074504133</v>
      </c>
      <c r="AF57" s="89">
        <v>151.620156754265</v>
      </c>
      <c r="AG57" s="89">
        <v>153.89531383213844</v>
      </c>
      <c r="AH57" s="89">
        <v>154.99507633835984</v>
      </c>
      <c r="AI57" s="89">
        <v>155.88089185369131</v>
      </c>
      <c r="AJ57" s="89">
        <v>158.97870549766691</v>
      </c>
      <c r="AK57" s="89">
        <v>165.28924297088679</v>
      </c>
      <c r="AL57" s="89">
        <v>168.37248935127249</v>
      </c>
      <c r="AM57" s="89">
        <v>181.6625874883857</v>
      </c>
      <c r="AN57" s="89">
        <v>187.16317804472524</v>
      </c>
      <c r="AO57" s="89">
        <v>189.67929257656979</v>
      </c>
      <c r="AP57" s="89">
        <v>198.91559954299314</v>
      </c>
      <c r="AQ57" s="89"/>
      <c r="AR57" s="89">
        <v>205.66302696758484</v>
      </c>
      <c r="AS57" s="89">
        <v>210.89851139272886</v>
      </c>
      <c r="AT57" s="89">
        <v>227.86639190653457</v>
      </c>
      <c r="AU57" s="89">
        <v>243.77344668548113</v>
      </c>
      <c r="AV57" s="89">
        <v>250.20835051886883</v>
      </c>
      <c r="AW57" s="89">
        <v>252.4231695102489</v>
      </c>
      <c r="AX57" s="89">
        <v>259.93258171114473</v>
      </c>
      <c r="AY57" s="89">
        <v>277.71152160591669</v>
      </c>
      <c r="AZ57" s="89">
        <v>309.99796399089365</v>
      </c>
      <c r="BA57" s="89">
        <v>316.78741373973486</v>
      </c>
      <c r="BB57" s="89">
        <v>328.52296693319227</v>
      </c>
      <c r="BC57" s="89">
        <v>334.70562513384687</v>
      </c>
      <c r="BD57" s="89"/>
      <c r="BE57" s="89">
        <v>348.73939480648431</v>
      </c>
      <c r="BF57" s="89">
        <v>359.08496109937715</v>
      </c>
      <c r="BG57" s="89">
        <v>362.40805976790767</v>
      </c>
      <c r="BH57" s="89">
        <v>362.50384827936409</v>
      </c>
      <c r="BI57" s="89">
        <v>370.33169188251821</v>
      </c>
      <c r="BJ57" s="89">
        <v>379.20075637883781</v>
      </c>
      <c r="BK57" s="89">
        <v>396.55373160762497</v>
      </c>
      <c r="BL57" s="89">
        <v>423.5903217015499</v>
      </c>
      <c r="BM57" s="89">
        <v>435.83178481323773</v>
      </c>
      <c r="BN57" s="89">
        <v>458.90223181297313</v>
      </c>
      <c r="BO57" s="89">
        <v>477.11788769939841</v>
      </c>
      <c r="BP57" s="89">
        <v>484.97315489026795</v>
      </c>
      <c r="BQ57" s="89">
        <v>525.58034261573471</v>
      </c>
      <c r="BR57" s="89">
        <v>548.44307800398758</v>
      </c>
      <c r="BS57" s="89">
        <v>563.67106129770491</v>
      </c>
    </row>
    <row r="58" spans="1:71" ht="12.75" customHeight="1" x14ac:dyDescent="0.35">
      <c r="A58" s="84">
        <v>19</v>
      </c>
      <c r="B58" s="94" t="s">
        <v>141</v>
      </c>
      <c r="C58" s="89">
        <v>100</v>
      </c>
      <c r="D58" s="89"/>
      <c r="E58" s="89">
        <v>105.26474323865087</v>
      </c>
      <c r="F58" s="89">
        <v>110.21639469527075</v>
      </c>
      <c r="G58" s="89">
        <v>112.2162174628709</v>
      </c>
      <c r="H58" s="89">
        <v>116.30937071482947</v>
      </c>
      <c r="I58" s="89">
        <v>117.64242423783475</v>
      </c>
      <c r="J58" s="89">
        <v>118.2967724170967</v>
      </c>
      <c r="K58" s="89">
        <v>121.4136222217694</v>
      </c>
      <c r="L58" s="89">
        <v>122.5091256069712</v>
      </c>
      <c r="M58" s="89">
        <v>123.21607584350275</v>
      </c>
      <c r="N58" s="89">
        <v>124.66846224537237</v>
      </c>
      <c r="O58" s="89">
        <v>124.10181695226852</v>
      </c>
      <c r="P58" s="89">
        <v>124.63021148117897</v>
      </c>
      <c r="Q58" s="89"/>
      <c r="R58" s="89">
        <v>125.51423137202134</v>
      </c>
      <c r="S58" s="89">
        <v>127.906332577827</v>
      </c>
      <c r="T58" s="89">
        <v>129.41801276714634</v>
      </c>
      <c r="U58" s="89">
        <v>131.73264806464823</v>
      </c>
      <c r="V58" s="89">
        <v>132.20184687577947</v>
      </c>
      <c r="W58" s="89">
        <v>132.80257135287621</v>
      </c>
      <c r="X58" s="89">
        <v>134.89169495616699</v>
      </c>
      <c r="Y58" s="89">
        <v>136.23721769508222</v>
      </c>
      <c r="Z58" s="89">
        <v>136.38860487699432</v>
      </c>
      <c r="AA58" s="89">
        <v>138.00327843628835</v>
      </c>
      <c r="AB58" s="89">
        <v>138.52856799281938</v>
      </c>
      <c r="AC58" s="89">
        <v>138.72450949861275</v>
      </c>
      <c r="AD58" s="89"/>
      <c r="AE58" s="89">
        <v>141.73745390914178</v>
      </c>
      <c r="AF58" s="89">
        <v>142.55751497229087</v>
      </c>
      <c r="AG58" s="89">
        <v>144.41989933110403</v>
      </c>
      <c r="AH58" s="89">
        <v>145.21918833395264</v>
      </c>
      <c r="AI58" s="89">
        <v>149.17064982564324</v>
      </c>
      <c r="AJ58" s="89">
        <v>155.09386570321359</v>
      </c>
      <c r="AK58" s="89">
        <v>166.32351909012587</v>
      </c>
      <c r="AL58" s="89">
        <v>167.82840356946153</v>
      </c>
      <c r="AM58" s="89">
        <v>182.83537984495479</v>
      </c>
      <c r="AN58" s="89">
        <v>185.66227588181704</v>
      </c>
      <c r="AO58" s="89">
        <v>187.95906820757276</v>
      </c>
      <c r="AP58" s="89">
        <v>187.55743332800651</v>
      </c>
      <c r="AQ58" s="89"/>
      <c r="AR58" s="89">
        <v>191.72089904724257</v>
      </c>
      <c r="AS58" s="89">
        <v>194.76924043786801</v>
      </c>
      <c r="AT58" s="89">
        <v>201.32185213552683</v>
      </c>
      <c r="AU58" s="89">
        <v>206.82836590586268</v>
      </c>
      <c r="AV58" s="89">
        <v>209.5978083661785</v>
      </c>
      <c r="AW58" s="89">
        <v>209.99730516586885</v>
      </c>
      <c r="AX58" s="89">
        <v>215.08452159459614</v>
      </c>
      <c r="AY58" s="89">
        <v>238.32104993161013</v>
      </c>
      <c r="AZ58" s="89">
        <v>245.31913252220176</v>
      </c>
      <c r="BA58" s="89">
        <v>249.45415713194194</v>
      </c>
      <c r="BB58" s="89">
        <v>255.81932695448123</v>
      </c>
      <c r="BC58" s="89">
        <v>266.45191042549874</v>
      </c>
      <c r="BD58" s="89"/>
      <c r="BE58" s="89">
        <v>276.41236041660875</v>
      </c>
      <c r="BF58" s="89">
        <v>281.69639940268968</v>
      </c>
      <c r="BG58" s="89">
        <v>281.48659780642481</v>
      </c>
      <c r="BH58" s="89">
        <v>292.07848663471322</v>
      </c>
      <c r="BI58" s="89">
        <v>293.60867501104144</v>
      </c>
      <c r="BJ58" s="89">
        <v>299.92963880777188</v>
      </c>
      <c r="BK58" s="89">
        <v>311.79794125544049</v>
      </c>
      <c r="BL58" s="89">
        <v>316.62909552501168</v>
      </c>
      <c r="BM58" s="89">
        <v>329.68030774067984</v>
      </c>
      <c r="BN58" s="89">
        <v>337.61655431354893</v>
      </c>
      <c r="BO58" s="89">
        <v>345.66880164363539</v>
      </c>
      <c r="BP58" s="89">
        <v>362.68904187779032</v>
      </c>
      <c r="BQ58" s="89">
        <v>370.77295888363898</v>
      </c>
      <c r="BR58" s="89">
        <v>385.96844487440421</v>
      </c>
      <c r="BS58" s="89">
        <v>396.95666765260768</v>
      </c>
    </row>
    <row r="59" spans="1:71" ht="12.75" customHeight="1" x14ac:dyDescent="0.35">
      <c r="A59" s="84">
        <v>191</v>
      </c>
      <c r="B59" s="93" t="s">
        <v>140</v>
      </c>
      <c r="C59" s="89">
        <v>100</v>
      </c>
      <c r="D59" s="89"/>
      <c r="E59" s="89">
        <v>105.76771768950744</v>
      </c>
      <c r="F59" s="89">
        <v>108.32114813902319</v>
      </c>
      <c r="G59" s="89">
        <v>109.64927845476943</v>
      </c>
      <c r="H59" s="89">
        <v>119.28423903265937</v>
      </c>
      <c r="I59" s="89">
        <v>119.97685790048925</v>
      </c>
      <c r="J59" s="89">
        <v>120.85670025751612</v>
      </c>
      <c r="K59" s="89">
        <v>122.7190216428161</v>
      </c>
      <c r="L59" s="89">
        <v>123.21605447736721</v>
      </c>
      <c r="M59" s="89">
        <v>123.78956860358051</v>
      </c>
      <c r="N59" s="89">
        <v>124.13063468248342</v>
      </c>
      <c r="O59" s="89">
        <v>124.10163310095163</v>
      </c>
      <c r="P59" s="89">
        <v>124.56917047041819</v>
      </c>
      <c r="Q59" s="89"/>
      <c r="R59" s="89">
        <v>125.3223188550585</v>
      </c>
      <c r="S59" s="89">
        <v>125.79881595680307</v>
      </c>
      <c r="T59" s="89">
        <v>126.11886121473383</v>
      </c>
      <c r="U59" s="89">
        <v>125.64941659555969</v>
      </c>
      <c r="V59" s="89">
        <v>125.98968088740895</v>
      </c>
      <c r="W59" s="89">
        <v>126.57603647146105</v>
      </c>
      <c r="X59" s="89">
        <v>127.83283357588311</v>
      </c>
      <c r="Y59" s="89">
        <v>128.8356950300238</v>
      </c>
      <c r="Z59" s="89">
        <v>127.96961989228741</v>
      </c>
      <c r="AA59" s="89">
        <v>129.33891572759171</v>
      </c>
      <c r="AB59" s="89">
        <v>129.79477747842262</v>
      </c>
      <c r="AC59" s="89">
        <v>129.97636539093585</v>
      </c>
      <c r="AD59" s="89"/>
      <c r="AE59" s="89">
        <v>131.10358605168057</v>
      </c>
      <c r="AF59" s="89">
        <v>132.71790948562483</v>
      </c>
      <c r="AG59" s="89">
        <v>133.60558348749237</v>
      </c>
      <c r="AH59" s="89">
        <v>133.6000325661023</v>
      </c>
      <c r="AI59" s="89">
        <v>136.98874261274472</v>
      </c>
      <c r="AJ59" s="89">
        <v>143.22938341056795</v>
      </c>
      <c r="AK59" s="89">
        <v>147.47975428466324</v>
      </c>
      <c r="AL59" s="89">
        <v>150.211122422594</v>
      </c>
      <c r="AM59" s="89">
        <v>169.55911840189503</v>
      </c>
      <c r="AN59" s="89">
        <v>171.55350049680041</v>
      </c>
      <c r="AO59" s="89">
        <v>174.40950616295825</v>
      </c>
      <c r="AP59" s="89">
        <v>173.36002998939833</v>
      </c>
      <c r="AQ59" s="89"/>
      <c r="AR59" s="89">
        <v>168.50625048958298</v>
      </c>
      <c r="AS59" s="89">
        <v>173.60538593676222</v>
      </c>
      <c r="AT59" s="89">
        <v>178.4549984947088</v>
      </c>
      <c r="AU59" s="89">
        <v>183.56253220168901</v>
      </c>
      <c r="AV59" s="89">
        <v>185.60986997625096</v>
      </c>
      <c r="AW59" s="89">
        <v>184.73356093981343</v>
      </c>
      <c r="AX59" s="89">
        <v>183.83877009797922</v>
      </c>
      <c r="AY59" s="89">
        <v>196.26479338701927</v>
      </c>
      <c r="AZ59" s="89">
        <v>199.27010550340802</v>
      </c>
      <c r="BA59" s="89">
        <v>201.4319848596229</v>
      </c>
      <c r="BB59" s="89">
        <v>206.47512056096514</v>
      </c>
      <c r="BC59" s="89">
        <v>212.17519123339412</v>
      </c>
      <c r="BD59" s="89"/>
      <c r="BE59" s="89">
        <v>213.71409803245731</v>
      </c>
      <c r="BF59" s="89">
        <v>218.14040447999582</v>
      </c>
      <c r="BG59" s="89">
        <v>217.60016448345425</v>
      </c>
      <c r="BH59" s="89">
        <v>219.47377196925382</v>
      </c>
      <c r="BI59" s="89">
        <v>222.37011313336566</v>
      </c>
      <c r="BJ59" s="89">
        <v>226.32301176814428</v>
      </c>
      <c r="BK59" s="89">
        <v>230.95011650574804</v>
      </c>
      <c r="BL59" s="89">
        <v>237.71980355067501</v>
      </c>
      <c r="BM59" s="89">
        <v>242.94305860197042</v>
      </c>
      <c r="BN59" s="89">
        <v>254.71672905403778</v>
      </c>
      <c r="BO59" s="89">
        <v>260.6008761870533</v>
      </c>
      <c r="BP59" s="89">
        <v>267.44598397409652</v>
      </c>
      <c r="BQ59" s="89">
        <v>276.04129418022961</v>
      </c>
      <c r="BR59" s="89">
        <v>291.39793124620502</v>
      </c>
      <c r="BS59" s="89">
        <v>300.27203456151346</v>
      </c>
    </row>
    <row r="60" spans="1:71" ht="12.75" customHeight="1" x14ac:dyDescent="0.35">
      <c r="A60" s="84">
        <v>1911</v>
      </c>
      <c r="B60" s="95" t="s">
        <v>139</v>
      </c>
      <c r="C60" s="89">
        <v>100</v>
      </c>
      <c r="D60" s="89"/>
      <c r="E60" s="89">
        <v>106.87930682697018</v>
      </c>
      <c r="F60" s="89">
        <v>110.07721976840668</v>
      </c>
      <c r="G60" s="89">
        <v>111.2444727934583</v>
      </c>
      <c r="H60" s="89">
        <v>110.56007858964256</v>
      </c>
      <c r="I60" s="89">
        <v>110.50254113594799</v>
      </c>
      <c r="J60" s="89">
        <v>111.94600837333766</v>
      </c>
      <c r="K60" s="89">
        <v>114.25039355893577</v>
      </c>
      <c r="L60" s="89">
        <v>114.41485108292467</v>
      </c>
      <c r="M60" s="89">
        <v>114.87137289300598</v>
      </c>
      <c r="N60" s="89">
        <v>115.06782639920266</v>
      </c>
      <c r="O60" s="89">
        <v>114.24622472431734</v>
      </c>
      <c r="P60" s="89">
        <v>114.15204404210044</v>
      </c>
      <c r="Q60" s="89"/>
      <c r="R60" s="89">
        <v>114.67486536435607</v>
      </c>
      <c r="S60" s="89">
        <v>114.44250749982574</v>
      </c>
      <c r="T60" s="89">
        <v>114.49090920769505</v>
      </c>
      <c r="U60" s="89">
        <v>113.80242672641204</v>
      </c>
      <c r="V60" s="89">
        <v>113.85338552668307</v>
      </c>
      <c r="W60" s="89">
        <v>114.45369367555189</v>
      </c>
      <c r="X60" s="89">
        <v>115.69614882953647</v>
      </c>
      <c r="Y60" s="89">
        <v>116.53872502256361</v>
      </c>
      <c r="Z60" s="89">
        <v>114.91735390963805</v>
      </c>
      <c r="AA60" s="89">
        <v>116.83868648805407</v>
      </c>
      <c r="AB60" s="89">
        <v>116.86813259570216</v>
      </c>
      <c r="AC60" s="89">
        <v>117.1229283963164</v>
      </c>
      <c r="AD60" s="89"/>
      <c r="AE60" s="89">
        <v>117.52107151857693</v>
      </c>
      <c r="AF60" s="89">
        <v>119.19012115030159</v>
      </c>
      <c r="AG60" s="89">
        <v>119.71898533946865</v>
      </c>
      <c r="AH60" s="89">
        <v>119.60440529544552</v>
      </c>
      <c r="AI60" s="89">
        <v>123.45273242248582</v>
      </c>
      <c r="AJ60" s="89">
        <v>130.74116323832556</v>
      </c>
      <c r="AK60" s="89">
        <v>132.42852898865272</v>
      </c>
      <c r="AL60" s="89">
        <v>135.02959289062574</v>
      </c>
      <c r="AM60" s="89">
        <v>155.82031935071197</v>
      </c>
      <c r="AN60" s="89">
        <v>156.63405047540721</v>
      </c>
      <c r="AO60" s="89">
        <v>159.84593283297011</v>
      </c>
      <c r="AP60" s="89">
        <v>158.73909939634632</v>
      </c>
      <c r="AQ60" s="89"/>
      <c r="AR60" s="89">
        <v>151.79933112826782</v>
      </c>
      <c r="AS60" s="89">
        <v>157.77485163707718</v>
      </c>
      <c r="AT60" s="89">
        <v>162.76238723977113</v>
      </c>
      <c r="AU60" s="89">
        <v>167.20348858322416</v>
      </c>
      <c r="AV60" s="89">
        <v>168.07771561400975</v>
      </c>
      <c r="AW60" s="89">
        <v>165.79341137590558</v>
      </c>
      <c r="AX60" s="89">
        <v>164.22883905121239</v>
      </c>
      <c r="AY60" s="89">
        <v>178.54651962690374</v>
      </c>
      <c r="AZ60" s="89">
        <v>179.93940142712603</v>
      </c>
      <c r="BA60" s="89">
        <v>180.61162151580513</v>
      </c>
      <c r="BB60" s="89">
        <v>184.08311336067661</v>
      </c>
      <c r="BC60" s="89">
        <v>186.31339612460934</v>
      </c>
      <c r="BD60" s="89"/>
      <c r="BE60" s="89">
        <v>188.46931478443219</v>
      </c>
      <c r="BF60" s="89">
        <v>188.57879736007283</v>
      </c>
      <c r="BG60" s="89">
        <v>186.7690914591777</v>
      </c>
      <c r="BH60" s="89">
        <v>187.61253556205105</v>
      </c>
      <c r="BI60" s="89">
        <v>189.26617003168215</v>
      </c>
      <c r="BJ60" s="89">
        <v>194.20938350309149</v>
      </c>
      <c r="BK60" s="89">
        <v>200.46265346985726</v>
      </c>
      <c r="BL60" s="89">
        <v>206.06685152077324</v>
      </c>
      <c r="BM60" s="89">
        <v>205.8825836202019</v>
      </c>
      <c r="BN60" s="89">
        <v>217.34456872301465</v>
      </c>
      <c r="BO60" s="89">
        <v>223.00120688199556</v>
      </c>
      <c r="BP60" s="89">
        <v>230.41860851497088</v>
      </c>
      <c r="BQ60" s="89">
        <v>242.02813567103564</v>
      </c>
      <c r="BR60" s="89">
        <v>258.42357865169629</v>
      </c>
      <c r="BS60" s="89">
        <v>265.93436387240695</v>
      </c>
    </row>
    <row r="61" spans="1:71" ht="12.75" customHeight="1" x14ac:dyDescent="0.35">
      <c r="A61" s="84">
        <v>1912</v>
      </c>
      <c r="B61" s="95" t="s">
        <v>138</v>
      </c>
      <c r="C61" s="89">
        <v>100</v>
      </c>
      <c r="D61" s="89"/>
      <c r="E61" s="89">
        <v>103.01048542560875</v>
      </c>
      <c r="F61" s="89">
        <v>103.96531450312874</v>
      </c>
      <c r="G61" s="89">
        <v>105.69249159027777</v>
      </c>
      <c r="H61" s="89">
        <v>140.92401207313034</v>
      </c>
      <c r="I61" s="89">
        <v>143.47735010685494</v>
      </c>
      <c r="J61" s="89">
        <v>142.95915369892907</v>
      </c>
      <c r="K61" s="89">
        <v>143.7249615147754</v>
      </c>
      <c r="L61" s="89">
        <v>145.04692808208364</v>
      </c>
      <c r="M61" s="89">
        <v>145.91063485034095</v>
      </c>
      <c r="N61" s="89">
        <v>146.61040401277845</v>
      </c>
      <c r="O61" s="89">
        <v>148.54740090686562</v>
      </c>
      <c r="P61" s="89">
        <v>150.40824726354765</v>
      </c>
      <c r="Q61" s="89"/>
      <c r="R61" s="89">
        <v>151.73270854272243</v>
      </c>
      <c r="S61" s="89">
        <v>153.96747919858041</v>
      </c>
      <c r="T61" s="89">
        <v>154.9613204979334</v>
      </c>
      <c r="U61" s="89">
        <v>155.03518656799579</v>
      </c>
      <c r="V61" s="89">
        <v>156.09305632090991</v>
      </c>
      <c r="W61" s="89">
        <v>156.64480337868162</v>
      </c>
      <c r="X61" s="89">
        <v>157.93717485779024</v>
      </c>
      <c r="Y61" s="89">
        <v>159.33761458836051</v>
      </c>
      <c r="Z61" s="89">
        <v>160.34500722878229</v>
      </c>
      <c r="AA61" s="89">
        <v>160.34500800022752</v>
      </c>
      <c r="AB61" s="89">
        <v>161.85856897606146</v>
      </c>
      <c r="AC61" s="89">
        <v>161.85856897606146</v>
      </c>
      <c r="AD61" s="89"/>
      <c r="AE61" s="89">
        <v>164.79422410620333</v>
      </c>
      <c r="AF61" s="89">
        <v>166.27280238655138</v>
      </c>
      <c r="AG61" s="89">
        <v>168.05048327931087</v>
      </c>
      <c r="AH61" s="89">
        <v>168.31537276121142</v>
      </c>
      <c r="AI61" s="89">
        <v>170.56402934708856</v>
      </c>
      <c r="AJ61" s="89">
        <v>174.205687889594</v>
      </c>
      <c r="AK61" s="89">
        <v>184.81344404358742</v>
      </c>
      <c r="AL61" s="89">
        <v>187.86802426716875</v>
      </c>
      <c r="AM61" s="89">
        <v>203.6374111222249</v>
      </c>
      <c r="AN61" s="89">
        <v>208.56032934415762</v>
      </c>
      <c r="AO61" s="89">
        <v>210.53360355636082</v>
      </c>
      <c r="AP61" s="89">
        <v>209.6263987409483</v>
      </c>
      <c r="AQ61" s="89"/>
      <c r="AR61" s="89">
        <v>209.94679316938928</v>
      </c>
      <c r="AS61" s="89">
        <v>212.87210639566783</v>
      </c>
      <c r="AT61" s="89">
        <v>217.37960885547059</v>
      </c>
      <c r="AU61" s="89">
        <v>224.14018931551652</v>
      </c>
      <c r="AV61" s="89">
        <v>229.09736012357993</v>
      </c>
      <c r="AW61" s="89">
        <v>231.71350136991137</v>
      </c>
      <c r="AX61" s="89">
        <v>232.48006457703656</v>
      </c>
      <c r="AY61" s="89">
        <v>240.21394188585805</v>
      </c>
      <c r="AZ61" s="89">
        <v>247.21879370733603</v>
      </c>
      <c r="BA61" s="89">
        <v>253.07568631642025</v>
      </c>
      <c r="BB61" s="89">
        <v>262.01719327957193</v>
      </c>
      <c r="BC61" s="89">
        <v>276.32387123860798</v>
      </c>
      <c r="BD61" s="89"/>
      <c r="BE61" s="89">
        <v>276.3323159700264</v>
      </c>
      <c r="BF61" s="89">
        <v>291.46625319231975</v>
      </c>
      <c r="BG61" s="89">
        <v>294.07484960614289</v>
      </c>
      <c r="BH61" s="89">
        <v>298.50371750315816</v>
      </c>
      <c r="BI61" s="89">
        <v>304.48252041245479</v>
      </c>
      <c r="BJ61" s="89">
        <v>305.97900063960606</v>
      </c>
      <c r="BK61" s="89">
        <v>306.5724970185351</v>
      </c>
      <c r="BL61" s="89">
        <v>316.23311178955345</v>
      </c>
      <c r="BM61" s="89">
        <v>334.86941330575809</v>
      </c>
      <c r="BN61" s="89">
        <v>347.41620115541895</v>
      </c>
      <c r="BO61" s="89">
        <v>353.86467107857237</v>
      </c>
      <c r="BP61" s="89">
        <v>359.29023723529565</v>
      </c>
      <c r="BQ61" s="89">
        <v>360.40895744549084</v>
      </c>
      <c r="BR61" s="89">
        <v>373.18889680241637</v>
      </c>
      <c r="BS61" s="89">
        <v>385.44463143247742</v>
      </c>
    </row>
    <row r="62" spans="1:71" ht="12.75" customHeight="1" x14ac:dyDescent="0.35">
      <c r="A62" s="84">
        <v>192</v>
      </c>
      <c r="B62" s="93" t="s">
        <v>137</v>
      </c>
      <c r="C62" s="89">
        <v>100</v>
      </c>
      <c r="D62" s="89"/>
      <c r="E62" s="89">
        <v>104.95292347105054</v>
      </c>
      <c r="F62" s="89">
        <v>111.39135564947114</v>
      </c>
      <c r="G62" s="89">
        <v>113.80759516324868</v>
      </c>
      <c r="H62" s="89">
        <v>114.46509662510266</v>
      </c>
      <c r="I62" s="89">
        <v>116.19518857620363</v>
      </c>
      <c r="J62" s="89">
        <v>116.70974130067387</v>
      </c>
      <c r="K62" s="89">
        <v>120.60433788654342</v>
      </c>
      <c r="L62" s="89">
        <v>122.07086399010053</v>
      </c>
      <c r="M62" s="89">
        <v>122.86053814399644</v>
      </c>
      <c r="N62" s="89">
        <v>125.00188925222011</v>
      </c>
      <c r="O62" s="89">
        <v>124.10193093116986</v>
      </c>
      <c r="P62" s="89">
        <v>124.6680539476454</v>
      </c>
      <c r="Q62" s="89"/>
      <c r="R62" s="89">
        <v>125.63320782567151</v>
      </c>
      <c r="S62" s="89">
        <v>129.21289067807379</v>
      </c>
      <c r="T62" s="89">
        <v>131.46332673608245</v>
      </c>
      <c r="U62" s="89">
        <v>135.50395656695028</v>
      </c>
      <c r="V62" s="89">
        <v>136.05308852730971</v>
      </c>
      <c r="W62" s="89">
        <v>136.66272102126942</v>
      </c>
      <c r="X62" s="89">
        <v>139.26784668988094</v>
      </c>
      <c r="Y62" s="89">
        <v>140.82580280787218</v>
      </c>
      <c r="Z62" s="89">
        <v>141.60796728575923</v>
      </c>
      <c r="AA62" s="89">
        <v>143.3747631342444</v>
      </c>
      <c r="AB62" s="89">
        <v>143.94309456338269</v>
      </c>
      <c r="AC62" s="89">
        <v>144.14793460092702</v>
      </c>
      <c r="AD62" s="89"/>
      <c r="AE62" s="89">
        <v>148.32993628745982</v>
      </c>
      <c r="AF62" s="89">
        <v>148.65759319875988</v>
      </c>
      <c r="AG62" s="89">
        <v>151.12425070994431</v>
      </c>
      <c r="AH62" s="89">
        <v>152.42250143481456</v>
      </c>
      <c r="AI62" s="89">
        <v>156.72284153159805</v>
      </c>
      <c r="AJ62" s="89">
        <v>162.44926935224925</v>
      </c>
      <c r="AK62" s="89">
        <v>178.0057394342515</v>
      </c>
      <c r="AL62" s="89">
        <v>178.7502635240316</v>
      </c>
      <c r="AM62" s="89">
        <v>191.06601810250149</v>
      </c>
      <c r="AN62" s="89">
        <v>194.40903241030904</v>
      </c>
      <c r="AO62" s="89">
        <v>196.35913958427085</v>
      </c>
      <c r="AP62" s="89">
        <v>196.35913488968029</v>
      </c>
      <c r="AQ62" s="89"/>
      <c r="AR62" s="89">
        <v>206.1128553501251</v>
      </c>
      <c r="AS62" s="89">
        <v>207.88980387969465</v>
      </c>
      <c r="AT62" s="89">
        <v>215.4981924564093</v>
      </c>
      <c r="AU62" s="89">
        <v>221.25205451734163</v>
      </c>
      <c r="AV62" s="89">
        <v>224.46916686409426</v>
      </c>
      <c r="AW62" s="89">
        <v>225.65960141151348</v>
      </c>
      <c r="AX62" s="89">
        <v>234.45537224835974</v>
      </c>
      <c r="AY62" s="89">
        <v>264.39388945572369</v>
      </c>
      <c r="AZ62" s="89">
        <v>273.86729610945753</v>
      </c>
      <c r="BA62" s="89">
        <v>279.2255750879836</v>
      </c>
      <c r="BB62" s="89">
        <v>286.41034195313733</v>
      </c>
      <c r="BC62" s="89">
        <v>300.10084415526785</v>
      </c>
      <c r="BD62" s="89"/>
      <c r="BE62" s="89">
        <v>315.28224251963337</v>
      </c>
      <c r="BF62" s="89">
        <v>321.0980340835568</v>
      </c>
      <c r="BG62" s="89">
        <v>321.0930882707305</v>
      </c>
      <c r="BH62" s="89">
        <v>337.08988873512186</v>
      </c>
      <c r="BI62" s="89">
        <v>337.77312863510497</v>
      </c>
      <c r="BJ62" s="89">
        <v>345.56217799206019</v>
      </c>
      <c r="BK62" s="89">
        <v>361.91967185543643</v>
      </c>
      <c r="BL62" s="89">
        <v>365.54902981414534</v>
      </c>
      <c r="BM62" s="89">
        <v>383.45319585207847</v>
      </c>
      <c r="BN62" s="89">
        <v>389.01042571712009</v>
      </c>
      <c r="BO62" s="89">
        <v>398.40679002657794</v>
      </c>
      <c r="BP62" s="89">
        <v>421.73511893117507</v>
      </c>
      <c r="BQ62" s="89">
        <v>429.50199695304673</v>
      </c>
      <c r="BR62" s="89">
        <v>444.59757709226216</v>
      </c>
      <c r="BS62" s="89">
        <v>456.89645141246569</v>
      </c>
    </row>
    <row r="63" spans="1:71" ht="12.75" customHeight="1" x14ac:dyDescent="0.35">
      <c r="A63" s="84">
        <v>20</v>
      </c>
      <c r="B63" s="94" t="s">
        <v>136</v>
      </c>
      <c r="C63" s="89">
        <v>100</v>
      </c>
      <c r="D63" s="89"/>
      <c r="E63" s="89">
        <v>109.79955812228872</v>
      </c>
      <c r="F63" s="89">
        <v>110.15821442729204</v>
      </c>
      <c r="G63" s="89">
        <v>112.74345884977249</v>
      </c>
      <c r="H63" s="89">
        <v>115.00530752966876</v>
      </c>
      <c r="I63" s="89">
        <v>114.49507918168867</v>
      </c>
      <c r="J63" s="89">
        <v>119.20687179575954</v>
      </c>
      <c r="K63" s="89">
        <v>124.174396306036</v>
      </c>
      <c r="L63" s="89">
        <v>123.9808528872601</v>
      </c>
      <c r="M63" s="89">
        <v>124.35605195625577</v>
      </c>
      <c r="N63" s="89">
        <v>125.0314998522083</v>
      </c>
      <c r="O63" s="89">
        <v>126.80048492953979</v>
      </c>
      <c r="P63" s="89">
        <v>129.35651036731332</v>
      </c>
      <c r="Q63" s="89"/>
      <c r="R63" s="89">
        <v>130.7546749743332</v>
      </c>
      <c r="S63" s="89">
        <v>131.41792963000867</v>
      </c>
      <c r="T63" s="89">
        <v>131.67260983981231</v>
      </c>
      <c r="U63" s="89">
        <v>134.70434858601402</v>
      </c>
      <c r="V63" s="89">
        <v>136.7492576169102</v>
      </c>
      <c r="W63" s="89">
        <v>137.32969224954709</v>
      </c>
      <c r="X63" s="89">
        <v>139.97075639615426</v>
      </c>
      <c r="Y63" s="89">
        <v>142.88482758964437</v>
      </c>
      <c r="Z63" s="89">
        <v>144.09135987929358</v>
      </c>
      <c r="AA63" s="89">
        <v>145.61959949441666</v>
      </c>
      <c r="AB63" s="89">
        <v>146.92980862691971</v>
      </c>
      <c r="AC63" s="89">
        <v>147.69041786933593</v>
      </c>
      <c r="AD63" s="89"/>
      <c r="AE63" s="89">
        <v>151.08600629337991</v>
      </c>
      <c r="AF63" s="89">
        <v>153.10345433579457</v>
      </c>
      <c r="AG63" s="89">
        <v>155.57914744288612</v>
      </c>
      <c r="AH63" s="89">
        <v>157.60899898036641</v>
      </c>
      <c r="AI63" s="89">
        <v>161.43558711968691</v>
      </c>
      <c r="AJ63" s="89">
        <v>169.65313025154896</v>
      </c>
      <c r="AK63" s="89">
        <v>175.68656709039155</v>
      </c>
      <c r="AL63" s="89">
        <v>179.5138689719461</v>
      </c>
      <c r="AM63" s="89">
        <v>207.47596060459705</v>
      </c>
      <c r="AN63" s="89">
        <v>205.20253767449665</v>
      </c>
      <c r="AO63" s="89">
        <v>207.48764512390605</v>
      </c>
      <c r="AP63" s="89">
        <v>214.13171346838382</v>
      </c>
      <c r="AQ63" s="89"/>
      <c r="AR63" s="89">
        <v>217.96209315649347</v>
      </c>
      <c r="AS63" s="89">
        <v>223.91287203261822</v>
      </c>
      <c r="AT63" s="89">
        <v>223.23708347378039</v>
      </c>
      <c r="AU63" s="89">
        <v>231.81574118893323</v>
      </c>
      <c r="AV63" s="89">
        <v>238.39540297995094</v>
      </c>
      <c r="AW63" s="89">
        <v>242.29034821998448</v>
      </c>
      <c r="AX63" s="89">
        <v>244.68222191202872</v>
      </c>
      <c r="AY63" s="89">
        <v>276.52054965591407</v>
      </c>
      <c r="AZ63" s="89">
        <v>291.30374809449825</v>
      </c>
      <c r="BA63" s="89">
        <v>301.97469193224771</v>
      </c>
      <c r="BB63" s="89">
        <v>314.80824600799355</v>
      </c>
      <c r="BC63" s="89">
        <v>318.17108899333147</v>
      </c>
      <c r="BD63" s="89"/>
      <c r="BE63" s="89">
        <v>319.8161471369645</v>
      </c>
      <c r="BF63" s="89">
        <v>331.48187295895013</v>
      </c>
      <c r="BG63" s="89">
        <v>343.89874305016212</v>
      </c>
      <c r="BH63" s="89">
        <v>347.34660906951012</v>
      </c>
      <c r="BI63" s="89">
        <v>353.47019501467639</v>
      </c>
      <c r="BJ63" s="89">
        <v>371.10905460150752</v>
      </c>
      <c r="BK63" s="89">
        <v>385.54868165722638</v>
      </c>
      <c r="BL63" s="89">
        <v>409.23556250669486</v>
      </c>
      <c r="BM63" s="89">
        <v>439.76424747139788</v>
      </c>
      <c r="BN63" s="89">
        <v>480.92135647248</v>
      </c>
      <c r="BO63" s="89">
        <v>538.97473395456325</v>
      </c>
      <c r="BP63" s="89">
        <v>559.66770674917564</v>
      </c>
      <c r="BQ63" s="89">
        <v>611.06995464998954</v>
      </c>
      <c r="BR63" s="89">
        <v>624.34613424715144</v>
      </c>
      <c r="BS63" s="89">
        <v>693.35937013249384</v>
      </c>
    </row>
    <row r="64" spans="1:71" ht="12.75" customHeight="1" x14ac:dyDescent="0.35">
      <c r="A64" s="84">
        <v>201</v>
      </c>
      <c r="B64" s="93" t="s">
        <v>135</v>
      </c>
      <c r="C64" s="89">
        <v>100</v>
      </c>
      <c r="D64" s="89"/>
      <c r="E64" s="89">
        <v>109.56689814019005</v>
      </c>
      <c r="F64" s="89">
        <v>107.41939271719615</v>
      </c>
      <c r="G64" s="89">
        <v>110.0961023872499</v>
      </c>
      <c r="H64" s="89">
        <v>111.55479386086505</v>
      </c>
      <c r="I64" s="89">
        <v>112.61877856366409</v>
      </c>
      <c r="J64" s="89">
        <v>117.90890455388013</v>
      </c>
      <c r="K64" s="89">
        <v>128.0242318394215</v>
      </c>
      <c r="L64" s="89">
        <v>127.52531611347524</v>
      </c>
      <c r="M64" s="89">
        <v>127.74034895516731</v>
      </c>
      <c r="N64" s="89">
        <v>129.10774705847197</v>
      </c>
      <c r="O64" s="89">
        <v>131.05882305755071</v>
      </c>
      <c r="P64" s="89">
        <v>134.72508223214612</v>
      </c>
      <c r="Q64" s="89"/>
      <c r="R64" s="89">
        <v>134.60112375276455</v>
      </c>
      <c r="S64" s="89">
        <v>134.91853906483954</v>
      </c>
      <c r="T64" s="89">
        <v>135.52021190927033</v>
      </c>
      <c r="U64" s="89">
        <v>136.75071492681883</v>
      </c>
      <c r="V64" s="89">
        <v>138.47372532174759</v>
      </c>
      <c r="W64" s="89">
        <v>139.36155347314681</v>
      </c>
      <c r="X64" s="89">
        <v>141.50746472917442</v>
      </c>
      <c r="Y64" s="89">
        <v>141.43469146250357</v>
      </c>
      <c r="Z64" s="89">
        <v>143.10319333672223</v>
      </c>
      <c r="AA64" s="89">
        <v>143.69196635633918</v>
      </c>
      <c r="AB64" s="89">
        <v>145.19511497190854</v>
      </c>
      <c r="AC64" s="89">
        <v>145.96329196816393</v>
      </c>
      <c r="AD64" s="89"/>
      <c r="AE64" s="89">
        <v>151.08273212966915</v>
      </c>
      <c r="AF64" s="89">
        <v>152.72707037300958</v>
      </c>
      <c r="AG64" s="89">
        <v>153.168055124387</v>
      </c>
      <c r="AH64" s="89">
        <v>153.168055124387</v>
      </c>
      <c r="AI64" s="89">
        <v>156.25590301405066</v>
      </c>
      <c r="AJ64" s="89">
        <v>161.50465307837607</v>
      </c>
      <c r="AK64" s="89">
        <v>166.26029900028874</v>
      </c>
      <c r="AL64" s="89">
        <v>167.01851608936892</v>
      </c>
      <c r="AM64" s="89">
        <v>188.45765747781604</v>
      </c>
      <c r="AN64" s="89">
        <v>186.92953126283561</v>
      </c>
      <c r="AO64" s="89">
        <v>187.23305017230385</v>
      </c>
      <c r="AP64" s="89">
        <v>196.35716698985985</v>
      </c>
      <c r="AQ64" s="89"/>
      <c r="AR64" s="89">
        <v>204.9710649861635</v>
      </c>
      <c r="AS64" s="89">
        <v>203.53897211181547</v>
      </c>
      <c r="AT64" s="89">
        <v>200.24130814571316</v>
      </c>
      <c r="AU64" s="89">
        <v>209.5385882808861</v>
      </c>
      <c r="AV64" s="89">
        <v>219.09059751049958</v>
      </c>
      <c r="AW64" s="89">
        <v>215.93826181669169</v>
      </c>
      <c r="AX64" s="89">
        <v>218.65036092167159</v>
      </c>
      <c r="AY64" s="89">
        <v>241.88673209626714</v>
      </c>
      <c r="AZ64" s="89">
        <v>261.07593910148324</v>
      </c>
      <c r="BA64" s="89">
        <v>277.32173261348635</v>
      </c>
      <c r="BB64" s="89">
        <v>286.05640816106904</v>
      </c>
      <c r="BC64" s="89">
        <v>288.5116386191545</v>
      </c>
      <c r="BD64" s="89"/>
      <c r="BE64" s="89">
        <v>290.4564714072223</v>
      </c>
      <c r="BF64" s="89">
        <v>307.03401634245324</v>
      </c>
      <c r="BG64" s="89">
        <v>319.67050374720287</v>
      </c>
      <c r="BH64" s="89">
        <v>324.47550791584371</v>
      </c>
      <c r="BI64" s="89">
        <v>325.72275446923487</v>
      </c>
      <c r="BJ64" s="89">
        <v>350.36898475147404</v>
      </c>
      <c r="BK64" s="89">
        <v>367.3548136336799</v>
      </c>
      <c r="BL64" s="89">
        <v>391.97743367260864</v>
      </c>
      <c r="BM64" s="89">
        <v>421.09414737326483</v>
      </c>
      <c r="BN64" s="89">
        <v>465.88168187570892</v>
      </c>
      <c r="BO64" s="89">
        <v>523.19213723544863</v>
      </c>
      <c r="BP64" s="89">
        <v>537.06585595368915</v>
      </c>
      <c r="BQ64" s="89">
        <v>603.10906477318929</v>
      </c>
      <c r="BR64" s="89">
        <v>608.38069354885192</v>
      </c>
      <c r="BS64" s="89">
        <v>685.8269087930986</v>
      </c>
    </row>
    <row r="65" spans="1:71" ht="12.75" customHeight="1" x14ac:dyDescent="0.35">
      <c r="A65" s="84">
        <v>202</v>
      </c>
      <c r="B65" s="93" t="s">
        <v>134</v>
      </c>
      <c r="C65" s="89">
        <v>100</v>
      </c>
      <c r="D65" s="89"/>
      <c r="E65" s="89">
        <v>110.02666968774322</v>
      </c>
      <c r="F65" s="89">
        <v>112.83172140717757</v>
      </c>
      <c r="G65" s="89">
        <v>115.32768182226788</v>
      </c>
      <c r="H65" s="89">
        <v>118.37353421771219</v>
      </c>
      <c r="I65" s="89">
        <v>116.32663425523059</v>
      </c>
      <c r="J65" s="89">
        <v>120.47388544182395</v>
      </c>
      <c r="K65" s="89">
        <v>120.41637068064615</v>
      </c>
      <c r="L65" s="89">
        <v>120.52091712718506</v>
      </c>
      <c r="M65" s="89">
        <v>121.05246281964276</v>
      </c>
      <c r="N65" s="89">
        <v>121.05246196248012</v>
      </c>
      <c r="O65" s="89">
        <v>122.64369857649604</v>
      </c>
      <c r="P65" s="89">
        <v>124.11596685192633</v>
      </c>
      <c r="Q65" s="89"/>
      <c r="R65" s="89">
        <v>126.99995533741854</v>
      </c>
      <c r="S65" s="89">
        <v>128.00080184714804</v>
      </c>
      <c r="T65" s="89">
        <v>127.91676441526481</v>
      </c>
      <c r="U65" s="89">
        <v>132.70678347420889</v>
      </c>
      <c r="V65" s="89">
        <v>135.06591458349081</v>
      </c>
      <c r="W65" s="89">
        <v>135.34628634056594</v>
      </c>
      <c r="X65" s="89">
        <v>138.47069509635116</v>
      </c>
      <c r="Y65" s="89">
        <v>144.30038123572709</v>
      </c>
      <c r="Z65" s="89">
        <v>145.05596087508565</v>
      </c>
      <c r="AA65" s="89">
        <v>147.50126292300459</v>
      </c>
      <c r="AB65" s="89">
        <v>148.62313374463051</v>
      </c>
      <c r="AC65" s="89">
        <v>149.37635570709475</v>
      </c>
      <c r="AD65" s="89"/>
      <c r="AE65" s="89">
        <v>151.08920237566011</v>
      </c>
      <c r="AF65" s="89">
        <v>153.47086238865003</v>
      </c>
      <c r="AG65" s="89">
        <v>157.93274063914845</v>
      </c>
      <c r="AH65" s="89">
        <v>161.94403632597957</v>
      </c>
      <c r="AI65" s="89">
        <v>166.49174742357781</v>
      </c>
      <c r="AJ65" s="89">
        <v>177.6072845937654</v>
      </c>
      <c r="AK65" s="89">
        <v>184.88803991363699</v>
      </c>
      <c r="AL65" s="89">
        <v>191.71123582666269</v>
      </c>
      <c r="AM65" s="89">
        <v>226.04072002927859</v>
      </c>
      <c r="AN65" s="89">
        <v>223.039774032374</v>
      </c>
      <c r="AO65" s="89">
        <v>227.25921359740258</v>
      </c>
      <c r="AP65" s="89">
        <v>231.4823770400435</v>
      </c>
      <c r="AQ65" s="89"/>
      <c r="AR65" s="89">
        <v>230.64331455956537</v>
      </c>
      <c r="AS65" s="89">
        <v>243.80090032046382</v>
      </c>
      <c r="AT65" s="89">
        <v>245.68446134464995</v>
      </c>
      <c r="AU65" s="89">
        <v>253.56163416622852</v>
      </c>
      <c r="AV65" s="89">
        <v>257.23983231160736</v>
      </c>
      <c r="AW65" s="89">
        <v>268.0139967050402</v>
      </c>
      <c r="AX65" s="89">
        <v>270.09328163912903</v>
      </c>
      <c r="AY65" s="89">
        <v>310.32842865894355</v>
      </c>
      <c r="AZ65" s="89">
        <v>320.81069191328311</v>
      </c>
      <c r="BA65" s="89">
        <v>326.03973368745983</v>
      </c>
      <c r="BB65" s="89">
        <v>342.8744172687704</v>
      </c>
      <c r="BC65" s="89">
        <v>347.12322826644646</v>
      </c>
      <c r="BD65" s="89"/>
      <c r="BE65" s="89">
        <v>348.47566071585004</v>
      </c>
      <c r="BF65" s="89">
        <v>355.34670324947501</v>
      </c>
      <c r="BG65" s="89">
        <v>367.54919340551936</v>
      </c>
      <c r="BH65" s="89">
        <v>369.6722859642839</v>
      </c>
      <c r="BI65" s="89">
        <v>380.55592158780053</v>
      </c>
      <c r="BJ65" s="89">
        <v>391.35452049035422</v>
      </c>
      <c r="BK65" s="89">
        <v>403.30866689933447</v>
      </c>
      <c r="BL65" s="89">
        <v>426.08212383181325</v>
      </c>
      <c r="BM65" s="89">
        <v>457.98910772554456</v>
      </c>
      <c r="BN65" s="89">
        <v>495.60236869808836</v>
      </c>
      <c r="BO65" s="89">
        <v>554.38095128289024</v>
      </c>
      <c r="BP65" s="89">
        <v>581.7305543004876</v>
      </c>
      <c r="BQ65" s="89">
        <v>618.84099523042448</v>
      </c>
      <c r="BR65" s="89">
        <v>639.93083513750719</v>
      </c>
      <c r="BS65" s="89">
        <v>700.71219923136016</v>
      </c>
    </row>
    <row r="66" spans="1:71" ht="12.75" customHeight="1" x14ac:dyDescent="0.35">
      <c r="A66" s="84">
        <v>2021</v>
      </c>
      <c r="B66" s="95" t="s">
        <v>133</v>
      </c>
      <c r="C66" s="89">
        <v>100</v>
      </c>
      <c r="D66" s="89"/>
      <c r="E66" s="89">
        <v>115.14719691306836</v>
      </c>
      <c r="F66" s="89">
        <v>118.07743128855967</v>
      </c>
      <c r="G66" s="89">
        <v>122.59639963325687</v>
      </c>
      <c r="H66" s="89">
        <v>125.10108785468243</v>
      </c>
      <c r="I66" s="89">
        <v>118.92647921183995</v>
      </c>
      <c r="J66" s="89">
        <v>121.62736893095376</v>
      </c>
      <c r="K66" s="89">
        <v>121.45387186320791</v>
      </c>
      <c r="L66" s="89">
        <v>121.76925150465308</v>
      </c>
      <c r="M66" s="89">
        <v>121.50482476536118</v>
      </c>
      <c r="N66" s="89">
        <v>121.50482217967361</v>
      </c>
      <c r="O66" s="89">
        <v>126.30489230024708</v>
      </c>
      <c r="P66" s="89">
        <v>126.15735438677703</v>
      </c>
      <c r="Q66" s="89"/>
      <c r="R66" s="89">
        <v>129.60799867125499</v>
      </c>
      <c r="S66" s="89">
        <v>131.12823966990319</v>
      </c>
      <c r="T66" s="89">
        <v>130.87473855772762</v>
      </c>
      <c r="U66" s="89">
        <v>135.16585686473067</v>
      </c>
      <c r="V66" s="89">
        <v>136.80021975971991</v>
      </c>
      <c r="W66" s="89">
        <v>137.64597268706981</v>
      </c>
      <c r="X66" s="89">
        <v>141.52732936097061</v>
      </c>
      <c r="Y66" s="89">
        <v>145.94181930131225</v>
      </c>
      <c r="Z66" s="89">
        <v>147.59845195435636</v>
      </c>
      <c r="AA66" s="89">
        <v>149.19211927999785</v>
      </c>
      <c r="AB66" s="89">
        <v>149.46320099333832</v>
      </c>
      <c r="AC66" s="89">
        <v>146.22699644429829</v>
      </c>
      <c r="AD66" s="89"/>
      <c r="AE66" s="89">
        <v>150.16280955517561</v>
      </c>
      <c r="AF66" s="89">
        <v>155.23429771337678</v>
      </c>
      <c r="AG66" s="89">
        <v>159.53920900600551</v>
      </c>
      <c r="AH66" s="89">
        <v>157.3553571492256</v>
      </c>
      <c r="AI66" s="89">
        <v>164.22497259950285</v>
      </c>
      <c r="AJ66" s="89">
        <v>173.33030668447358</v>
      </c>
      <c r="AK66" s="89">
        <v>187.41366669479103</v>
      </c>
      <c r="AL66" s="89">
        <v>191.58498056898662</v>
      </c>
      <c r="AM66" s="89">
        <v>214.64923062176896</v>
      </c>
      <c r="AN66" s="89">
        <v>214.30239791472567</v>
      </c>
      <c r="AO66" s="89">
        <v>218.90128678987253</v>
      </c>
      <c r="AP66" s="89">
        <v>231.64073765265701</v>
      </c>
      <c r="AQ66" s="89"/>
      <c r="AR66" s="89">
        <v>229.10965037980154</v>
      </c>
      <c r="AS66" s="89">
        <v>239.43892894624713</v>
      </c>
      <c r="AT66" s="89">
        <v>243.75701271731432</v>
      </c>
      <c r="AU66" s="89">
        <v>233.20304183241157</v>
      </c>
      <c r="AV66" s="89">
        <v>238.96983389844243</v>
      </c>
      <c r="AW66" s="89">
        <v>242.15640681532503</v>
      </c>
      <c r="AX66" s="89">
        <v>248.42870685943291</v>
      </c>
      <c r="AY66" s="89">
        <v>277.43934934225547</v>
      </c>
      <c r="AZ66" s="89">
        <v>286.41912106437758</v>
      </c>
      <c r="BA66" s="89">
        <v>293.27276801920641</v>
      </c>
      <c r="BB66" s="89">
        <v>313.13793009051818</v>
      </c>
      <c r="BC66" s="89">
        <v>311.28868017362032</v>
      </c>
      <c r="BD66" s="89"/>
      <c r="BE66" s="89">
        <v>314.36709436962258</v>
      </c>
      <c r="BF66" s="89">
        <v>316.94576820104209</v>
      </c>
      <c r="BG66" s="89">
        <v>327.83422912914199</v>
      </c>
      <c r="BH66" s="89">
        <v>334.23867776033467</v>
      </c>
      <c r="BI66" s="89">
        <v>336.36122510352487</v>
      </c>
      <c r="BJ66" s="89">
        <v>350.91387751264244</v>
      </c>
      <c r="BK66" s="89">
        <v>369.05086978128435</v>
      </c>
      <c r="BL66" s="89">
        <v>382.8671105952418</v>
      </c>
      <c r="BM66" s="89">
        <v>403.36313883485053</v>
      </c>
      <c r="BN66" s="89">
        <v>435.5168002082915</v>
      </c>
      <c r="BO66" s="89">
        <v>475.43977508727545</v>
      </c>
      <c r="BP66" s="89">
        <v>497.95066494308384</v>
      </c>
      <c r="BQ66" s="89">
        <v>531.76051313981634</v>
      </c>
      <c r="BR66" s="89">
        <v>542.27343687972063</v>
      </c>
      <c r="BS66" s="89">
        <v>558.91978800898755</v>
      </c>
    </row>
    <row r="67" spans="1:71" ht="12.75" customHeight="1" x14ac:dyDescent="0.35">
      <c r="A67" s="84">
        <v>2022</v>
      </c>
      <c r="B67" s="95" t="s">
        <v>132</v>
      </c>
      <c r="C67" s="89">
        <v>100</v>
      </c>
      <c r="D67" s="89"/>
      <c r="E67" s="89">
        <v>107.48743841028667</v>
      </c>
      <c r="F67" s="89">
        <v>110.23041298382044</v>
      </c>
      <c r="G67" s="89">
        <v>111.7231788481631</v>
      </c>
      <c r="H67" s="89">
        <v>115.0373905231184</v>
      </c>
      <c r="I67" s="89">
        <v>115.0373905231184</v>
      </c>
      <c r="J67" s="89">
        <v>119.90188157879585</v>
      </c>
      <c r="K67" s="89">
        <v>119.90188157879585</v>
      </c>
      <c r="L67" s="89">
        <v>119.90187741574432</v>
      </c>
      <c r="M67" s="89">
        <v>120.82813990312414</v>
      </c>
      <c r="N67" s="89">
        <v>120.82813990312414</v>
      </c>
      <c r="O67" s="89">
        <v>120.82813990312414</v>
      </c>
      <c r="P67" s="89">
        <v>123.10365799195871</v>
      </c>
      <c r="Q67" s="89"/>
      <c r="R67" s="89">
        <v>125.7066460911586</v>
      </c>
      <c r="S67" s="89">
        <v>126.44992874592445</v>
      </c>
      <c r="T67" s="89">
        <v>126.44992708974475</v>
      </c>
      <c r="U67" s="89">
        <v>131.48734731226634</v>
      </c>
      <c r="V67" s="89">
        <v>134.20588557586171</v>
      </c>
      <c r="W67" s="89">
        <v>134.20588902551987</v>
      </c>
      <c r="X67" s="89">
        <v>136.95493295176593</v>
      </c>
      <c r="Y67" s="89">
        <v>143.48640433594105</v>
      </c>
      <c r="Z67" s="89">
        <v>143.79515850317222</v>
      </c>
      <c r="AA67" s="89">
        <v>146.66277986092317</v>
      </c>
      <c r="AB67" s="89">
        <v>148.2065506587065</v>
      </c>
      <c r="AC67" s="89">
        <v>150.93809948701104</v>
      </c>
      <c r="AD67" s="89"/>
      <c r="AE67" s="89">
        <v>151.54859366907104</v>
      </c>
      <c r="AF67" s="89">
        <v>152.59638795754651</v>
      </c>
      <c r="AG67" s="89">
        <v>157.13610495226231</v>
      </c>
      <c r="AH67" s="89">
        <v>164.21952812108299</v>
      </c>
      <c r="AI67" s="89">
        <v>167.61582416000803</v>
      </c>
      <c r="AJ67" s="89">
        <v>179.72820605407054</v>
      </c>
      <c r="AK67" s="89">
        <v>183.63560042143621</v>
      </c>
      <c r="AL67" s="89">
        <v>191.77384486771061</v>
      </c>
      <c r="AM67" s="89">
        <v>231.68967470279549</v>
      </c>
      <c r="AN67" s="89">
        <v>227.37257371188983</v>
      </c>
      <c r="AO67" s="89">
        <v>231.40384719282909</v>
      </c>
      <c r="AP67" s="89">
        <v>231.40384719282909</v>
      </c>
      <c r="AQ67" s="89"/>
      <c r="AR67" s="89">
        <v>231.40384719282909</v>
      </c>
      <c r="AS67" s="89">
        <v>245.96396940639821</v>
      </c>
      <c r="AT67" s="89">
        <v>246.64026874979751</v>
      </c>
      <c r="AU67" s="89">
        <v>263.65730833105886</v>
      </c>
      <c r="AV67" s="89">
        <v>266.29978832167495</v>
      </c>
      <c r="AW67" s="89">
        <v>280.8365827627585</v>
      </c>
      <c r="AX67" s="89">
        <v>280.8365827627585</v>
      </c>
      <c r="AY67" s="89">
        <v>326.63787790367348</v>
      </c>
      <c r="AZ67" s="89">
        <v>337.86521550775024</v>
      </c>
      <c r="BA67" s="89">
        <v>342.288627684289</v>
      </c>
      <c r="BB67" s="89">
        <v>357.62051957465638</v>
      </c>
      <c r="BC67" s="89">
        <v>364.89331351876456</v>
      </c>
      <c r="BD67" s="89"/>
      <c r="BE67" s="89">
        <v>365.38984448724108</v>
      </c>
      <c r="BF67" s="89">
        <v>374.3894406606376</v>
      </c>
      <c r="BG67" s="89">
        <v>387.24354811471881</v>
      </c>
      <c r="BH67" s="89">
        <v>387.24354811471881</v>
      </c>
      <c r="BI67" s="89">
        <v>402.4717421024489</v>
      </c>
      <c r="BJ67" s="89">
        <v>411.40873385760278</v>
      </c>
      <c r="BK67" s="89">
        <v>420.29685309795519</v>
      </c>
      <c r="BL67" s="89">
        <v>447.51212672747306</v>
      </c>
      <c r="BM67" s="89">
        <v>485.07771846129447</v>
      </c>
      <c r="BN67" s="89">
        <v>525.3983541736626</v>
      </c>
      <c r="BO67" s="89">
        <v>593.5272920510356</v>
      </c>
      <c r="BP67" s="89">
        <v>623.27637685290938</v>
      </c>
      <c r="BQ67" s="89">
        <v>662.02355711329108</v>
      </c>
      <c r="BR67" s="89">
        <v>688.35841089666133</v>
      </c>
      <c r="BS67" s="89">
        <v>771.02599889268902</v>
      </c>
    </row>
    <row r="68" spans="1:71" ht="12.75" customHeight="1" x14ac:dyDescent="0.35">
      <c r="A68" s="84">
        <v>21</v>
      </c>
      <c r="B68" s="94" t="s">
        <v>131</v>
      </c>
      <c r="C68" s="89">
        <v>100</v>
      </c>
      <c r="D68" s="89"/>
      <c r="E68" s="89">
        <v>108.4426928873491</v>
      </c>
      <c r="F68" s="89">
        <v>113.03600894218523</v>
      </c>
      <c r="G68" s="89">
        <v>116.41258305197347</v>
      </c>
      <c r="H68" s="89">
        <v>119.51544283364271</v>
      </c>
      <c r="I68" s="89">
        <v>123.29583223939679</v>
      </c>
      <c r="J68" s="89">
        <v>126.80144837509354</v>
      </c>
      <c r="K68" s="89">
        <v>128.81399505401941</v>
      </c>
      <c r="L68" s="89">
        <v>130.71129345788077</v>
      </c>
      <c r="M68" s="89">
        <v>132.41753313217271</v>
      </c>
      <c r="N68" s="89">
        <v>133.51735415559921</v>
      </c>
      <c r="O68" s="89">
        <v>136.13419036493244</v>
      </c>
      <c r="P68" s="89">
        <v>138.61555505497407</v>
      </c>
      <c r="Q68" s="89"/>
      <c r="R68" s="89">
        <v>138.88323691676507</v>
      </c>
      <c r="S68" s="89">
        <v>141.01553278637854</v>
      </c>
      <c r="T68" s="89">
        <v>141.56272841488524</v>
      </c>
      <c r="U68" s="89">
        <v>144.11741443094357</v>
      </c>
      <c r="V68" s="89">
        <v>144.69219521441033</v>
      </c>
      <c r="W68" s="89">
        <v>145.81125776079102</v>
      </c>
      <c r="X68" s="89">
        <v>147.7486931341773</v>
      </c>
      <c r="Y68" s="89">
        <v>148.56872740349348</v>
      </c>
      <c r="Z68" s="89">
        <v>151.30176666725208</v>
      </c>
      <c r="AA68" s="89">
        <v>152.93698710756382</v>
      </c>
      <c r="AB68" s="89">
        <v>154.03916124211042</v>
      </c>
      <c r="AC68" s="89">
        <v>158.47067060345745</v>
      </c>
      <c r="AD68" s="89"/>
      <c r="AE68" s="89">
        <v>163.34156300145841</v>
      </c>
      <c r="AF68" s="89">
        <v>167.74606804741876</v>
      </c>
      <c r="AG68" s="89">
        <v>169.38784537960316</v>
      </c>
      <c r="AH68" s="89">
        <v>174.20279513501009</v>
      </c>
      <c r="AI68" s="89">
        <v>183.41492591387023</v>
      </c>
      <c r="AJ68" s="89">
        <v>189.35942057613454</v>
      </c>
      <c r="AK68" s="89">
        <v>193.76966871037331</v>
      </c>
      <c r="AL68" s="89">
        <v>206.3601243506354</v>
      </c>
      <c r="AM68" s="89">
        <v>228.90403784537844</v>
      </c>
      <c r="AN68" s="89">
        <v>240.65023824966349</v>
      </c>
      <c r="AO68" s="89">
        <v>247.85180217208125</v>
      </c>
      <c r="AP68" s="89">
        <v>252.50016274849153</v>
      </c>
      <c r="AQ68" s="89"/>
      <c r="AR68" s="89">
        <v>259.3018398944248</v>
      </c>
      <c r="AS68" s="89">
        <v>264.86681132478026</v>
      </c>
      <c r="AT68" s="89">
        <v>278.85483379180295</v>
      </c>
      <c r="AU68" s="89">
        <v>294.4772107992639</v>
      </c>
      <c r="AV68" s="89">
        <v>305.87178537807495</v>
      </c>
      <c r="AW68" s="89">
        <v>311.39457607407007</v>
      </c>
      <c r="AX68" s="89">
        <v>319.5002657344682</v>
      </c>
      <c r="AY68" s="89">
        <v>371.78107547037007</v>
      </c>
      <c r="AZ68" s="89">
        <v>398.01331357756533</v>
      </c>
      <c r="BA68" s="89">
        <v>419.93021288815629</v>
      </c>
      <c r="BB68" s="89">
        <v>439.13077472988573</v>
      </c>
      <c r="BC68" s="89">
        <v>455.31350390031395</v>
      </c>
      <c r="BD68" s="89"/>
      <c r="BE68" s="89">
        <v>470.73228615905577</v>
      </c>
      <c r="BF68" s="89">
        <v>473.68421542672826</v>
      </c>
      <c r="BG68" s="89">
        <v>481.05501982358442</v>
      </c>
      <c r="BH68" s="89">
        <v>485.46958726784078</v>
      </c>
      <c r="BI68" s="89">
        <v>505.28786936881789</v>
      </c>
      <c r="BJ68" s="89">
        <v>535.74741972340132</v>
      </c>
      <c r="BK68" s="89">
        <v>570.26684231767126</v>
      </c>
      <c r="BL68" s="89">
        <v>591.4684139489251</v>
      </c>
      <c r="BM68" s="89">
        <v>613.72357249373556</v>
      </c>
      <c r="BN68" s="89">
        <v>675.17193142565918</v>
      </c>
      <c r="BO68" s="89">
        <v>725.55706080288599</v>
      </c>
      <c r="BP68" s="89">
        <v>735.38880102779603</v>
      </c>
      <c r="BQ68" s="89">
        <v>742.27812806009501</v>
      </c>
      <c r="BR68" s="89">
        <v>776.15899137743565</v>
      </c>
      <c r="BS68" s="89">
        <v>786.19542594681707</v>
      </c>
    </row>
    <row r="69" spans="1:71" ht="12.75" customHeight="1" x14ac:dyDescent="0.35">
      <c r="A69" s="84">
        <v>2101</v>
      </c>
      <c r="B69" s="95" t="s">
        <v>130</v>
      </c>
      <c r="C69" s="89">
        <v>100</v>
      </c>
      <c r="D69" s="89"/>
      <c r="E69" s="89">
        <v>106.58638548587459</v>
      </c>
      <c r="F69" s="89">
        <v>111.10378126344463</v>
      </c>
      <c r="G69" s="89">
        <v>114.20094018358236</v>
      </c>
      <c r="H69" s="89">
        <v>118.99713929099613</v>
      </c>
      <c r="I69" s="89">
        <v>119.59017146404534</v>
      </c>
      <c r="J69" s="89">
        <v>121.29798619199751</v>
      </c>
      <c r="K69" s="89">
        <v>123.42532457020327</v>
      </c>
      <c r="L69" s="89">
        <v>123.33995596768345</v>
      </c>
      <c r="M69" s="89">
        <v>123.19820761077027</v>
      </c>
      <c r="N69" s="89">
        <v>123.60130319457733</v>
      </c>
      <c r="O69" s="89">
        <v>126.64391246165556</v>
      </c>
      <c r="P69" s="89">
        <v>127.24836978886447</v>
      </c>
      <c r="Q69" s="89"/>
      <c r="R69" s="89">
        <v>127.95802230624741</v>
      </c>
      <c r="S69" s="89">
        <v>128.34411989766545</v>
      </c>
      <c r="T69" s="89">
        <v>129.04565484460787</v>
      </c>
      <c r="U69" s="89">
        <v>131.03984191688525</v>
      </c>
      <c r="V69" s="89">
        <v>132.38900737671705</v>
      </c>
      <c r="W69" s="89">
        <v>133.86119991911227</v>
      </c>
      <c r="X69" s="89">
        <v>137.91652002535946</v>
      </c>
      <c r="Y69" s="89">
        <v>139.98276968236988</v>
      </c>
      <c r="Z69" s="89">
        <v>140.88630128635828</v>
      </c>
      <c r="AA69" s="89">
        <v>144.36029902994534</v>
      </c>
      <c r="AB69" s="89">
        <v>146.8150004469797</v>
      </c>
      <c r="AC69" s="89">
        <v>147.05500892770007</v>
      </c>
      <c r="AD69" s="89"/>
      <c r="AE69" s="89">
        <v>150.4563080326885</v>
      </c>
      <c r="AF69" s="89">
        <v>155.43296223196401</v>
      </c>
      <c r="AG69" s="89">
        <v>156.30214250811352</v>
      </c>
      <c r="AH69" s="89">
        <v>162.36731606329093</v>
      </c>
      <c r="AI69" s="89">
        <v>165.67640486241407</v>
      </c>
      <c r="AJ69" s="89">
        <v>175.85721134034105</v>
      </c>
      <c r="AK69" s="89">
        <v>189.82817083827439</v>
      </c>
      <c r="AL69" s="89">
        <v>207.47273475774824</v>
      </c>
      <c r="AM69" s="89">
        <v>235.62066091591686</v>
      </c>
      <c r="AN69" s="89">
        <v>252.94508124405041</v>
      </c>
      <c r="AO69" s="89">
        <v>261.27287335357897</v>
      </c>
      <c r="AP69" s="89">
        <v>270.29811377587532</v>
      </c>
      <c r="AQ69" s="89"/>
      <c r="AR69" s="89">
        <v>285.21973768933907</v>
      </c>
      <c r="AS69" s="89">
        <v>290.60254272902273</v>
      </c>
      <c r="AT69" s="89">
        <v>298.59023154087976</v>
      </c>
      <c r="AU69" s="89">
        <v>320.27412813384734</v>
      </c>
      <c r="AV69" s="89">
        <v>329.66314265324155</v>
      </c>
      <c r="AW69" s="89">
        <v>330.58508353600592</v>
      </c>
      <c r="AX69" s="89">
        <v>341.7161416995861</v>
      </c>
      <c r="AY69" s="89">
        <v>358.45142563968983</v>
      </c>
      <c r="AZ69" s="89">
        <v>413.12055359511089</v>
      </c>
      <c r="BA69" s="89">
        <v>422.97683889606617</v>
      </c>
      <c r="BB69" s="89">
        <v>436.6733629549322</v>
      </c>
      <c r="BC69" s="89">
        <v>448.36668946796124</v>
      </c>
      <c r="BD69" s="89"/>
      <c r="BE69" s="89">
        <v>456.98518742837632</v>
      </c>
      <c r="BF69" s="89">
        <v>465.03841333235266</v>
      </c>
      <c r="BG69" s="89">
        <v>466.49496177561622</v>
      </c>
      <c r="BH69" s="89">
        <v>473.33614334038231</v>
      </c>
      <c r="BI69" s="89">
        <v>485.87330715804217</v>
      </c>
      <c r="BJ69" s="89">
        <v>493.95768988883958</v>
      </c>
      <c r="BK69" s="89">
        <v>504.23850926632139</v>
      </c>
      <c r="BL69" s="89">
        <v>511.57155732150022</v>
      </c>
      <c r="BM69" s="89">
        <v>523.89072125762414</v>
      </c>
      <c r="BN69" s="89">
        <v>541.16798440645618</v>
      </c>
      <c r="BO69" s="89">
        <v>566.9264374662896</v>
      </c>
      <c r="BP69" s="89">
        <v>592.27574990218727</v>
      </c>
      <c r="BQ69" s="89">
        <v>600.51028229470171</v>
      </c>
      <c r="BR69" s="89">
        <v>627.20938472109117</v>
      </c>
      <c r="BS69" s="89">
        <v>641.69742733716316</v>
      </c>
    </row>
    <row r="70" spans="1:71" ht="12.75" customHeight="1" x14ac:dyDescent="0.35">
      <c r="A70" s="84">
        <v>2102</v>
      </c>
      <c r="B70" s="95" t="s">
        <v>129</v>
      </c>
      <c r="C70" s="89">
        <v>100</v>
      </c>
      <c r="D70" s="89"/>
      <c r="E70" s="89">
        <v>123.22711605698804</v>
      </c>
      <c r="F70" s="89">
        <v>130.3336099216009</v>
      </c>
      <c r="G70" s="89">
        <v>132.83889481419553</v>
      </c>
      <c r="H70" s="89">
        <v>134.46333279857421</v>
      </c>
      <c r="I70" s="89">
        <v>136.51097839088192</v>
      </c>
      <c r="J70" s="89">
        <v>136.05753697266786</v>
      </c>
      <c r="K70" s="89">
        <v>143.16027286979741</v>
      </c>
      <c r="L70" s="89">
        <v>143.61851375195934</v>
      </c>
      <c r="M70" s="89">
        <v>146.30812022839345</v>
      </c>
      <c r="N70" s="89">
        <v>146.81677209637868</v>
      </c>
      <c r="O70" s="89">
        <v>148.01002276452124</v>
      </c>
      <c r="P70" s="89">
        <v>151.67536123101945</v>
      </c>
      <c r="Q70" s="89"/>
      <c r="R70" s="89">
        <v>151.46459942353502</v>
      </c>
      <c r="S70" s="89">
        <v>150.00078365548595</v>
      </c>
      <c r="T70" s="89">
        <v>151.89058618798569</v>
      </c>
      <c r="U70" s="89">
        <v>152.56396665394158</v>
      </c>
      <c r="V70" s="89">
        <v>154.36493206335396</v>
      </c>
      <c r="W70" s="89">
        <v>156.78649239874909</v>
      </c>
      <c r="X70" s="89">
        <v>161.34406903567526</v>
      </c>
      <c r="Y70" s="89">
        <v>162.47436149368605</v>
      </c>
      <c r="Z70" s="89">
        <v>163.70828064476294</v>
      </c>
      <c r="AA70" s="89">
        <v>168.00784534756178</v>
      </c>
      <c r="AB70" s="89">
        <v>170.05969821020591</v>
      </c>
      <c r="AC70" s="89">
        <v>171.22106165892535</v>
      </c>
      <c r="AD70" s="89"/>
      <c r="AE70" s="89">
        <v>178.23311068721907</v>
      </c>
      <c r="AF70" s="89">
        <v>185.61178399477097</v>
      </c>
      <c r="AG70" s="89">
        <v>190.97720084795404</v>
      </c>
      <c r="AH70" s="89">
        <v>191.24605821659964</v>
      </c>
      <c r="AI70" s="89">
        <v>211.67402927160452</v>
      </c>
      <c r="AJ70" s="89">
        <v>227.90317918880257</v>
      </c>
      <c r="AK70" s="89">
        <v>233.57135263732766</v>
      </c>
      <c r="AL70" s="89">
        <v>245.81714691492121</v>
      </c>
      <c r="AM70" s="89">
        <v>289.36256573155453</v>
      </c>
      <c r="AN70" s="89">
        <v>294.50974921552739</v>
      </c>
      <c r="AO70" s="89">
        <v>291.39294740488333</v>
      </c>
      <c r="AP70" s="89">
        <v>305.48288202088975</v>
      </c>
      <c r="AQ70" s="89"/>
      <c r="AR70" s="89">
        <v>304.53433803546062</v>
      </c>
      <c r="AS70" s="89">
        <v>308.02491420209253</v>
      </c>
      <c r="AT70" s="89">
        <v>338.10355551581625</v>
      </c>
      <c r="AU70" s="89">
        <v>345.84615934663503</v>
      </c>
      <c r="AV70" s="89">
        <v>357.67646825502527</v>
      </c>
      <c r="AW70" s="89">
        <v>357.46005259354035</v>
      </c>
      <c r="AX70" s="89">
        <v>354.66692281266262</v>
      </c>
      <c r="AY70" s="89">
        <v>422.13621741385617</v>
      </c>
      <c r="AZ70" s="89">
        <v>425.22139263657328</v>
      </c>
      <c r="BA70" s="89">
        <v>443.84750757441572</v>
      </c>
      <c r="BB70" s="89">
        <v>473.44249429696725</v>
      </c>
      <c r="BC70" s="89">
        <v>481.68824530459278</v>
      </c>
      <c r="BD70" s="89"/>
      <c r="BE70" s="89">
        <v>488.65104514937889</v>
      </c>
      <c r="BF70" s="89">
        <v>495.02931335257114</v>
      </c>
      <c r="BG70" s="89">
        <v>507.28554663719228</v>
      </c>
      <c r="BH70" s="89">
        <v>521.56645349337396</v>
      </c>
      <c r="BI70" s="89">
        <v>540.69902633756635</v>
      </c>
      <c r="BJ70" s="89">
        <v>550.59914414400862</v>
      </c>
      <c r="BK70" s="89">
        <v>560.9688747044928</v>
      </c>
      <c r="BL70" s="89">
        <v>575.41958200993747</v>
      </c>
      <c r="BM70" s="89">
        <v>594.11197688624816</v>
      </c>
      <c r="BN70" s="89">
        <v>610.96613744190472</v>
      </c>
      <c r="BO70" s="89">
        <v>627.48647500293703</v>
      </c>
      <c r="BP70" s="89">
        <v>649.7027601216372</v>
      </c>
      <c r="BQ70" s="89">
        <v>673.11869267778343</v>
      </c>
      <c r="BR70" s="89">
        <v>693.18870216579523</v>
      </c>
      <c r="BS70" s="89">
        <v>724.75544260263541</v>
      </c>
    </row>
    <row r="71" spans="1:71" ht="12.75" customHeight="1" x14ac:dyDescent="0.35">
      <c r="A71" s="84">
        <v>2109</v>
      </c>
      <c r="B71" s="95" t="s">
        <v>128</v>
      </c>
      <c r="C71" s="89">
        <v>100</v>
      </c>
      <c r="D71" s="89"/>
      <c r="E71" s="89">
        <v>103.64850296292198</v>
      </c>
      <c r="F71" s="89">
        <v>107.35895434345186</v>
      </c>
      <c r="G71" s="89">
        <v>111.12824984076731</v>
      </c>
      <c r="H71" s="89">
        <v>114.28325123238227</v>
      </c>
      <c r="I71" s="89">
        <v>119.59044340609357</v>
      </c>
      <c r="J71" s="89">
        <v>125.0302259172598</v>
      </c>
      <c r="K71" s="89">
        <v>125.17851140810146</v>
      </c>
      <c r="L71" s="89">
        <v>128.15553054991059</v>
      </c>
      <c r="M71" s="89">
        <v>130.03160260200687</v>
      </c>
      <c r="N71" s="89">
        <v>131.54160407176423</v>
      </c>
      <c r="O71" s="89">
        <v>134.55006478032621</v>
      </c>
      <c r="P71" s="89">
        <v>137.13726787217567</v>
      </c>
      <c r="Q71" s="89"/>
      <c r="R71" s="89">
        <v>137.45186990841816</v>
      </c>
      <c r="S71" s="89">
        <v>141.37310040327554</v>
      </c>
      <c r="T71" s="89">
        <v>141.3934138805206</v>
      </c>
      <c r="U71" s="89">
        <v>144.78393718081983</v>
      </c>
      <c r="V71" s="89">
        <v>144.69801611446147</v>
      </c>
      <c r="W71" s="89">
        <v>145.24829462637766</v>
      </c>
      <c r="X71" s="89">
        <v>145.64267091114795</v>
      </c>
      <c r="Y71" s="89">
        <v>145.99789184131453</v>
      </c>
      <c r="Z71" s="89">
        <v>149.78886179594556</v>
      </c>
      <c r="AA71" s="89">
        <v>149.94421281497293</v>
      </c>
      <c r="AB71" s="89">
        <v>150.32134713500434</v>
      </c>
      <c r="AC71" s="89">
        <v>157.11746576122556</v>
      </c>
      <c r="AD71" s="89"/>
      <c r="AE71" s="89">
        <v>161.63432061109441</v>
      </c>
      <c r="AF71" s="89">
        <v>164.80641464260279</v>
      </c>
      <c r="AG71" s="89">
        <v>165.32716797788584</v>
      </c>
      <c r="AH71" s="89">
        <v>171.42375076403664</v>
      </c>
      <c r="AI71" s="89">
        <v>178.2726695734022</v>
      </c>
      <c r="AJ71" s="89">
        <v>179.31564932425644</v>
      </c>
      <c r="AK71" s="89">
        <v>180.56381374732646</v>
      </c>
      <c r="AL71" s="89">
        <v>191.8460122270173</v>
      </c>
      <c r="AM71" s="89">
        <v>205.24430495186772</v>
      </c>
      <c r="AN71" s="89">
        <v>217.78438151400985</v>
      </c>
      <c r="AO71" s="89">
        <v>228.3798993781495</v>
      </c>
      <c r="AP71" s="89">
        <v>228.39029646508868</v>
      </c>
      <c r="AQ71" s="89"/>
      <c r="AR71" s="89">
        <v>235.67981567669636</v>
      </c>
      <c r="AS71" s="89">
        <v>242.04289292303298</v>
      </c>
      <c r="AT71" s="89">
        <v>251.94106121603872</v>
      </c>
      <c r="AU71" s="89">
        <v>268.68123855816287</v>
      </c>
      <c r="AV71" s="89">
        <v>280.48736821501132</v>
      </c>
      <c r="AW71" s="89">
        <v>289.37927758348565</v>
      </c>
      <c r="AX71" s="89">
        <v>300.54960243157075</v>
      </c>
      <c r="AY71" s="89">
        <v>357.43801652943597</v>
      </c>
      <c r="AZ71" s="89">
        <v>383.94110334541983</v>
      </c>
      <c r="BA71" s="89">
        <v>410.46006915771352</v>
      </c>
      <c r="BB71" s="89">
        <v>427.47993559247112</v>
      </c>
      <c r="BC71" s="89">
        <v>447.79107969083935</v>
      </c>
      <c r="BD71" s="89"/>
      <c r="BE71" s="89">
        <v>468.1799246389254</v>
      </c>
      <c r="BF71" s="89">
        <v>468.45321049433284</v>
      </c>
      <c r="BG71" s="89">
        <v>475.74201140662927</v>
      </c>
      <c r="BH71" s="89">
        <v>475.91844779591531</v>
      </c>
      <c r="BI71" s="89">
        <v>498.0468841837997</v>
      </c>
      <c r="BJ71" s="89">
        <v>542.24575593174995</v>
      </c>
      <c r="BK71" s="89">
        <v>592.3245525367264</v>
      </c>
      <c r="BL71" s="89">
        <v>619.88566198615467</v>
      </c>
      <c r="BM71" s="89">
        <v>646.23866361423177</v>
      </c>
      <c r="BN71" s="89">
        <v>736.25213074034355</v>
      </c>
      <c r="BO71" s="89">
        <v>805.80263807296546</v>
      </c>
      <c r="BP71" s="89">
        <v>806.78020763730626</v>
      </c>
      <c r="BQ71" s="89">
        <v>807.34113393089581</v>
      </c>
      <c r="BR71" s="89">
        <v>848.22714426662014</v>
      </c>
      <c r="BS71" s="89">
        <v>849.25424681314439</v>
      </c>
    </row>
    <row r="72" spans="1:71" ht="12.75" customHeight="1" x14ac:dyDescent="0.35">
      <c r="A72" s="84">
        <v>22</v>
      </c>
      <c r="B72" s="94" t="s">
        <v>127</v>
      </c>
      <c r="C72" s="89">
        <v>100</v>
      </c>
      <c r="D72" s="89"/>
      <c r="E72" s="89">
        <v>107.1525747437494</v>
      </c>
      <c r="F72" s="89">
        <v>110.01677044555595</v>
      </c>
      <c r="G72" s="89">
        <v>112.36297041386752</v>
      </c>
      <c r="H72" s="89">
        <v>113.66287640755483</v>
      </c>
      <c r="I72" s="89">
        <v>116.27908734814353</v>
      </c>
      <c r="J72" s="89">
        <v>118.97357770379071</v>
      </c>
      <c r="K72" s="89">
        <v>121.90642614787834</v>
      </c>
      <c r="L72" s="89">
        <v>124.33571930179475</v>
      </c>
      <c r="M72" s="89">
        <v>128.8031568458191</v>
      </c>
      <c r="N72" s="89">
        <v>131.41461219551749</v>
      </c>
      <c r="O72" s="89">
        <v>134.4723218083513</v>
      </c>
      <c r="P72" s="89">
        <v>134.96154477241467</v>
      </c>
      <c r="Q72" s="89"/>
      <c r="R72" s="89">
        <v>140.22653023851612</v>
      </c>
      <c r="S72" s="89">
        <v>141.15112804019583</v>
      </c>
      <c r="T72" s="89">
        <v>141.42513390703093</v>
      </c>
      <c r="U72" s="89">
        <v>145.58015831436222</v>
      </c>
      <c r="V72" s="89">
        <v>149.58374898309427</v>
      </c>
      <c r="W72" s="89">
        <v>152.78718887242053</v>
      </c>
      <c r="X72" s="89">
        <v>157.49114347224099</v>
      </c>
      <c r="Y72" s="89">
        <v>158.39039594652897</v>
      </c>
      <c r="Z72" s="89">
        <v>160.84579293110448</v>
      </c>
      <c r="AA72" s="89">
        <v>167.40376312192561</v>
      </c>
      <c r="AB72" s="89">
        <v>169.26855396273251</v>
      </c>
      <c r="AC72" s="89">
        <v>174.55077764757505</v>
      </c>
      <c r="AD72" s="89"/>
      <c r="AE72" s="89">
        <v>179.69079788943276</v>
      </c>
      <c r="AF72" s="89">
        <v>180.58589242862197</v>
      </c>
      <c r="AG72" s="89">
        <v>181.40525444244088</v>
      </c>
      <c r="AH72" s="89">
        <v>184.6598965188189</v>
      </c>
      <c r="AI72" s="89">
        <v>187.45990195314988</v>
      </c>
      <c r="AJ72" s="89">
        <v>202.96617835193663</v>
      </c>
      <c r="AK72" s="89">
        <v>216.73309180127421</v>
      </c>
      <c r="AL72" s="89">
        <v>221.79218169100537</v>
      </c>
      <c r="AM72" s="89">
        <v>245.85003234164219</v>
      </c>
      <c r="AN72" s="89">
        <v>251.21064828696163</v>
      </c>
      <c r="AO72" s="89">
        <v>255.27423030538932</v>
      </c>
      <c r="AP72" s="89">
        <v>271.07531529443293</v>
      </c>
      <c r="AQ72" s="89"/>
      <c r="AR72" s="89">
        <v>274.52149754797108</v>
      </c>
      <c r="AS72" s="89">
        <v>275.7566998867199</v>
      </c>
      <c r="AT72" s="89">
        <v>280.87485163384451</v>
      </c>
      <c r="AU72" s="89">
        <v>291.03727433165596</v>
      </c>
      <c r="AV72" s="89">
        <v>294.72617624646796</v>
      </c>
      <c r="AW72" s="89">
        <v>300.15671076018759</v>
      </c>
      <c r="AX72" s="89">
        <v>310.57006996680047</v>
      </c>
      <c r="AY72" s="89">
        <v>338.78617421752722</v>
      </c>
      <c r="AZ72" s="89">
        <v>357.96848667198338</v>
      </c>
      <c r="BA72" s="89">
        <v>361.7834985723415</v>
      </c>
      <c r="BB72" s="89">
        <v>369.49480055276717</v>
      </c>
      <c r="BC72" s="89">
        <v>396.43141298034311</v>
      </c>
      <c r="BD72" s="89"/>
      <c r="BE72" s="89">
        <v>406.28504663210271</v>
      </c>
      <c r="BF72" s="89">
        <v>415.82246559731465</v>
      </c>
      <c r="BG72" s="89">
        <v>420.55194177660309</v>
      </c>
      <c r="BH72" s="89">
        <v>426.60261934030621</v>
      </c>
      <c r="BI72" s="89">
        <v>424.87040131164042</v>
      </c>
      <c r="BJ72" s="89">
        <v>453.07485438250649</v>
      </c>
      <c r="BK72" s="89">
        <v>454.76172629653342</v>
      </c>
      <c r="BL72" s="89">
        <v>483.08049995850689</v>
      </c>
      <c r="BM72" s="89">
        <v>496.68240183314663</v>
      </c>
      <c r="BN72" s="89">
        <v>496.7332011854478</v>
      </c>
      <c r="BO72" s="89">
        <v>509.6124809411034</v>
      </c>
      <c r="BP72" s="89">
        <v>545.04524920127255</v>
      </c>
      <c r="BQ72" s="89">
        <v>560.0769378978523</v>
      </c>
      <c r="BR72" s="89">
        <v>572.31179676294255</v>
      </c>
      <c r="BS72" s="89">
        <v>592.10115743906499</v>
      </c>
    </row>
    <row r="73" spans="1:71" ht="12.75" customHeight="1" x14ac:dyDescent="0.35">
      <c r="A73" s="84">
        <v>221</v>
      </c>
      <c r="B73" s="93" t="s">
        <v>126</v>
      </c>
      <c r="C73" s="89">
        <v>100</v>
      </c>
      <c r="D73" s="89"/>
      <c r="E73" s="89">
        <v>110.84163795182857</v>
      </c>
      <c r="F73" s="89">
        <v>112.60001255107683</v>
      </c>
      <c r="G73" s="89">
        <v>114.36366752166165</v>
      </c>
      <c r="H73" s="89">
        <v>116.76505219620825</v>
      </c>
      <c r="I73" s="89">
        <v>120.87955113093903</v>
      </c>
      <c r="J73" s="89">
        <v>122.89969826546327</v>
      </c>
      <c r="K73" s="89">
        <v>124.651420552169</v>
      </c>
      <c r="L73" s="89">
        <v>129.14094744507304</v>
      </c>
      <c r="M73" s="89">
        <v>137.39682735340199</v>
      </c>
      <c r="N73" s="89">
        <v>139.11109808278141</v>
      </c>
      <c r="O73" s="89">
        <v>139.9418059444927</v>
      </c>
      <c r="P73" s="89">
        <v>140.84593049317212</v>
      </c>
      <c r="Q73" s="89"/>
      <c r="R73" s="89">
        <v>148.99486903751816</v>
      </c>
      <c r="S73" s="89">
        <v>149.92714937801804</v>
      </c>
      <c r="T73" s="89">
        <v>150.43353490953558</v>
      </c>
      <c r="U73" s="89">
        <v>154.84678465723061</v>
      </c>
      <c r="V73" s="89">
        <v>162.24575173841578</v>
      </c>
      <c r="W73" s="89">
        <v>163.12383018390381</v>
      </c>
      <c r="X73" s="89">
        <v>167.89546708745149</v>
      </c>
      <c r="Y73" s="89">
        <v>169.55736012434338</v>
      </c>
      <c r="Z73" s="89">
        <v>174.09513707591893</v>
      </c>
      <c r="AA73" s="89">
        <v>179.92413552258796</v>
      </c>
      <c r="AB73" s="89">
        <v>181.01502567861488</v>
      </c>
      <c r="AC73" s="89">
        <v>181.02895451210267</v>
      </c>
      <c r="AD73" s="89"/>
      <c r="AE73" s="89">
        <v>190.52813754875774</v>
      </c>
      <c r="AF73" s="89">
        <v>192.18234637728085</v>
      </c>
      <c r="AG73" s="89">
        <v>193.69660137526245</v>
      </c>
      <c r="AH73" s="89">
        <v>196.94636055017313</v>
      </c>
      <c r="AI73" s="89">
        <v>202.12100245289173</v>
      </c>
      <c r="AJ73" s="89">
        <v>211.22921296547392</v>
      </c>
      <c r="AK73" s="89">
        <v>219.60121247443178</v>
      </c>
      <c r="AL73" s="89">
        <v>222.38929576547704</v>
      </c>
      <c r="AM73" s="89">
        <v>225.56281796954713</v>
      </c>
      <c r="AN73" s="89">
        <v>235.46999474097632</v>
      </c>
      <c r="AO73" s="89">
        <v>242.97951619619673</v>
      </c>
      <c r="AP73" s="89">
        <v>247.1499718512016</v>
      </c>
      <c r="AQ73" s="89"/>
      <c r="AR73" s="89">
        <v>247.913747563237</v>
      </c>
      <c r="AS73" s="89">
        <v>250.19650376865582</v>
      </c>
      <c r="AT73" s="89">
        <v>263.65598579278191</v>
      </c>
      <c r="AU73" s="89">
        <v>276.83192999761684</v>
      </c>
      <c r="AV73" s="89">
        <v>283.64932620312328</v>
      </c>
      <c r="AW73" s="89">
        <v>287.22650335226058</v>
      </c>
      <c r="AX73" s="89">
        <v>297.16770067837723</v>
      </c>
      <c r="AY73" s="89">
        <v>308.9311443589213</v>
      </c>
      <c r="AZ73" s="89">
        <v>322.68977630988951</v>
      </c>
      <c r="BA73" s="89">
        <v>329.74024272572706</v>
      </c>
      <c r="BB73" s="89">
        <v>341.66467969055702</v>
      </c>
      <c r="BC73" s="89">
        <v>349.87580723980938</v>
      </c>
      <c r="BD73" s="89"/>
      <c r="BE73" s="89">
        <v>368.08613817818917</v>
      </c>
      <c r="BF73" s="89">
        <v>381.06154411852958</v>
      </c>
      <c r="BG73" s="89">
        <v>389.80202676183251</v>
      </c>
      <c r="BH73" s="89">
        <v>400.98417993806737</v>
      </c>
      <c r="BI73" s="89">
        <v>397.78289758129796</v>
      </c>
      <c r="BJ73" s="89">
        <v>424.99224113287858</v>
      </c>
      <c r="BK73" s="89">
        <v>428.10972011481755</v>
      </c>
      <c r="BL73" s="89">
        <v>436.11448971165458</v>
      </c>
      <c r="BM73" s="89">
        <v>461.25193070879658</v>
      </c>
      <c r="BN73" s="89">
        <v>461.34581211839298</v>
      </c>
      <c r="BO73" s="89">
        <v>478.3853667887235</v>
      </c>
      <c r="BP73" s="89">
        <v>505.21855080350139</v>
      </c>
      <c r="BQ73" s="89">
        <v>514.53955082929065</v>
      </c>
      <c r="BR73" s="89">
        <v>529.71064157788703</v>
      </c>
      <c r="BS73" s="89">
        <v>566.28301880512913</v>
      </c>
    </row>
    <row r="74" spans="1:71" ht="12.75" customHeight="1" x14ac:dyDescent="0.35">
      <c r="A74" s="84">
        <v>222</v>
      </c>
      <c r="B74" s="93" t="s">
        <v>125</v>
      </c>
      <c r="C74" s="89">
        <v>100</v>
      </c>
      <c r="D74" s="89"/>
      <c r="E74" s="89">
        <v>102.80268912221456</v>
      </c>
      <c r="F74" s="89">
        <v>106.97079181685292</v>
      </c>
      <c r="G74" s="89">
        <v>110.00388815060377</v>
      </c>
      <c r="H74" s="89">
        <v>110.00500743177136</v>
      </c>
      <c r="I74" s="89">
        <v>110.85454183822927</v>
      </c>
      <c r="J74" s="89">
        <v>114.34417061143527</v>
      </c>
      <c r="K74" s="89">
        <v>118.66972050828272</v>
      </c>
      <c r="L74" s="89">
        <v>118.66972996258752</v>
      </c>
      <c r="M74" s="89">
        <v>118.67010092656184</v>
      </c>
      <c r="N74" s="89">
        <v>122.33945370432291</v>
      </c>
      <c r="O74" s="89">
        <v>128.02308820646897</v>
      </c>
      <c r="P74" s="89">
        <v>128.02308820646897</v>
      </c>
      <c r="Q74" s="89"/>
      <c r="R74" s="89">
        <v>129.88751767212997</v>
      </c>
      <c r="S74" s="89">
        <v>130.80305676072567</v>
      </c>
      <c r="T74" s="89">
        <v>130.80305676072567</v>
      </c>
      <c r="U74" s="89">
        <v>134.65359988600562</v>
      </c>
      <c r="V74" s="89">
        <v>134.65359988600562</v>
      </c>
      <c r="W74" s="89">
        <v>140.59894354300701</v>
      </c>
      <c r="X74" s="89">
        <v>145.22309189847505</v>
      </c>
      <c r="Y74" s="89">
        <v>145.22309189847505</v>
      </c>
      <c r="Z74" s="89">
        <v>145.22309189847505</v>
      </c>
      <c r="AA74" s="89">
        <v>152.64061464492823</v>
      </c>
      <c r="AB74" s="89">
        <v>155.417935109475</v>
      </c>
      <c r="AC74" s="89">
        <v>166.91216404641719</v>
      </c>
      <c r="AD74" s="89"/>
      <c r="AE74" s="89">
        <v>166.91216404641719</v>
      </c>
      <c r="AF74" s="89">
        <v>166.91216404641719</v>
      </c>
      <c r="AG74" s="89">
        <v>166.91215679768325</v>
      </c>
      <c r="AH74" s="89">
        <v>170.17255645035809</v>
      </c>
      <c r="AI74" s="89">
        <v>170.17255645035809</v>
      </c>
      <c r="AJ74" s="89">
        <v>193.22298518112038</v>
      </c>
      <c r="AK74" s="89">
        <v>213.35120426688164</v>
      </c>
      <c r="AL74" s="89">
        <v>221.0881064880472</v>
      </c>
      <c r="AM74" s="89">
        <v>269.77129828930049</v>
      </c>
      <c r="AN74" s="89">
        <v>269.77092732563534</v>
      </c>
      <c r="AO74" s="89">
        <v>269.77129828930043</v>
      </c>
      <c r="AP74" s="89">
        <v>299.28640888753989</v>
      </c>
      <c r="AQ74" s="89"/>
      <c r="AR74" s="89">
        <v>305.89549754518634</v>
      </c>
      <c r="AS74" s="89">
        <v>305.89549754518634</v>
      </c>
      <c r="AT74" s="89">
        <v>301.17813534477528</v>
      </c>
      <c r="AU74" s="89">
        <v>307.78722400242179</v>
      </c>
      <c r="AV74" s="89">
        <v>307.78722400242179</v>
      </c>
      <c r="AW74" s="89">
        <v>315.40310804718405</v>
      </c>
      <c r="AX74" s="89">
        <v>326.37320755862839</v>
      </c>
      <c r="AY74" s="89">
        <v>373.98913979102281</v>
      </c>
      <c r="AZ74" s="89">
        <v>399.56667740352327</v>
      </c>
      <c r="BA74" s="89">
        <v>399.56666736411364</v>
      </c>
      <c r="BB74" s="89">
        <v>402.31013489537224</v>
      </c>
      <c r="BC74" s="89">
        <v>451.32653095205762</v>
      </c>
      <c r="BD74" s="89"/>
      <c r="BE74" s="89">
        <v>451.32653095205762</v>
      </c>
      <c r="BF74" s="89">
        <v>456.81011584975249</v>
      </c>
      <c r="BG74" s="89">
        <v>456.81009341066829</v>
      </c>
      <c r="BH74" s="89">
        <v>456.81009341066829</v>
      </c>
      <c r="BI74" s="89">
        <v>456.81009341066829</v>
      </c>
      <c r="BJ74" s="89">
        <v>486.18791010954754</v>
      </c>
      <c r="BK74" s="89">
        <v>486.18791010954754</v>
      </c>
      <c r="BL74" s="89">
        <v>538.45953825371748</v>
      </c>
      <c r="BM74" s="89">
        <v>538.45953825371748</v>
      </c>
      <c r="BN74" s="89">
        <v>538.45953825371748</v>
      </c>
      <c r="BO74" s="89">
        <v>546.43331246169123</v>
      </c>
      <c r="BP74" s="89">
        <v>592.00610970761647</v>
      </c>
      <c r="BQ74" s="89">
        <v>613.77144354308587</v>
      </c>
      <c r="BR74" s="89">
        <v>622.5441028927022</v>
      </c>
      <c r="BS74" s="89">
        <v>622.5441028927022</v>
      </c>
    </row>
    <row r="75" spans="1:71" ht="12.75" customHeight="1" x14ac:dyDescent="0.35">
      <c r="A75" s="84">
        <v>23</v>
      </c>
      <c r="B75" s="94" t="s">
        <v>124</v>
      </c>
      <c r="C75" s="89">
        <v>100</v>
      </c>
      <c r="D75" s="89"/>
      <c r="E75" s="89">
        <v>105.85362542532289</v>
      </c>
      <c r="F75" s="89">
        <v>107.89764679641712</v>
      </c>
      <c r="G75" s="89">
        <v>113.62117559222246</v>
      </c>
      <c r="H75" s="89">
        <v>119.47063520107984</v>
      </c>
      <c r="I75" s="89">
        <v>130.25260442572218</v>
      </c>
      <c r="J75" s="89">
        <v>130.24777535336344</v>
      </c>
      <c r="K75" s="89">
        <v>131.03247662039516</v>
      </c>
      <c r="L75" s="89">
        <v>132.40451406565194</v>
      </c>
      <c r="M75" s="89">
        <v>131.84253773554246</v>
      </c>
      <c r="N75" s="89">
        <v>131.83316332773245</v>
      </c>
      <c r="O75" s="89">
        <v>131.92835785369152</v>
      </c>
      <c r="P75" s="89">
        <v>131.93687672388202</v>
      </c>
      <c r="Q75" s="89"/>
      <c r="R75" s="89">
        <v>136.44055428230672</v>
      </c>
      <c r="S75" s="89">
        <v>139.51514867452437</v>
      </c>
      <c r="T75" s="89">
        <v>139.61056023474703</v>
      </c>
      <c r="U75" s="89">
        <v>139.06357918685109</v>
      </c>
      <c r="V75" s="89">
        <v>138.93422390328672</v>
      </c>
      <c r="W75" s="89">
        <v>139.53191989432031</v>
      </c>
      <c r="X75" s="89">
        <v>145.09019767047135</v>
      </c>
      <c r="Y75" s="89">
        <v>146.20558407091627</v>
      </c>
      <c r="Z75" s="89">
        <v>147.15256598268454</v>
      </c>
      <c r="AA75" s="89">
        <v>150.83964019135632</v>
      </c>
      <c r="AB75" s="89">
        <v>158.077612910395</v>
      </c>
      <c r="AC75" s="89">
        <v>165.50451551964687</v>
      </c>
      <c r="AD75" s="89"/>
      <c r="AE75" s="89">
        <v>168.7639445608084</v>
      </c>
      <c r="AF75" s="89">
        <v>176.69570536754574</v>
      </c>
      <c r="AG75" s="89">
        <v>180.47084920448845</v>
      </c>
      <c r="AH75" s="89">
        <v>189.2506573698297</v>
      </c>
      <c r="AI75" s="89">
        <v>193.666432086589</v>
      </c>
      <c r="AJ75" s="89">
        <v>201.36326952759617</v>
      </c>
      <c r="AK75" s="89">
        <v>218.81556017555877</v>
      </c>
      <c r="AL75" s="89">
        <v>236.43496963167578</v>
      </c>
      <c r="AM75" s="89">
        <v>263.9145795597924</v>
      </c>
      <c r="AN75" s="89">
        <v>294.83525818928706</v>
      </c>
      <c r="AO75" s="89">
        <v>306.51319091982424</v>
      </c>
      <c r="AP75" s="89">
        <v>299.78942943900552</v>
      </c>
      <c r="AQ75" s="89"/>
      <c r="AR75" s="89">
        <v>299.90213779480388</v>
      </c>
      <c r="AS75" s="89">
        <v>302.99702672676466</v>
      </c>
      <c r="AT75" s="89">
        <v>307.76544929364758</v>
      </c>
      <c r="AU75" s="89">
        <v>319.13726348306437</v>
      </c>
      <c r="AV75" s="89">
        <v>336.97915335453575</v>
      </c>
      <c r="AW75" s="89">
        <v>343.37308389105601</v>
      </c>
      <c r="AX75" s="89">
        <v>346.66814559499568</v>
      </c>
      <c r="AY75" s="89">
        <v>350.32703566790553</v>
      </c>
      <c r="AZ75" s="89">
        <v>359.29181233684682</v>
      </c>
      <c r="BA75" s="89">
        <v>374.12022718841712</v>
      </c>
      <c r="BB75" s="89">
        <v>417.53645437201902</v>
      </c>
      <c r="BC75" s="89">
        <v>454.39183291483715</v>
      </c>
      <c r="BD75" s="89"/>
      <c r="BE75" s="89">
        <v>454.60934245730255</v>
      </c>
      <c r="BF75" s="89">
        <v>452.22728769657493</v>
      </c>
      <c r="BG75" s="89">
        <v>453.60700580781639</v>
      </c>
      <c r="BH75" s="89">
        <v>438.94541682592472</v>
      </c>
      <c r="BI75" s="89">
        <v>432.52797394983293</v>
      </c>
      <c r="BJ75" s="89">
        <v>436.15972216558725</v>
      </c>
      <c r="BK75" s="89">
        <v>436.15460425629482</v>
      </c>
      <c r="BL75" s="89">
        <v>441.0575730362624</v>
      </c>
      <c r="BM75" s="89">
        <v>463.76175166347474</v>
      </c>
      <c r="BN75" s="89">
        <v>483.62135223288817</v>
      </c>
      <c r="BO75" s="89">
        <v>495.14703484607691</v>
      </c>
      <c r="BP75" s="89">
        <v>520.11881393287547</v>
      </c>
      <c r="BQ75" s="89">
        <v>563.25183344237746</v>
      </c>
      <c r="BR75" s="89">
        <v>606.20081613042123</v>
      </c>
      <c r="BS75" s="89">
        <v>638.52907582336252</v>
      </c>
    </row>
    <row r="76" spans="1:71" ht="12.75" customHeight="1" x14ac:dyDescent="0.35">
      <c r="A76" s="84">
        <v>24</v>
      </c>
      <c r="B76" s="94" t="s">
        <v>123</v>
      </c>
      <c r="C76" s="89">
        <v>100</v>
      </c>
      <c r="D76" s="89"/>
      <c r="E76" s="89">
        <v>112.22413119934484</v>
      </c>
      <c r="F76" s="89">
        <v>118.53856596794584</v>
      </c>
      <c r="G76" s="89">
        <v>121.2707864677828</v>
      </c>
      <c r="H76" s="89">
        <v>123.83608306972832</v>
      </c>
      <c r="I76" s="89">
        <v>126.36752418683805</v>
      </c>
      <c r="J76" s="89">
        <v>127.25336332137</v>
      </c>
      <c r="K76" s="89">
        <v>130.81663681429504</v>
      </c>
      <c r="L76" s="89">
        <v>132.686327308573</v>
      </c>
      <c r="M76" s="89">
        <v>134.84513295259958</v>
      </c>
      <c r="N76" s="89">
        <v>137.20731884640108</v>
      </c>
      <c r="O76" s="89">
        <v>139.02680799025268</v>
      </c>
      <c r="P76" s="89">
        <v>142.36659628716976</v>
      </c>
      <c r="Q76" s="89"/>
      <c r="R76" s="89">
        <v>145.24087260065468</v>
      </c>
      <c r="S76" s="89">
        <v>146.63803647493523</v>
      </c>
      <c r="T76" s="89">
        <v>149.25943024311374</v>
      </c>
      <c r="U76" s="89">
        <v>149.48747848278691</v>
      </c>
      <c r="V76" s="89">
        <v>152.10372293834692</v>
      </c>
      <c r="W76" s="89">
        <v>154.68667253242367</v>
      </c>
      <c r="X76" s="89">
        <v>157.97201307667086</v>
      </c>
      <c r="Y76" s="89">
        <v>160.6613027040155</v>
      </c>
      <c r="Z76" s="89">
        <v>163.99710806762937</v>
      </c>
      <c r="AA76" s="89">
        <v>165.56244892283243</v>
      </c>
      <c r="AB76" s="89">
        <v>169.08174733938478</v>
      </c>
      <c r="AC76" s="89">
        <v>172.18974452877359</v>
      </c>
      <c r="AD76" s="89"/>
      <c r="AE76" s="89">
        <v>178.0228625577779</v>
      </c>
      <c r="AF76" s="89">
        <v>184.7819392161249</v>
      </c>
      <c r="AG76" s="89">
        <v>189.51618165032596</v>
      </c>
      <c r="AH76" s="89">
        <v>192.61445263702581</v>
      </c>
      <c r="AI76" s="89">
        <v>205.7598646230029</v>
      </c>
      <c r="AJ76" s="89">
        <v>226.72591414646024</v>
      </c>
      <c r="AK76" s="89">
        <v>241.81334388091005</v>
      </c>
      <c r="AL76" s="89">
        <v>252.50670439789454</v>
      </c>
      <c r="AM76" s="89">
        <v>300.9809646569849</v>
      </c>
      <c r="AN76" s="89">
        <v>313.46352843856528</v>
      </c>
      <c r="AO76" s="89">
        <v>315.69498259263673</v>
      </c>
      <c r="AP76" s="89">
        <v>321.58285165671629</v>
      </c>
      <c r="AQ76" s="89"/>
      <c r="AR76" s="89">
        <v>323.54027654248642</v>
      </c>
      <c r="AS76" s="89">
        <v>325.81913731228366</v>
      </c>
      <c r="AT76" s="89">
        <v>336.86763961899646</v>
      </c>
      <c r="AU76" s="89">
        <v>353.54072733544416</v>
      </c>
      <c r="AV76" s="89">
        <v>368.82616856560361</v>
      </c>
      <c r="AW76" s="89">
        <v>377.9348261115075</v>
      </c>
      <c r="AX76" s="89">
        <v>375.99570984935247</v>
      </c>
      <c r="AY76" s="89">
        <v>436.73060287491847</v>
      </c>
      <c r="AZ76" s="89">
        <v>466.17822885117374</v>
      </c>
      <c r="BA76" s="89">
        <v>480.74506904726763</v>
      </c>
      <c r="BB76" s="89">
        <v>507.98495035681287</v>
      </c>
      <c r="BC76" s="89">
        <v>521.08775575234631</v>
      </c>
      <c r="BD76" s="89"/>
      <c r="BE76" s="89">
        <v>517.57380245148897</v>
      </c>
      <c r="BF76" s="89">
        <v>525.35626955862313</v>
      </c>
      <c r="BG76" s="89">
        <v>535.04070176681603</v>
      </c>
      <c r="BH76" s="89">
        <v>538.57313532238686</v>
      </c>
      <c r="BI76" s="89">
        <v>544.4094424823279</v>
      </c>
      <c r="BJ76" s="89">
        <v>552.33050346657092</v>
      </c>
      <c r="BK76" s="89">
        <v>575.62060466962373</v>
      </c>
      <c r="BL76" s="89">
        <v>594.94917335886782</v>
      </c>
      <c r="BM76" s="89">
        <v>614.81003402815099</v>
      </c>
      <c r="BN76" s="89">
        <v>640.6232400791107</v>
      </c>
      <c r="BO76" s="89">
        <v>664.1939085135981</v>
      </c>
      <c r="BP76" s="89">
        <v>691.47880559950659</v>
      </c>
      <c r="BQ76" s="89">
        <v>721.60061829719552</v>
      </c>
      <c r="BR76" s="89">
        <v>763.53529830313948</v>
      </c>
      <c r="BS76" s="89">
        <v>803.38792517066793</v>
      </c>
    </row>
    <row r="77" spans="1:71" ht="12.75" customHeight="1" x14ac:dyDescent="0.35">
      <c r="A77" s="84">
        <v>241</v>
      </c>
      <c r="B77" s="93" t="s">
        <v>122</v>
      </c>
      <c r="C77" s="89">
        <v>100</v>
      </c>
      <c r="D77" s="89"/>
      <c r="E77" s="89">
        <v>121.01622165174908</v>
      </c>
      <c r="F77" s="89">
        <v>129.86784983200741</v>
      </c>
      <c r="G77" s="89">
        <v>134.35194955895946</v>
      </c>
      <c r="H77" s="89">
        <v>134.06933613204694</v>
      </c>
      <c r="I77" s="89">
        <v>133.26509943532514</v>
      </c>
      <c r="J77" s="89">
        <v>132.24165363682727</v>
      </c>
      <c r="K77" s="89">
        <v>138.61432435463303</v>
      </c>
      <c r="L77" s="89">
        <v>140.68768252797059</v>
      </c>
      <c r="M77" s="89">
        <v>141.52281699117955</v>
      </c>
      <c r="N77" s="89">
        <v>144.77116074880354</v>
      </c>
      <c r="O77" s="89">
        <v>145.39831895533973</v>
      </c>
      <c r="P77" s="89">
        <v>152.5490955937523</v>
      </c>
      <c r="Q77" s="89"/>
      <c r="R77" s="89">
        <v>154.95573294041424</v>
      </c>
      <c r="S77" s="89">
        <v>156.37510168374723</v>
      </c>
      <c r="T77" s="89">
        <v>158.83643987556238</v>
      </c>
      <c r="U77" s="89">
        <v>155.81783567053273</v>
      </c>
      <c r="V77" s="89">
        <v>156.54320201190103</v>
      </c>
      <c r="W77" s="89">
        <v>160.76444882977762</v>
      </c>
      <c r="X77" s="89">
        <v>165.29836648770674</v>
      </c>
      <c r="Y77" s="89">
        <v>169.64646407465892</v>
      </c>
      <c r="Z77" s="89">
        <v>172.14359320329248</v>
      </c>
      <c r="AA77" s="89">
        <v>174.47635178930929</v>
      </c>
      <c r="AB77" s="89">
        <v>180.79027152615717</v>
      </c>
      <c r="AC77" s="89">
        <v>184.0128816172502</v>
      </c>
      <c r="AD77" s="89"/>
      <c r="AE77" s="89">
        <v>195.73012875992745</v>
      </c>
      <c r="AF77" s="89">
        <v>208.70779397531714</v>
      </c>
      <c r="AG77" s="89">
        <v>218.40619556754956</v>
      </c>
      <c r="AH77" s="89">
        <v>218.71458703231369</v>
      </c>
      <c r="AI77" s="89">
        <v>244.0308340498886</v>
      </c>
      <c r="AJ77" s="89">
        <v>278.78974627723392</v>
      </c>
      <c r="AK77" s="89">
        <v>306.19490406279982</v>
      </c>
      <c r="AL77" s="89">
        <v>322.60067056004846</v>
      </c>
      <c r="AM77" s="89">
        <v>407.10417653483495</v>
      </c>
      <c r="AN77" s="89">
        <v>415.81223030384081</v>
      </c>
      <c r="AO77" s="89">
        <v>404.13321366666719</v>
      </c>
      <c r="AP77" s="89">
        <v>406.48275529918516</v>
      </c>
      <c r="AQ77" s="89"/>
      <c r="AR77" s="89">
        <v>397.05963374882668</v>
      </c>
      <c r="AS77" s="89">
        <v>391.28290179256226</v>
      </c>
      <c r="AT77" s="89">
        <v>405.63207234027169</v>
      </c>
      <c r="AU77" s="89">
        <v>427.71339490610097</v>
      </c>
      <c r="AV77" s="89">
        <v>448.31487479236085</v>
      </c>
      <c r="AW77" s="89">
        <v>455.09694440083939</v>
      </c>
      <c r="AX77" s="89">
        <v>432.91242622939103</v>
      </c>
      <c r="AY77" s="89">
        <v>534.0293646397771</v>
      </c>
      <c r="AZ77" s="89">
        <v>567.3920242189713</v>
      </c>
      <c r="BA77" s="89">
        <v>584.92384084437515</v>
      </c>
      <c r="BB77" s="89">
        <v>608.64508757879992</v>
      </c>
      <c r="BC77" s="89">
        <v>614.78062602754017</v>
      </c>
      <c r="BD77" s="89"/>
      <c r="BE77" s="89">
        <v>615.39545435617174</v>
      </c>
      <c r="BF77" s="89">
        <v>626.2398488072015</v>
      </c>
      <c r="BG77" s="89">
        <v>637.00796436256394</v>
      </c>
      <c r="BH77" s="89">
        <v>637.34002035564981</v>
      </c>
      <c r="BI77" s="89">
        <v>625.97212671958869</v>
      </c>
      <c r="BJ77" s="89">
        <v>626.29262613121739</v>
      </c>
      <c r="BK77" s="89">
        <v>665.31074446906382</v>
      </c>
      <c r="BL77" s="89">
        <v>695.45689523926819</v>
      </c>
      <c r="BM77" s="89">
        <v>720.63267005006071</v>
      </c>
      <c r="BN77" s="89">
        <v>758.541241437454</v>
      </c>
      <c r="BO77" s="89">
        <v>782.92853328582896</v>
      </c>
      <c r="BP77" s="89">
        <v>824.2030336367319</v>
      </c>
      <c r="BQ77" s="89">
        <v>867.32830178967947</v>
      </c>
      <c r="BR77" s="89">
        <v>944.33815859251263</v>
      </c>
      <c r="BS77" s="89">
        <v>1027.1200558536302</v>
      </c>
    </row>
    <row r="78" spans="1:71" ht="12.75" customHeight="1" x14ac:dyDescent="0.35">
      <c r="A78" s="84">
        <v>2411</v>
      </c>
      <c r="B78" s="95" t="s">
        <v>122</v>
      </c>
      <c r="C78" s="89">
        <v>100</v>
      </c>
      <c r="D78" s="89"/>
      <c r="E78" s="89">
        <v>129.50275358023546</v>
      </c>
      <c r="F78" s="89">
        <v>140.30775876272313</v>
      </c>
      <c r="G78" s="89">
        <v>146.75570745134814</v>
      </c>
      <c r="H78" s="89">
        <v>146.3910440984987</v>
      </c>
      <c r="I78" s="89">
        <v>148.21787304467259</v>
      </c>
      <c r="J78" s="89">
        <v>145.70984606299297</v>
      </c>
      <c r="K78" s="89">
        <v>157.02128510245248</v>
      </c>
      <c r="L78" s="89">
        <v>160.71729189297741</v>
      </c>
      <c r="M78" s="89">
        <v>161.45158301049634</v>
      </c>
      <c r="N78" s="89">
        <v>164.10966460054647</v>
      </c>
      <c r="O78" s="89">
        <v>166.60073991551209</v>
      </c>
      <c r="P78" s="89">
        <v>169.34446478513621</v>
      </c>
      <c r="Q78" s="89"/>
      <c r="R78" s="89">
        <v>171.55213462680246</v>
      </c>
      <c r="S78" s="89">
        <v>175.15094970900293</v>
      </c>
      <c r="T78" s="89">
        <v>177.3410745516789</v>
      </c>
      <c r="U78" s="89">
        <v>169.78208525913172</v>
      </c>
      <c r="V78" s="89">
        <v>169.22542570114345</v>
      </c>
      <c r="W78" s="89">
        <v>175.91598363761906</v>
      </c>
      <c r="X78" s="89">
        <v>182.32790390681188</v>
      </c>
      <c r="Y78" s="89">
        <v>190.27136136515207</v>
      </c>
      <c r="Z78" s="89">
        <v>192.913750757912</v>
      </c>
      <c r="AA78" s="89">
        <v>196.04349600113756</v>
      </c>
      <c r="AB78" s="89">
        <v>202.93279769891734</v>
      </c>
      <c r="AC78" s="89">
        <v>208.46502082855645</v>
      </c>
      <c r="AD78" s="89"/>
      <c r="AE78" s="89">
        <v>222.60908168518057</v>
      </c>
      <c r="AF78" s="89">
        <v>235.71011392019034</v>
      </c>
      <c r="AG78" s="89">
        <v>246.93714726777401</v>
      </c>
      <c r="AH78" s="89">
        <v>243.34340789404553</v>
      </c>
      <c r="AI78" s="89">
        <v>274.84217752826487</v>
      </c>
      <c r="AJ78" s="89">
        <v>309.1668392788186</v>
      </c>
      <c r="AK78" s="89">
        <v>344.59478212435107</v>
      </c>
      <c r="AL78" s="89">
        <v>359.04809664090908</v>
      </c>
      <c r="AM78" s="89">
        <v>455.43066705392891</v>
      </c>
      <c r="AN78" s="89">
        <v>463.71428987725221</v>
      </c>
      <c r="AO78" s="89">
        <v>448.6567149787623</v>
      </c>
      <c r="AP78" s="89">
        <v>444.78081433536198</v>
      </c>
      <c r="AQ78" s="89"/>
      <c r="AR78" s="89">
        <v>437.17262865069534</v>
      </c>
      <c r="AS78" s="89">
        <v>423.88935478986275</v>
      </c>
      <c r="AT78" s="89">
        <v>441.02159362074201</v>
      </c>
      <c r="AU78" s="89">
        <v>478.55387714117148</v>
      </c>
      <c r="AV78" s="89">
        <v>504.97944534026692</v>
      </c>
      <c r="AW78" s="89">
        <v>500.81282463960997</v>
      </c>
      <c r="AX78" s="89">
        <v>477.19525094398944</v>
      </c>
      <c r="AY78" s="89">
        <v>593.55186709212671</v>
      </c>
      <c r="AZ78" s="89">
        <v>615.3057930645839</v>
      </c>
      <c r="BA78" s="89">
        <v>630.08749178592848</v>
      </c>
      <c r="BB78" s="89">
        <v>672.61417171438495</v>
      </c>
      <c r="BC78" s="89">
        <v>680.4518923717402</v>
      </c>
      <c r="BD78" s="89"/>
      <c r="BE78" s="89">
        <v>691.29448966191342</v>
      </c>
      <c r="BF78" s="89">
        <v>708.13612769969041</v>
      </c>
      <c r="BG78" s="89">
        <v>723.85287519830592</v>
      </c>
      <c r="BH78" s="89">
        <v>718.69537603887727</v>
      </c>
      <c r="BI78" s="89">
        <v>668.87640638342714</v>
      </c>
      <c r="BJ78" s="89">
        <v>657.01251258130048</v>
      </c>
      <c r="BK78" s="89">
        <v>691.18519552608302</v>
      </c>
      <c r="BL78" s="89">
        <v>742.39473594776598</v>
      </c>
      <c r="BM78" s="89">
        <v>761.79466672909291</v>
      </c>
      <c r="BN78" s="89">
        <v>795.8788967168465</v>
      </c>
      <c r="BO78" s="89">
        <v>826.40802900407095</v>
      </c>
      <c r="BP78" s="89">
        <v>877.83578929463283</v>
      </c>
      <c r="BQ78" s="89">
        <v>919.98304097576295</v>
      </c>
      <c r="BR78" s="89">
        <v>963.65029558295373</v>
      </c>
      <c r="BS78" s="89">
        <v>1037.8990752205871</v>
      </c>
    </row>
    <row r="79" spans="1:71" ht="12.75" customHeight="1" x14ac:dyDescent="0.35">
      <c r="A79" s="84">
        <v>2412</v>
      </c>
      <c r="B79" s="95" t="s">
        <v>121</v>
      </c>
      <c r="C79" s="89">
        <v>100</v>
      </c>
      <c r="D79" s="89"/>
      <c r="E79" s="89">
        <v>110.74957467491413</v>
      </c>
      <c r="F79" s="89">
        <v>116.03257418800148</v>
      </c>
      <c r="G79" s="89">
        <v>113.48227751834101</v>
      </c>
      <c r="H79" s="89">
        <v>111.89338595998029</v>
      </c>
      <c r="I79" s="89">
        <v>111.88050190903225</v>
      </c>
      <c r="J79" s="89">
        <v>115.72026827919787</v>
      </c>
      <c r="K79" s="89">
        <v>119.64027529460076</v>
      </c>
      <c r="L79" s="89">
        <v>120.25062978486787</v>
      </c>
      <c r="M79" s="89">
        <v>117.11556175391888</v>
      </c>
      <c r="N79" s="89">
        <v>117.94703627229083</v>
      </c>
      <c r="O79" s="89">
        <v>117.96195473397273</v>
      </c>
      <c r="P79" s="89">
        <v>119.29391401028123</v>
      </c>
      <c r="Q79" s="89"/>
      <c r="R79" s="89">
        <v>119.82995973033083</v>
      </c>
      <c r="S79" s="89">
        <v>119.66338592670205</v>
      </c>
      <c r="T79" s="89">
        <v>119.44251728371653</v>
      </c>
      <c r="U79" s="89">
        <v>118.59861765349265</v>
      </c>
      <c r="V79" s="89">
        <v>118.48275491240261</v>
      </c>
      <c r="W79" s="89">
        <v>119.07054999446368</v>
      </c>
      <c r="X79" s="89">
        <v>119.77713426689441</v>
      </c>
      <c r="Y79" s="89">
        <v>122.24367240022954</v>
      </c>
      <c r="Z79" s="89">
        <v>126.77057618511185</v>
      </c>
      <c r="AA79" s="89">
        <v>127.14106183576246</v>
      </c>
      <c r="AB79" s="89">
        <v>127.59244874707166</v>
      </c>
      <c r="AC79" s="89">
        <v>128.17511439343443</v>
      </c>
      <c r="AD79" s="89"/>
      <c r="AE79" s="89">
        <v>128.22708379281869</v>
      </c>
      <c r="AF79" s="89">
        <v>136.6096883030356</v>
      </c>
      <c r="AG79" s="89">
        <v>139.85189679724303</v>
      </c>
      <c r="AH79" s="89">
        <v>139.9213353942271</v>
      </c>
      <c r="AI79" s="89">
        <v>169.6583120609439</v>
      </c>
      <c r="AJ79" s="89">
        <v>184.47277217805106</v>
      </c>
      <c r="AK79" s="89">
        <v>190.10113814237783</v>
      </c>
      <c r="AL79" s="89">
        <v>207.87068636035579</v>
      </c>
      <c r="AM79" s="89">
        <v>275.27111076724225</v>
      </c>
      <c r="AN79" s="89">
        <v>255.17834853865085</v>
      </c>
      <c r="AO79" s="89">
        <v>255.65811704290712</v>
      </c>
      <c r="AP79" s="89">
        <v>269.62460039703757</v>
      </c>
      <c r="AQ79" s="89"/>
      <c r="AR79" s="89">
        <v>267.68362104598884</v>
      </c>
      <c r="AS79" s="89">
        <v>263.4186112357126</v>
      </c>
      <c r="AT79" s="89">
        <v>275.6281937663835</v>
      </c>
      <c r="AU79" s="89">
        <v>293.11485249292559</v>
      </c>
      <c r="AV79" s="89">
        <v>315.68546435035773</v>
      </c>
      <c r="AW79" s="89">
        <v>305.81952868643663</v>
      </c>
      <c r="AX79" s="89">
        <v>296.16413827442301</v>
      </c>
      <c r="AY79" s="89">
        <v>378.41059034619798</v>
      </c>
      <c r="AZ79" s="89">
        <v>389.15723914803618</v>
      </c>
      <c r="BA79" s="89">
        <v>405.31326073038008</v>
      </c>
      <c r="BB79" s="89">
        <v>423.73408847993119</v>
      </c>
      <c r="BC79" s="89">
        <v>423.01876375572255</v>
      </c>
      <c r="BD79" s="89"/>
      <c r="BE79" s="89">
        <v>426.30280211028298</v>
      </c>
      <c r="BF79" s="89">
        <v>429.25170434378214</v>
      </c>
      <c r="BG79" s="89">
        <v>440.02472451796547</v>
      </c>
      <c r="BH79" s="89">
        <v>439.30277133939597</v>
      </c>
      <c r="BI79" s="89">
        <v>472.3777579614918</v>
      </c>
      <c r="BJ79" s="89">
        <v>463.6145266567695</v>
      </c>
      <c r="BK79" s="89">
        <v>467.53303073839777</v>
      </c>
      <c r="BL79" s="89">
        <v>478.01899787667901</v>
      </c>
      <c r="BM79" s="89">
        <v>496.84664227578645</v>
      </c>
      <c r="BN79" s="89">
        <v>510.07476410358595</v>
      </c>
      <c r="BO79" s="89">
        <v>528.42037881487568</v>
      </c>
      <c r="BP79" s="89">
        <v>535.3243019420272</v>
      </c>
      <c r="BQ79" s="89">
        <v>543.49255395595412</v>
      </c>
      <c r="BR79" s="89">
        <v>600.25421503983318</v>
      </c>
      <c r="BS79" s="89">
        <v>619.42699727224851</v>
      </c>
    </row>
    <row r="80" spans="1:71" ht="12.75" customHeight="1" x14ac:dyDescent="0.35">
      <c r="A80" s="84">
        <v>2413</v>
      </c>
      <c r="B80" s="95" t="s">
        <v>120</v>
      </c>
      <c r="C80" s="89">
        <v>100</v>
      </c>
      <c r="D80" s="89"/>
      <c r="E80" s="89">
        <v>112.80917351664085</v>
      </c>
      <c r="F80" s="89">
        <v>119.84802739880581</v>
      </c>
      <c r="G80" s="89">
        <v>122.72770297223198</v>
      </c>
      <c r="H80" s="89">
        <v>122.61336563950276</v>
      </c>
      <c r="I80" s="89">
        <v>119.01325736583642</v>
      </c>
      <c r="J80" s="89">
        <v>119.23143834284323</v>
      </c>
      <c r="K80" s="89">
        <v>120.60514766813149</v>
      </c>
      <c r="L80" s="89">
        <v>121.07765985719038</v>
      </c>
      <c r="M80" s="89">
        <v>122.26922961280258</v>
      </c>
      <c r="N80" s="89">
        <v>126.286491125414</v>
      </c>
      <c r="O80" s="89">
        <v>125.00718572349309</v>
      </c>
      <c r="P80" s="89">
        <v>137.12535554381387</v>
      </c>
      <c r="Q80" s="89"/>
      <c r="R80" s="89">
        <v>139.85798923501963</v>
      </c>
      <c r="S80" s="89">
        <v>139.10321142348326</v>
      </c>
      <c r="T80" s="89">
        <v>142.01729315695562</v>
      </c>
      <c r="U80" s="89">
        <v>143.59948061434946</v>
      </c>
      <c r="V80" s="89">
        <v>145.7160047093553</v>
      </c>
      <c r="W80" s="89">
        <v>147.59014528869835</v>
      </c>
      <c r="X80" s="89">
        <v>150.40631823362136</v>
      </c>
      <c r="Y80" s="89">
        <v>151.12131335453307</v>
      </c>
      <c r="Z80" s="89">
        <v>153.33842398387179</v>
      </c>
      <c r="AA80" s="89">
        <v>154.96359323617733</v>
      </c>
      <c r="AB80" s="89">
        <v>161.04796125629295</v>
      </c>
      <c r="AC80" s="89">
        <v>162.02726829599811</v>
      </c>
      <c r="AD80" s="89"/>
      <c r="AE80" s="89">
        <v>171.94993267224399</v>
      </c>
      <c r="AF80" s="89">
        <v>185.08958002633148</v>
      </c>
      <c r="AG80" s="89">
        <v>193.60117102772989</v>
      </c>
      <c r="AH80" s="89">
        <v>197.99697838196067</v>
      </c>
      <c r="AI80" s="89">
        <v>216.58139240980262</v>
      </c>
      <c r="AJ80" s="89">
        <v>253.05537563255007</v>
      </c>
      <c r="AK80" s="89">
        <v>273.46570120427435</v>
      </c>
      <c r="AL80" s="89">
        <v>291.82277708117385</v>
      </c>
      <c r="AM80" s="89">
        <v>365.0112992829807</v>
      </c>
      <c r="AN80" s="89">
        <v>375.98451754232195</v>
      </c>
      <c r="AO80" s="89">
        <v>367.06210831906185</v>
      </c>
      <c r="AP80" s="89">
        <v>375.17357243140964</v>
      </c>
      <c r="AQ80" s="89"/>
      <c r="AR80" s="89">
        <v>363.38297379738498</v>
      </c>
      <c r="AS80" s="89">
        <v>365.34448714658805</v>
      </c>
      <c r="AT80" s="89">
        <v>376.92459516980517</v>
      </c>
      <c r="AU80" s="89">
        <v>383.17186566363796</v>
      </c>
      <c r="AV80" s="89">
        <v>397.57069002376335</v>
      </c>
      <c r="AW80" s="89">
        <v>416.83222477844788</v>
      </c>
      <c r="AX80" s="89">
        <v>395.35053906120385</v>
      </c>
      <c r="AY80" s="89">
        <v>481.7571522224967</v>
      </c>
      <c r="AZ80" s="89">
        <v>528.66569892173106</v>
      </c>
      <c r="BA80" s="89">
        <v>549.15460870066784</v>
      </c>
      <c r="BB80" s="89">
        <v>553.58570028642168</v>
      </c>
      <c r="BC80" s="89">
        <v>558.37828013139097</v>
      </c>
      <c r="BD80" s="89"/>
      <c r="BE80" s="89">
        <v>548.15043999719876</v>
      </c>
      <c r="BF80" s="89">
        <v>553.23560635515014</v>
      </c>
      <c r="BG80" s="89">
        <v>558.83897665982806</v>
      </c>
      <c r="BH80" s="89">
        <v>564.96666676399491</v>
      </c>
      <c r="BI80" s="89">
        <v>590.91475086331923</v>
      </c>
      <c r="BJ80" s="89">
        <v>604.5257147382132</v>
      </c>
      <c r="BK80" s="89">
        <v>650.82132022640064</v>
      </c>
      <c r="BL80" s="89">
        <v>660.22943388163992</v>
      </c>
      <c r="BM80" s="89">
        <v>691.8345748546086</v>
      </c>
      <c r="BN80" s="89">
        <v>735.29579141210047</v>
      </c>
      <c r="BO80" s="89">
        <v>753.65566195505676</v>
      </c>
      <c r="BP80" s="89">
        <v>786.50875567168021</v>
      </c>
      <c r="BQ80" s="89">
        <v>832.86641709669709</v>
      </c>
      <c r="BR80" s="89">
        <v>945.95400213134894</v>
      </c>
      <c r="BS80" s="89">
        <v>1041.6656767070995</v>
      </c>
    </row>
    <row r="81" spans="1:71" ht="12.75" customHeight="1" x14ac:dyDescent="0.35">
      <c r="A81" s="84">
        <v>242</v>
      </c>
      <c r="B81" s="93" t="s">
        <v>115</v>
      </c>
      <c r="C81" s="89">
        <v>100</v>
      </c>
      <c r="D81" s="89"/>
      <c r="E81" s="89">
        <v>108.90297670917697</v>
      </c>
      <c r="F81" s="89">
        <v>114.18768424062523</v>
      </c>
      <c r="G81" s="89">
        <v>116.36348777127377</v>
      </c>
      <c r="H81" s="89">
        <v>119.7791088917793</v>
      </c>
      <c r="I81" s="89">
        <v>123.63263172875847</v>
      </c>
      <c r="J81" s="89">
        <v>125.14065547348366</v>
      </c>
      <c r="K81" s="89">
        <v>127.66623103197581</v>
      </c>
      <c r="L81" s="89">
        <v>129.54451586048006</v>
      </c>
      <c r="M81" s="89">
        <v>132.17202491553459</v>
      </c>
      <c r="N81" s="89">
        <v>134.14029975542158</v>
      </c>
      <c r="O81" s="89">
        <v>136.42740427232064</v>
      </c>
      <c r="P81" s="89">
        <v>138.27113755098941</v>
      </c>
      <c r="Q81" s="89"/>
      <c r="R81" s="89">
        <v>141.4497148699044</v>
      </c>
      <c r="S81" s="89">
        <v>142.92172772653589</v>
      </c>
      <c r="T81" s="89">
        <v>145.67417130813723</v>
      </c>
      <c r="U81" s="89">
        <v>147.19400859793112</v>
      </c>
      <c r="V81" s="89">
        <v>150.65201346124991</v>
      </c>
      <c r="W81" s="89">
        <v>152.58990334771465</v>
      </c>
      <c r="X81" s="89">
        <v>155.54922882440997</v>
      </c>
      <c r="Y81" s="89">
        <v>157.45795494971205</v>
      </c>
      <c r="Z81" s="89">
        <v>161.17766392458924</v>
      </c>
      <c r="AA81" s="89">
        <v>162.44576679982507</v>
      </c>
      <c r="AB81" s="89">
        <v>164.88840711424149</v>
      </c>
      <c r="AC81" s="89">
        <v>167.87073062265654</v>
      </c>
      <c r="AD81" s="89"/>
      <c r="AE81" s="89">
        <v>171.40800078878598</v>
      </c>
      <c r="AF81" s="89">
        <v>175.57962240900605</v>
      </c>
      <c r="AG81" s="89">
        <v>178.33266236278965</v>
      </c>
      <c r="AH81" s="89">
        <v>182.61597768154556</v>
      </c>
      <c r="AI81" s="89">
        <v>190.51699663552276</v>
      </c>
      <c r="AJ81" s="89">
        <v>206.13570402100308</v>
      </c>
      <c r="AK81" s="89">
        <v>216.82185606953223</v>
      </c>
      <c r="AL81" s="89">
        <v>225.31111458032768</v>
      </c>
      <c r="AM81" s="89">
        <v>260.17358525711103</v>
      </c>
      <c r="AN81" s="89">
        <v>273.88345246418305</v>
      </c>
      <c r="AO81" s="89">
        <v>281.6424726929522</v>
      </c>
      <c r="AP81" s="89">
        <v>288.74113763364375</v>
      </c>
      <c r="AQ81" s="89"/>
      <c r="AR81" s="89">
        <v>295.14164980625389</v>
      </c>
      <c r="AS81" s="89">
        <v>300.35853419056315</v>
      </c>
      <c r="AT81" s="89">
        <v>310.28250573799892</v>
      </c>
      <c r="AU81" s="89">
        <v>325.37884851958103</v>
      </c>
      <c r="AV81" s="89">
        <v>339.11485425683918</v>
      </c>
      <c r="AW81" s="89">
        <v>349.64737887472825</v>
      </c>
      <c r="AX81" s="89">
        <v>355.52745482011824</v>
      </c>
      <c r="AY81" s="89">
        <v>401.47018125817351</v>
      </c>
      <c r="AZ81" s="89">
        <v>430.31196737253418</v>
      </c>
      <c r="BA81" s="89">
        <v>444.26587843839087</v>
      </c>
      <c r="BB81" s="89">
        <v>473.76910871298617</v>
      </c>
      <c r="BC81" s="89">
        <v>490.12737119686301</v>
      </c>
      <c r="BD81" s="89"/>
      <c r="BE81" s="89">
        <v>484.7984276642776</v>
      </c>
      <c r="BF81" s="89">
        <v>491.18868962809427</v>
      </c>
      <c r="BG81" s="89">
        <v>500.08286474282113</v>
      </c>
      <c r="BH81" s="89">
        <v>504.67163346493993</v>
      </c>
      <c r="BI81" s="89">
        <v>517.10436615366689</v>
      </c>
      <c r="BJ81" s="89">
        <v>527.64127480655452</v>
      </c>
      <c r="BK81" s="89">
        <v>545.21350204229543</v>
      </c>
      <c r="BL81" s="89">
        <v>560.79837422309868</v>
      </c>
      <c r="BM81" s="89">
        <v>578.67412593134088</v>
      </c>
      <c r="BN81" s="89">
        <v>599.96693373112703</v>
      </c>
      <c r="BO81" s="89">
        <v>623.09634849643237</v>
      </c>
      <c r="BP81" s="89">
        <v>646.18689936858323</v>
      </c>
      <c r="BQ81" s="89">
        <v>671.09313428103974</v>
      </c>
      <c r="BR81" s="89">
        <v>700.30685485228605</v>
      </c>
      <c r="BS81" s="89">
        <v>723.67963062245985</v>
      </c>
    </row>
    <row r="82" spans="1:71" ht="12.75" customHeight="1" x14ac:dyDescent="0.35">
      <c r="A82" s="84">
        <v>2421</v>
      </c>
      <c r="B82" s="95" t="s">
        <v>119</v>
      </c>
      <c r="C82" s="89">
        <v>100</v>
      </c>
      <c r="D82" s="89"/>
      <c r="E82" s="89">
        <v>111.06484336795252</v>
      </c>
      <c r="F82" s="89">
        <v>118.01363359984015</v>
      </c>
      <c r="G82" s="89">
        <v>120.37466292211495</v>
      </c>
      <c r="H82" s="89">
        <v>124.67366276691163</v>
      </c>
      <c r="I82" s="89">
        <v>130.7723640949618</v>
      </c>
      <c r="J82" s="89">
        <v>129.20970698366352</v>
      </c>
      <c r="K82" s="89">
        <v>132.11393291253589</v>
      </c>
      <c r="L82" s="89">
        <v>136.79840943634139</v>
      </c>
      <c r="M82" s="89">
        <v>137.0531696835792</v>
      </c>
      <c r="N82" s="89">
        <v>139.7198970379655</v>
      </c>
      <c r="O82" s="89">
        <v>140.43734388486416</v>
      </c>
      <c r="P82" s="89">
        <v>145.19132144200103</v>
      </c>
      <c r="Q82" s="89"/>
      <c r="R82" s="89">
        <v>145.40646352160397</v>
      </c>
      <c r="S82" s="89">
        <v>145.95244826751727</v>
      </c>
      <c r="T82" s="89">
        <v>145.81007645052912</v>
      </c>
      <c r="U82" s="89">
        <v>143.74583351522094</v>
      </c>
      <c r="V82" s="89">
        <v>146.19619151143266</v>
      </c>
      <c r="W82" s="89">
        <v>146.96080073286811</v>
      </c>
      <c r="X82" s="89">
        <v>151.41243838169504</v>
      </c>
      <c r="Y82" s="89">
        <v>157.75245568675967</v>
      </c>
      <c r="Z82" s="89">
        <v>157.80142356431026</v>
      </c>
      <c r="AA82" s="89">
        <v>160.19241555119126</v>
      </c>
      <c r="AB82" s="89">
        <v>162.04901580997384</v>
      </c>
      <c r="AC82" s="89">
        <v>162.96766247170513</v>
      </c>
      <c r="AD82" s="89"/>
      <c r="AE82" s="89">
        <v>167.28675261394943</v>
      </c>
      <c r="AF82" s="89">
        <v>177.78785022211835</v>
      </c>
      <c r="AG82" s="89">
        <v>181.16932204042311</v>
      </c>
      <c r="AH82" s="89">
        <v>179.44252552205808</v>
      </c>
      <c r="AI82" s="89">
        <v>198.73861271471819</v>
      </c>
      <c r="AJ82" s="89">
        <v>220.2704663141439</v>
      </c>
      <c r="AK82" s="89">
        <v>225.249609323681</v>
      </c>
      <c r="AL82" s="89">
        <v>232.1966116699837</v>
      </c>
      <c r="AM82" s="89">
        <v>283.09399886093246</v>
      </c>
      <c r="AN82" s="89">
        <v>292.3660646853549</v>
      </c>
      <c r="AO82" s="89">
        <v>295.06429937642702</v>
      </c>
      <c r="AP82" s="89">
        <v>301.15414438575959</v>
      </c>
      <c r="AQ82" s="89"/>
      <c r="AR82" s="89">
        <v>308.16438387650919</v>
      </c>
      <c r="AS82" s="89">
        <v>309.17629616129523</v>
      </c>
      <c r="AT82" s="89">
        <v>323.88400227452092</v>
      </c>
      <c r="AU82" s="89">
        <v>338.05712632069117</v>
      </c>
      <c r="AV82" s="89">
        <v>355.69289114593067</v>
      </c>
      <c r="AW82" s="89">
        <v>359.1895802686754</v>
      </c>
      <c r="AX82" s="89">
        <v>358.51873287140745</v>
      </c>
      <c r="AY82" s="89">
        <v>395.74556813083433</v>
      </c>
      <c r="AZ82" s="89">
        <v>450.14700306086814</v>
      </c>
      <c r="BA82" s="89">
        <v>477.04073939138016</v>
      </c>
      <c r="BB82" s="89">
        <v>493.90355130701158</v>
      </c>
      <c r="BC82" s="89">
        <v>497.15125624454902</v>
      </c>
      <c r="BD82" s="89"/>
      <c r="BE82" s="89">
        <v>502.88421598652104</v>
      </c>
      <c r="BF82" s="89">
        <v>510.64198946917713</v>
      </c>
      <c r="BG82" s="89">
        <v>515.43568012773278</v>
      </c>
      <c r="BH82" s="89">
        <v>524.65538637609166</v>
      </c>
      <c r="BI82" s="89">
        <v>542.57559349965061</v>
      </c>
      <c r="BJ82" s="89">
        <v>554.7450763249725</v>
      </c>
      <c r="BK82" s="89">
        <v>568.70202770507774</v>
      </c>
      <c r="BL82" s="89">
        <v>583.09109156202487</v>
      </c>
      <c r="BM82" s="89">
        <v>596.51515414042035</v>
      </c>
      <c r="BN82" s="89">
        <v>616.90609692971441</v>
      </c>
      <c r="BO82" s="89">
        <v>630.06500109372712</v>
      </c>
      <c r="BP82" s="89">
        <v>646.8816001001868</v>
      </c>
      <c r="BQ82" s="89">
        <v>664.25316591534499</v>
      </c>
      <c r="BR82" s="89">
        <v>692.17474171562912</v>
      </c>
      <c r="BS82" s="89">
        <v>724.85350043752305</v>
      </c>
    </row>
    <row r="83" spans="1:71" ht="12.75" customHeight="1" x14ac:dyDescent="0.35">
      <c r="A83" s="84">
        <v>2422</v>
      </c>
      <c r="B83" s="95" t="s">
        <v>118</v>
      </c>
      <c r="C83" s="89">
        <v>100</v>
      </c>
      <c r="D83" s="89"/>
      <c r="E83" s="89">
        <v>114.14165485229759</v>
      </c>
      <c r="F83" s="89">
        <v>117.00915456352129</v>
      </c>
      <c r="G83" s="89">
        <v>120.80406661321607</v>
      </c>
      <c r="H83" s="89">
        <v>124.63237970998001</v>
      </c>
      <c r="I83" s="89">
        <v>130.02736653363485</v>
      </c>
      <c r="J83" s="89">
        <v>130.08805985722529</v>
      </c>
      <c r="K83" s="89">
        <v>130.16647504305308</v>
      </c>
      <c r="L83" s="89">
        <v>130.172665958393</v>
      </c>
      <c r="M83" s="89">
        <v>131.52852134184317</v>
      </c>
      <c r="N83" s="89">
        <v>133.73753823893301</v>
      </c>
      <c r="O83" s="89">
        <v>133.84152176951241</v>
      </c>
      <c r="P83" s="89">
        <v>133.99014803999944</v>
      </c>
      <c r="Q83" s="89"/>
      <c r="R83" s="89">
        <v>137.56836913471358</v>
      </c>
      <c r="S83" s="89">
        <v>138.96181893166579</v>
      </c>
      <c r="T83" s="89">
        <v>139.84480786989991</v>
      </c>
      <c r="U83" s="89">
        <v>141.63514363392744</v>
      </c>
      <c r="V83" s="89">
        <v>146.49551041391737</v>
      </c>
      <c r="W83" s="89">
        <v>148.12964083577717</v>
      </c>
      <c r="X83" s="89">
        <v>149.39426828299759</v>
      </c>
      <c r="Y83" s="89">
        <v>152.89019332172197</v>
      </c>
      <c r="Z83" s="89">
        <v>156.36885894533665</v>
      </c>
      <c r="AA83" s="89">
        <v>158.85595142563255</v>
      </c>
      <c r="AB83" s="89">
        <v>164.02885717984444</v>
      </c>
      <c r="AC83" s="89">
        <v>167.5355910601605</v>
      </c>
      <c r="AD83" s="89"/>
      <c r="AE83" s="89">
        <v>170.02467442489532</v>
      </c>
      <c r="AF83" s="89">
        <v>179.51723437570811</v>
      </c>
      <c r="AG83" s="89">
        <v>180.59211252831471</v>
      </c>
      <c r="AH83" s="89">
        <v>187.92391440249446</v>
      </c>
      <c r="AI83" s="89">
        <v>197.47709228911225</v>
      </c>
      <c r="AJ83" s="89">
        <v>220.25841875925872</v>
      </c>
      <c r="AK83" s="89">
        <v>230.02100705330713</v>
      </c>
      <c r="AL83" s="89">
        <v>238.04633471087098</v>
      </c>
      <c r="AM83" s="89">
        <v>292.71626385980824</v>
      </c>
      <c r="AN83" s="89">
        <v>309.97010646640649</v>
      </c>
      <c r="AO83" s="89">
        <v>313.09774099518512</v>
      </c>
      <c r="AP83" s="89">
        <v>320.12589574061423</v>
      </c>
      <c r="AQ83" s="89"/>
      <c r="AR83" s="89">
        <v>320.98673966438429</v>
      </c>
      <c r="AS83" s="89">
        <v>324.16918086799944</v>
      </c>
      <c r="AT83" s="89">
        <v>330.14487899648248</v>
      </c>
      <c r="AU83" s="89">
        <v>353.85243693671731</v>
      </c>
      <c r="AV83" s="89">
        <v>357.15668414098559</v>
      </c>
      <c r="AW83" s="89">
        <v>373.68975219409987</v>
      </c>
      <c r="AX83" s="89">
        <v>365.33944678070026</v>
      </c>
      <c r="AY83" s="89">
        <v>436.56403304814245</v>
      </c>
      <c r="AZ83" s="89">
        <v>464.15666384789711</v>
      </c>
      <c r="BA83" s="89">
        <v>466.43733640957197</v>
      </c>
      <c r="BB83" s="89">
        <v>501.65006118165115</v>
      </c>
      <c r="BC83" s="89">
        <v>510.85455392481327</v>
      </c>
      <c r="BD83" s="89"/>
      <c r="BE83" s="89">
        <v>524.20722897891631</v>
      </c>
      <c r="BF83" s="89">
        <v>533.74529951861973</v>
      </c>
      <c r="BG83" s="89">
        <v>537.13377135205144</v>
      </c>
      <c r="BH83" s="89">
        <v>538.83538786747795</v>
      </c>
      <c r="BI83" s="89">
        <v>573.29619285391561</v>
      </c>
      <c r="BJ83" s="89">
        <v>586.74470099376015</v>
      </c>
      <c r="BK83" s="89">
        <v>625.21040663686074</v>
      </c>
      <c r="BL83" s="89">
        <v>654.04035576345564</v>
      </c>
      <c r="BM83" s="89">
        <v>674.41723814182058</v>
      </c>
      <c r="BN83" s="89">
        <v>703.83001261298284</v>
      </c>
      <c r="BO83" s="89">
        <v>730.85216283123179</v>
      </c>
      <c r="BP83" s="89">
        <v>757.00425120254624</v>
      </c>
      <c r="BQ83" s="89">
        <v>796.55541031394205</v>
      </c>
      <c r="BR83" s="89">
        <v>818.45057891635361</v>
      </c>
      <c r="BS83" s="89">
        <v>868.91227129887557</v>
      </c>
    </row>
    <row r="84" spans="1:71" ht="12.75" customHeight="1" x14ac:dyDescent="0.35">
      <c r="A84" s="84">
        <v>2423</v>
      </c>
      <c r="B84" s="95" t="s">
        <v>117</v>
      </c>
      <c r="C84" s="89">
        <v>100</v>
      </c>
      <c r="D84" s="89"/>
      <c r="E84" s="89">
        <v>104.59849622336405</v>
      </c>
      <c r="F84" s="89">
        <v>106.13595227443795</v>
      </c>
      <c r="G84" s="89">
        <v>108.71683389079304</v>
      </c>
      <c r="H84" s="89">
        <v>112.65228134061738</v>
      </c>
      <c r="I84" s="89">
        <v>118.61567403386961</v>
      </c>
      <c r="J84" s="89">
        <v>122.13449684217572</v>
      </c>
      <c r="K84" s="89">
        <v>124.84449021526862</v>
      </c>
      <c r="L84" s="89">
        <v>127.48982239232664</v>
      </c>
      <c r="M84" s="89">
        <v>131.46439027117071</v>
      </c>
      <c r="N84" s="89">
        <v>133.69751478275438</v>
      </c>
      <c r="O84" s="89">
        <v>136.76694905907891</v>
      </c>
      <c r="P84" s="89">
        <v>139.27018547406124</v>
      </c>
      <c r="Q84" s="89"/>
      <c r="R84" s="89">
        <v>143.09472219479636</v>
      </c>
      <c r="S84" s="89">
        <v>145.54509265507963</v>
      </c>
      <c r="T84" s="89">
        <v>149.68501634069111</v>
      </c>
      <c r="U84" s="89">
        <v>153.12176389911968</v>
      </c>
      <c r="V84" s="89">
        <v>158.08119287674143</v>
      </c>
      <c r="W84" s="89">
        <v>160.25927299069647</v>
      </c>
      <c r="X84" s="89">
        <v>163.34599162072436</v>
      </c>
      <c r="Y84" s="89">
        <v>163.89665411885051</v>
      </c>
      <c r="Z84" s="89">
        <v>167.96649561529409</v>
      </c>
      <c r="AA84" s="89">
        <v>169.08441896605842</v>
      </c>
      <c r="AB84" s="89">
        <v>171.41316660917045</v>
      </c>
      <c r="AC84" s="89">
        <v>175.86555503699739</v>
      </c>
      <c r="AD84" s="89"/>
      <c r="AE84" s="89">
        <v>179.77200555406148</v>
      </c>
      <c r="AF84" s="89">
        <v>182.36965466548432</v>
      </c>
      <c r="AG84" s="89">
        <v>185.442628280278</v>
      </c>
      <c r="AH84" s="89">
        <v>191.03517639507191</v>
      </c>
      <c r="AI84" s="89">
        <v>196.34160607097652</v>
      </c>
      <c r="AJ84" s="89">
        <v>205.10249988374903</v>
      </c>
      <c r="AK84" s="89">
        <v>215.40746978103027</v>
      </c>
      <c r="AL84" s="89">
        <v>222.58448362764935</v>
      </c>
      <c r="AM84" s="89">
        <v>244.68629312694924</v>
      </c>
      <c r="AN84" s="89">
        <v>256.79478506098661</v>
      </c>
      <c r="AO84" s="89">
        <v>271.4827266585404</v>
      </c>
      <c r="AP84" s="89">
        <v>281.19416261440978</v>
      </c>
      <c r="AQ84" s="89"/>
      <c r="AR84" s="89">
        <v>291.99924749725091</v>
      </c>
      <c r="AS84" s="89">
        <v>301.0457084279634</v>
      </c>
      <c r="AT84" s="89">
        <v>311.89672005016536</v>
      </c>
      <c r="AU84" s="89">
        <v>324.96961158832914</v>
      </c>
      <c r="AV84" s="89">
        <v>345.9361613124326</v>
      </c>
      <c r="AW84" s="89">
        <v>360.1826652339297</v>
      </c>
      <c r="AX84" s="89">
        <v>373.56531674483978</v>
      </c>
      <c r="AY84" s="89">
        <v>405.16357721494506</v>
      </c>
      <c r="AZ84" s="89">
        <v>432.96608591872808</v>
      </c>
      <c r="BA84" s="89">
        <v>453.84300563789265</v>
      </c>
      <c r="BB84" s="89">
        <v>483.71637682220779</v>
      </c>
      <c r="BC84" s="89">
        <v>511.25799539937293</v>
      </c>
      <c r="BD84" s="89"/>
      <c r="BE84" s="89">
        <v>487.65882821968495</v>
      </c>
      <c r="BF84" s="89">
        <v>489.49246132036251</v>
      </c>
      <c r="BG84" s="89">
        <v>502.85730676291791</v>
      </c>
      <c r="BH84" s="89">
        <v>507.39429522535022</v>
      </c>
      <c r="BI84" s="89">
        <v>510.43404257500168</v>
      </c>
      <c r="BJ84" s="89">
        <v>523.81205591233231</v>
      </c>
      <c r="BK84" s="89">
        <v>541.46157464619341</v>
      </c>
      <c r="BL84" s="89">
        <v>555.80659622311384</v>
      </c>
      <c r="BM84" s="89">
        <v>579.6247474538103</v>
      </c>
      <c r="BN84" s="89">
        <v>603.33948764234503</v>
      </c>
      <c r="BO84" s="89">
        <v>632.60530381615172</v>
      </c>
      <c r="BP84" s="89">
        <v>664.50468702320313</v>
      </c>
      <c r="BQ84" s="89">
        <v>688.54951377173154</v>
      </c>
      <c r="BR84" s="89">
        <v>722.46577608185964</v>
      </c>
      <c r="BS84" s="89">
        <v>747.34932247975087</v>
      </c>
    </row>
    <row r="85" spans="1:71" ht="12.75" customHeight="1" x14ac:dyDescent="0.35">
      <c r="A85" s="84">
        <v>2424</v>
      </c>
      <c r="B85" s="95" t="s">
        <v>116</v>
      </c>
      <c r="C85" s="89">
        <v>100</v>
      </c>
      <c r="D85" s="89"/>
      <c r="E85" s="89">
        <v>110.21239923994722</v>
      </c>
      <c r="F85" s="89">
        <v>119.47924628328184</v>
      </c>
      <c r="G85" s="89">
        <v>119.16767706270247</v>
      </c>
      <c r="H85" s="89">
        <v>121.25158949060103</v>
      </c>
      <c r="I85" s="89">
        <v>121.16685006381773</v>
      </c>
      <c r="J85" s="89">
        <v>121.24033605935992</v>
      </c>
      <c r="K85" s="89">
        <v>123.82918831341512</v>
      </c>
      <c r="L85" s="89">
        <v>125.99465324250528</v>
      </c>
      <c r="M85" s="89">
        <v>128.65882197574547</v>
      </c>
      <c r="N85" s="89">
        <v>130.28075990674191</v>
      </c>
      <c r="O85" s="89">
        <v>132.72424965588419</v>
      </c>
      <c r="P85" s="89">
        <v>134.26953886147643</v>
      </c>
      <c r="Q85" s="89"/>
      <c r="R85" s="89">
        <v>136.92870987425923</v>
      </c>
      <c r="S85" s="89">
        <v>137.66575942388485</v>
      </c>
      <c r="T85" s="89">
        <v>140.55455046044608</v>
      </c>
      <c r="U85" s="89">
        <v>138.91935630156664</v>
      </c>
      <c r="V85" s="89">
        <v>139.79797926760634</v>
      </c>
      <c r="W85" s="89">
        <v>142.47057811982651</v>
      </c>
      <c r="X85" s="89">
        <v>145.37364833243538</v>
      </c>
      <c r="Y85" s="89">
        <v>148.29834193911165</v>
      </c>
      <c r="Z85" s="89">
        <v>152.023663907805</v>
      </c>
      <c r="AA85" s="89">
        <v>153.01826628035943</v>
      </c>
      <c r="AB85" s="89">
        <v>154.06298958511437</v>
      </c>
      <c r="AC85" s="89">
        <v>154.82005385234257</v>
      </c>
      <c r="AD85" s="89"/>
      <c r="AE85" s="89">
        <v>158.7904532198983</v>
      </c>
      <c r="AF85" s="89">
        <v>162.02345019112968</v>
      </c>
      <c r="AG85" s="89">
        <v>165.2229826314433</v>
      </c>
      <c r="AH85" s="89">
        <v>165.98837480965784</v>
      </c>
      <c r="AI85" s="89">
        <v>174.29559001663932</v>
      </c>
      <c r="AJ85" s="89">
        <v>193.01454492590179</v>
      </c>
      <c r="AK85" s="89">
        <v>205.39870080940452</v>
      </c>
      <c r="AL85" s="89">
        <v>212.95560166690194</v>
      </c>
      <c r="AM85" s="89">
        <v>247.87913392879065</v>
      </c>
      <c r="AN85" s="89">
        <v>267.12014954697617</v>
      </c>
      <c r="AO85" s="89">
        <v>272.34498233852753</v>
      </c>
      <c r="AP85" s="89">
        <v>276.58083538826173</v>
      </c>
      <c r="AQ85" s="89"/>
      <c r="AR85" s="89">
        <v>282.76580713306652</v>
      </c>
      <c r="AS85" s="89">
        <v>286.16214019068815</v>
      </c>
      <c r="AT85" s="89">
        <v>296.84702597411297</v>
      </c>
      <c r="AU85" s="89">
        <v>310.69922290079393</v>
      </c>
      <c r="AV85" s="89">
        <v>323.26939234188404</v>
      </c>
      <c r="AW85" s="89">
        <v>327.41809491780009</v>
      </c>
      <c r="AX85" s="89">
        <v>335.7200239332214</v>
      </c>
      <c r="AY85" s="89">
        <v>380.3130605936305</v>
      </c>
      <c r="AZ85" s="89">
        <v>412.05041212790729</v>
      </c>
      <c r="BA85" s="89">
        <v>421.42534178019719</v>
      </c>
      <c r="BB85" s="89">
        <v>441.60895854421835</v>
      </c>
      <c r="BC85" s="89">
        <v>446.35094184186323</v>
      </c>
      <c r="BD85" s="89"/>
      <c r="BE85" s="89">
        <v>450.45746999969987</v>
      </c>
      <c r="BF85" s="89">
        <v>461.59159404440942</v>
      </c>
      <c r="BG85" s="89">
        <v>470.47838130725779</v>
      </c>
      <c r="BH85" s="89">
        <v>473.70492496483843</v>
      </c>
      <c r="BI85" s="89">
        <v>479.62061272982083</v>
      </c>
      <c r="BJ85" s="89">
        <v>482.69784383672953</v>
      </c>
      <c r="BK85" s="89">
        <v>491.48097766892687</v>
      </c>
      <c r="BL85" s="89">
        <v>503.40059614294728</v>
      </c>
      <c r="BM85" s="89">
        <v>513.83778668910986</v>
      </c>
      <c r="BN85" s="89">
        <v>527.00593467285421</v>
      </c>
      <c r="BO85" s="89">
        <v>543.59533766783125</v>
      </c>
      <c r="BP85" s="89">
        <v>554.39939635512701</v>
      </c>
      <c r="BQ85" s="89">
        <v>575.14972921518233</v>
      </c>
      <c r="BR85" s="89">
        <v>605.35453016995848</v>
      </c>
      <c r="BS85" s="89">
        <v>611.10067272080812</v>
      </c>
    </row>
    <row r="86" spans="1:71" ht="12.75" customHeight="1" x14ac:dyDescent="0.35">
      <c r="A86" s="84">
        <v>2429</v>
      </c>
      <c r="B86" s="95" t="s">
        <v>115</v>
      </c>
      <c r="C86" s="89">
        <v>100</v>
      </c>
      <c r="D86" s="89"/>
      <c r="E86" s="89">
        <v>111.3941199954015</v>
      </c>
      <c r="F86" s="89">
        <v>123.12088415333106</v>
      </c>
      <c r="G86" s="89">
        <v>126.70723683558137</v>
      </c>
      <c r="H86" s="89">
        <v>130.32255581026106</v>
      </c>
      <c r="I86" s="89">
        <v>132.65637831902544</v>
      </c>
      <c r="J86" s="89">
        <v>133.9350650825985</v>
      </c>
      <c r="K86" s="89">
        <v>139.12573070102906</v>
      </c>
      <c r="L86" s="89">
        <v>139.7700247127066</v>
      </c>
      <c r="M86" s="89">
        <v>140.75977871940415</v>
      </c>
      <c r="N86" s="89">
        <v>142.02957748119897</v>
      </c>
      <c r="O86" s="89">
        <v>145.21816449491811</v>
      </c>
      <c r="P86" s="89">
        <v>147.06042787322215</v>
      </c>
      <c r="Q86" s="89"/>
      <c r="R86" s="89">
        <v>149.71590120276272</v>
      </c>
      <c r="S86" s="89">
        <v>150.06698792904342</v>
      </c>
      <c r="T86" s="89">
        <v>151.88339821235849</v>
      </c>
      <c r="U86" s="89">
        <v>154.67240840186881</v>
      </c>
      <c r="V86" s="89">
        <v>157.03840655262871</v>
      </c>
      <c r="W86" s="89">
        <v>157.57139284550848</v>
      </c>
      <c r="X86" s="89">
        <v>162.16577711824215</v>
      </c>
      <c r="Y86" s="89">
        <v>162.46970330723724</v>
      </c>
      <c r="Z86" s="89">
        <v>166.67260907873077</v>
      </c>
      <c r="AA86" s="89">
        <v>166.84259720478812</v>
      </c>
      <c r="AB86" s="89">
        <v>168.7715842778909</v>
      </c>
      <c r="AC86" s="89">
        <v>171.65038763304375</v>
      </c>
      <c r="AD86" s="89"/>
      <c r="AE86" s="89">
        <v>174.39777365760048</v>
      </c>
      <c r="AF86" s="89">
        <v>175.62631518287048</v>
      </c>
      <c r="AG86" s="89">
        <v>178.66594256405338</v>
      </c>
      <c r="AH86" s="89">
        <v>183.69055770480298</v>
      </c>
      <c r="AI86" s="89">
        <v>192.6189223035519</v>
      </c>
      <c r="AJ86" s="89">
        <v>211.00924776067325</v>
      </c>
      <c r="AK86" s="89">
        <v>222.67739755551915</v>
      </c>
      <c r="AL86" s="89">
        <v>238.30725059523343</v>
      </c>
      <c r="AM86" s="89">
        <v>278.94931309375403</v>
      </c>
      <c r="AN86" s="89">
        <v>282.85438275607447</v>
      </c>
      <c r="AO86" s="89">
        <v>282.57436215969813</v>
      </c>
      <c r="AP86" s="89">
        <v>287.81126400324155</v>
      </c>
      <c r="AQ86" s="89"/>
      <c r="AR86" s="89">
        <v>288.6897265954849</v>
      </c>
      <c r="AS86" s="89">
        <v>290.03883419763116</v>
      </c>
      <c r="AT86" s="89">
        <v>299.56989803476171</v>
      </c>
      <c r="AU86" s="89">
        <v>311.48299197017337</v>
      </c>
      <c r="AV86" s="89">
        <v>318.73243450236373</v>
      </c>
      <c r="AW86" s="89">
        <v>324.48754070762607</v>
      </c>
      <c r="AX86" s="89">
        <v>324.70948318622942</v>
      </c>
      <c r="AY86" s="89">
        <v>384.72561368356781</v>
      </c>
      <c r="AZ86" s="89">
        <v>404.09693343026044</v>
      </c>
      <c r="BA86" s="89">
        <v>418.16107538373592</v>
      </c>
      <c r="BB86" s="89">
        <v>461.50926554270819</v>
      </c>
      <c r="BC86" s="89">
        <v>481.34857891398053</v>
      </c>
      <c r="BD86" s="89"/>
      <c r="BE86" s="89">
        <v>483.17290821364321</v>
      </c>
      <c r="BF86" s="89">
        <v>489.12894886359788</v>
      </c>
      <c r="BG86" s="89">
        <v>493.41236631891195</v>
      </c>
      <c r="BH86" s="89">
        <v>503.48294075317392</v>
      </c>
      <c r="BI86" s="89">
        <v>524.96337576154065</v>
      </c>
      <c r="BJ86" s="89">
        <v>537.09897242173008</v>
      </c>
      <c r="BK86" s="89">
        <v>543.63761087315333</v>
      </c>
      <c r="BL86" s="89">
        <v>551.9928805480921</v>
      </c>
      <c r="BM86" s="89">
        <v>564.44156295711423</v>
      </c>
      <c r="BN86" s="89">
        <v>583.40036601070346</v>
      </c>
      <c r="BO86" s="89">
        <v>598.55300716788031</v>
      </c>
      <c r="BP86" s="89">
        <v>616.96396535563201</v>
      </c>
      <c r="BQ86" s="89">
        <v>634.59825420156392</v>
      </c>
      <c r="BR86" s="89">
        <v>658.10042838096297</v>
      </c>
      <c r="BS86" s="89">
        <v>670.7064583711101</v>
      </c>
    </row>
    <row r="87" spans="1:71" ht="12.75" customHeight="1" x14ac:dyDescent="0.35">
      <c r="A87" s="84">
        <v>243</v>
      </c>
      <c r="B87" s="93" t="s">
        <v>114</v>
      </c>
      <c r="C87" s="89">
        <v>100</v>
      </c>
      <c r="D87" s="89"/>
      <c r="E87" s="89">
        <v>109.01992914204696</v>
      </c>
      <c r="F87" s="89">
        <v>116.31228222198745</v>
      </c>
      <c r="G87" s="89">
        <v>115.59578883289826</v>
      </c>
      <c r="H87" s="89">
        <v>125.21343314783074</v>
      </c>
      <c r="I87" s="89">
        <v>127.30519256405566</v>
      </c>
      <c r="J87" s="89">
        <v>131.52881459484581</v>
      </c>
      <c r="K87" s="89">
        <v>133.44042653691324</v>
      </c>
      <c r="L87" s="89">
        <v>132.9542518082236</v>
      </c>
      <c r="M87" s="89">
        <v>136.43057246308098</v>
      </c>
      <c r="N87" s="89">
        <v>140.04830162814534</v>
      </c>
      <c r="O87" s="89">
        <v>141.84294324850003</v>
      </c>
      <c r="P87" s="89">
        <v>145.30054270853989</v>
      </c>
      <c r="Q87" s="89"/>
      <c r="R87" s="89">
        <v>144.93983866261641</v>
      </c>
      <c r="S87" s="89">
        <v>144.10840650480651</v>
      </c>
      <c r="T87" s="89">
        <v>144.9050073133092</v>
      </c>
      <c r="U87" s="89">
        <v>144.57193282783405</v>
      </c>
      <c r="V87" s="89">
        <v>144.47614852222191</v>
      </c>
      <c r="W87" s="89">
        <v>147.16106948804918</v>
      </c>
      <c r="X87" s="89">
        <v>146.10649643045571</v>
      </c>
      <c r="Y87" s="89">
        <v>152.29842543275274</v>
      </c>
      <c r="Z87" s="89">
        <v>154.14987673060631</v>
      </c>
      <c r="AA87" s="89">
        <v>155.63164028390287</v>
      </c>
      <c r="AB87" s="89">
        <v>158.69289887053318</v>
      </c>
      <c r="AC87" s="89">
        <v>163.95675941469659</v>
      </c>
      <c r="AD87" s="89"/>
      <c r="AE87" s="89">
        <v>169.59705586673908</v>
      </c>
      <c r="AF87" s="89">
        <v>180.45025129605764</v>
      </c>
      <c r="AG87" s="89">
        <v>186.20374552048682</v>
      </c>
      <c r="AH87" s="89">
        <v>186.81912866269013</v>
      </c>
      <c r="AI87" s="89">
        <v>212.78738163198611</v>
      </c>
      <c r="AJ87" s="89">
        <v>232.38625353871998</v>
      </c>
      <c r="AK87" s="89">
        <v>236.27097902170485</v>
      </c>
      <c r="AL87" s="89">
        <v>246.11706218708417</v>
      </c>
      <c r="AM87" s="89">
        <v>281.51354946801484</v>
      </c>
      <c r="AN87" s="89">
        <v>300.66689213976554</v>
      </c>
      <c r="AO87" s="89">
        <v>300.68569921586476</v>
      </c>
      <c r="AP87" s="89">
        <v>311.21862004863425</v>
      </c>
      <c r="AQ87" s="89"/>
      <c r="AR87" s="89">
        <v>313.47782144919347</v>
      </c>
      <c r="AS87" s="89">
        <v>321.49152016946243</v>
      </c>
      <c r="AT87" s="89">
        <v>328.07519526109098</v>
      </c>
      <c r="AU87" s="89">
        <v>330.34102013735139</v>
      </c>
      <c r="AV87" s="89">
        <v>331.45333116505469</v>
      </c>
      <c r="AW87" s="89">
        <v>326.87057841581782</v>
      </c>
      <c r="AX87" s="89">
        <v>327.73130510430298</v>
      </c>
      <c r="AY87" s="89">
        <v>361.42758477072158</v>
      </c>
      <c r="AZ87" s="89">
        <v>366.15839096008307</v>
      </c>
      <c r="BA87" s="89">
        <v>366.11754587011859</v>
      </c>
      <c r="BB87" s="89">
        <v>369.71792877767604</v>
      </c>
      <c r="BC87" s="89">
        <v>368.72366397438765</v>
      </c>
      <c r="BD87" s="89"/>
      <c r="BE87" s="89">
        <v>370.5175109725019</v>
      </c>
      <c r="BF87" s="89">
        <v>383.46870357738788</v>
      </c>
      <c r="BG87" s="89">
        <v>402.91952980290318</v>
      </c>
      <c r="BH87" s="89">
        <v>411.68885805910298</v>
      </c>
      <c r="BI87" s="89">
        <v>421.19004156780551</v>
      </c>
      <c r="BJ87" s="89">
        <v>438.68941449665044</v>
      </c>
      <c r="BK87" s="89">
        <v>450.29110529920513</v>
      </c>
      <c r="BL87" s="89">
        <v>456.53845828829873</v>
      </c>
      <c r="BM87" s="89">
        <v>473.86037848960183</v>
      </c>
      <c r="BN87" s="89">
        <v>493.97045454635997</v>
      </c>
      <c r="BO87" s="89">
        <v>520.78566718564923</v>
      </c>
      <c r="BP87" s="89">
        <v>513.89068377016383</v>
      </c>
      <c r="BQ87" s="89">
        <v>547.37283454719113</v>
      </c>
      <c r="BR87" s="89">
        <v>562.42699518351515</v>
      </c>
      <c r="BS87" s="89">
        <v>593.66648871647237</v>
      </c>
    </row>
    <row r="88" spans="1:71" ht="12.75" customHeight="1" x14ac:dyDescent="0.35">
      <c r="A88" s="84">
        <v>25</v>
      </c>
      <c r="B88" s="94" t="s">
        <v>113</v>
      </c>
      <c r="C88" s="89">
        <v>100</v>
      </c>
      <c r="D88" s="89"/>
      <c r="E88" s="89">
        <v>115.39600851673693</v>
      </c>
      <c r="F88" s="89">
        <v>119.51413220316938</v>
      </c>
      <c r="G88" s="89">
        <v>121.14404696228721</v>
      </c>
      <c r="H88" s="89">
        <v>122.78249745262454</v>
      </c>
      <c r="I88" s="89">
        <v>125.17327519702401</v>
      </c>
      <c r="J88" s="89">
        <v>125.93836313268498</v>
      </c>
      <c r="K88" s="89">
        <v>126.93639903562052</v>
      </c>
      <c r="L88" s="89">
        <v>127.34177668710097</v>
      </c>
      <c r="M88" s="89">
        <v>128.61699218289121</v>
      </c>
      <c r="N88" s="89">
        <v>129.69104639042973</v>
      </c>
      <c r="O88" s="89">
        <v>130.13276436172177</v>
      </c>
      <c r="P88" s="89">
        <v>131.48246600179394</v>
      </c>
      <c r="Q88" s="89"/>
      <c r="R88" s="89">
        <v>131.87691357061124</v>
      </c>
      <c r="S88" s="89">
        <v>134.68382493960709</v>
      </c>
      <c r="T88" s="89">
        <v>135.90915559477651</v>
      </c>
      <c r="U88" s="89">
        <v>137.52294927214729</v>
      </c>
      <c r="V88" s="89">
        <v>139.50020464246305</v>
      </c>
      <c r="W88" s="89">
        <v>139.75354118548344</v>
      </c>
      <c r="X88" s="89">
        <v>142.22496979173542</v>
      </c>
      <c r="Y88" s="89">
        <v>144.81533745737545</v>
      </c>
      <c r="Z88" s="89">
        <v>146.86663833133994</v>
      </c>
      <c r="AA88" s="89">
        <v>148.16825654905708</v>
      </c>
      <c r="AB88" s="89">
        <v>149.37119975990609</v>
      </c>
      <c r="AC88" s="89">
        <v>152.23860775748028</v>
      </c>
      <c r="AD88" s="89"/>
      <c r="AE88" s="89">
        <v>156.00665831231385</v>
      </c>
      <c r="AF88" s="89">
        <v>162.32621623825273</v>
      </c>
      <c r="AG88" s="89">
        <v>166.23700948705266</v>
      </c>
      <c r="AH88" s="89">
        <v>168.88488141305021</v>
      </c>
      <c r="AI88" s="89">
        <v>185.3947730555671</v>
      </c>
      <c r="AJ88" s="89">
        <v>199.81445706219654</v>
      </c>
      <c r="AK88" s="89">
        <v>207.99475594204313</v>
      </c>
      <c r="AL88" s="89">
        <v>216.61303516180098</v>
      </c>
      <c r="AM88" s="89">
        <v>255.8702924950465</v>
      </c>
      <c r="AN88" s="89">
        <v>263.03999489243023</v>
      </c>
      <c r="AO88" s="89">
        <v>264.45899372433183</v>
      </c>
      <c r="AP88" s="89">
        <v>272.99148540566944</v>
      </c>
      <c r="AQ88" s="89"/>
      <c r="AR88" s="89">
        <v>276.39351519872304</v>
      </c>
      <c r="AS88" s="89">
        <v>283.82258090718898</v>
      </c>
      <c r="AT88" s="89">
        <v>291.2715075520772</v>
      </c>
      <c r="AU88" s="89">
        <v>306.22102235438496</v>
      </c>
      <c r="AV88" s="89">
        <v>318.50869735397862</v>
      </c>
      <c r="AW88" s="89">
        <v>322.00709958082257</v>
      </c>
      <c r="AX88" s="89">
        <v>323.84119330219488</v>
      </c>
      <c r="AY88" s="89">
        <v>367.45122633625272</v>
      </c>
      <c r="AZ88" s="89">
        <v>392.26473739749503</v>
      </c>
      <c r="BA88" s="89">
        <v>409.80108146008325</v>
      </c>
      <c r="BB88" s="89">
        <v>427.17733109807369</v>
      </c>
      <c r="BC88" s="89">
        <v>435.3643095633131</v>
      </c>
      <c r="BD88" s="89"/>
      <c r="BE88" s="89">
        <v>442.79856823829272</v>
      </c>
      <c r="BF88" s="89">
        <v>447.67898309823579</v>
      </c>
      <c r="BG88" s="89">
        <v>453.86369502749972</v>
      </c>
      <c r="BH88" s="89">
        <v>458.96814341355986</v>
      </c>
      <c r="BI88" s="89">
        <v>481.45635011233901</v>
      </c>
      <c r="BJ88" s="89">
        <v>493.2986775434905</v>
      </c>
      <c r="BK88" s="89">
        <v>515.81577851093346</v>
      </c>
      <c r="BL88" s="89">
        <v>531.43308919421565</v>
      </c>
      <c r="BM88" s="89">
        <v>552.82640098951265</v>
      </c>
      <c r="BN88" s="89">
        <v>580.03370354546973</v>
      </c>
      <c r="BO88" s="89">
        <v>620.62402647747149</v>
      </c>
      <c r="BP88" s="89">
        <v>641.41058546146019</v>
      </c>
      <c r="BQ88" s="89">
        <v>684.76512385823912</v>
      </c>
      <c r="BR88" s="89">
        <v>729.36071199547439</v>
      </c>
      <c r="BS88" s="89">
        <v>770.00318552045655</v>
      </c>
    </row>
    <row r="89" spans="1:71" ht="12.75" customHeight="1" x14ac:dyDescent="0.35">
      <c r="A89" s="84">
        <v>251</v>
      </c>
      <c r="B89" s="93" t="s">
        <v>112</v>
      </c>
      <c r="C89" s="89">
        <v>100</v>
      </c>
      <c r="D89" s="89"/>
      <c r="E89" s="89">
        <v>113.80945133462519</v>
      </c>
      <c r="F89" s="89">
        <v>116.96289877174134</v>
      </c>
      <c r="G89" s="89">
        <v>119.73005360690257</v>
      </c>
      <c r="H89" s="89">
        <v>120.98274673973104</v>
      </c>
      <c r="I89" s="89">
        <v>124.07270935327567</v>
      </c>
      <c r="J89" s="89">
        <v>125.01470252076324</v>
      </c>
      <c r="K89" s="89">
        <v>126.10283775053954</v>
      </c>
      <c r="L89" s="89">
        <v>127.51423663829854</v>
      </c>
      <c r="M89" s="89">
        <v>129.42784920625905</v>
      </c>
      <c r="N89" s="89">
        <v>130.78684977521738</v>
      </c>
      <c r="O89" s="89">
        <v>132.50923965243345</v>
      </c>
      <c r="P89" s="89">
        <v>135.63983949405218</v>
      </c>
      <c r="Q89" s="89"/>
      <c r="R89" s="89">
        <v>135.82146362449163</v>
      </c>
      <c r="S89" s="89">
        <v>139.17683457384177</v>
      </c>
      <c r="T89" s="89">
        <v>141.63873459651131</v>
      </c>
      <c r="U89" s="89">
        <v>143.60667580746909</v>
      </c>
      <c r="V89" s="89">
        <v>145.32258544073187</v>
      </c>
      <c r="W89" s="89">
        <v>146.10855388271872</v>
      </c>
      <c r="X89" s="89">
        <v>148.97014698131943</v>
      </c>
      <c r="Y89" s="89">
        <v>152.00481521503625</v>
      </c>
      <c r="Z89" s="89">
        <v>153.71916217828485</v>
      </c>
      <c r="AA89" s="89">
        <v>156.30563907341113</v>
      </c>
      <c r="AB89" s="89">
        <v>157.20190459156771</v>
      </c>
      <c r="AC89" s="89">
        <v>159.27126030693694</v>
      </c>
      <c r="AD89" s="89"/>
      <c r="AE89" s="89">
        <v>163.94282407802172</v>
      </c>
      <c r="AF89" s="89">
        <v>169.07669024729805</v>
      </c>
      <c r="AG89" s="89">
        <v>172.45612560595336</v>
      </c>
      <c r="AH89" s="89">
        <v>175.51551144721117</v>
      </c>
      <c r="AI89" s="89">
        <v>192.39481305073519</v>
      </c>
      <c r="AJ89" s="89">
        <v>198.05959631266018</v>
      </c>
      <c r="AK89" s="89">
        <v>208.20370992658411</v>
      </c>
      <c r="AL89" s="89">
        <v>214.09781894554246</v>
      </c>
      <c r="AM89" s="89">
        <v>254.1454777868129</v>
      </c>
      <c r="AN89" s="89">
        <v>262.78827810040718</v>
      </c>
      <c r="AO89" s="89">
        <v>270.21179100758911</v>
      </c>
      <c r="AP89" s="89">
        <v>278.67601887387872</v>
      </c>
      <c r="AQ89" s="89"/>
      <c r="AR89" s="89">
        <v>286.16963092852023</v>
      </c>
      <c r="AS89" s="89">
        <v>295.63905088008931</v>
      </c>
      <c r="AT89" s="89">
        <v>308.14467847869156</v>
      </c>
      <c r="AU89" s="89">
        <v>331.06254713036287</v>
      </c>
      <c r="AV89" s="89">
        <v>346.41107228956298</v>
      </c>
      <c r="AW89" s="89">
        <v>354.23050668508046</v>
      </c>
      <c r="AX89" s="89">
        <v>356.74128736654558</v>
      </c>
      <c r="AY89" s="89">
        <v>397.86919490552111</v>
      </c>
      <c r="AZ89" s="89">
        <v>430.99579902729806</v>
      </c>
      <c r="BA89" s="89">
        <v>443.78286814664642</v>
      </c>
      <c r="BB89" s="89">
        <v>473.81966701106921</v>
      </c>
      <c r="BC89" s="89">
        <v>483.8349289599754</v>
      </c>
      <c r="BD89" s="89"/>
      <c r="BE89" s="89">
        <v>496.00962003054445</v>
      </c>
      <c r="BF89" s="89">
        <v>502.38055743223549</v>
      </c>
      <c r="BG89" s="89">
        <v>515.11214221273394</v>
      </c>
      <c r="BH89" s="89">
        <v>523.17872710155598</v>
      </c>
      <c r="BI89" s="89">
        <v>539.8689302969151</v>
      </c>
      <c r="BJ89" s="89">
        <v>560.81894431200749</v>
      </c>
      <c r="BK89" s="89">
        <v>578.92645351292015</v>
      </c>
      <c r="BL89" s="89">
        <v>593.43877346348881</v>
      </c>
      <c r="BM89" s="89">
        <v>631.12748013792441</v>
      </c>
      <c r="BN89" s="89">
        <v>654.31388529862511</v>
      </c>
      <c r="BO89" s="89">
        <v>698.79181160925066</v>
      </c>
      <c r="BP89" s="89">
        <v>742.36602629937636</v>
      </c>
      <c r="BQ89" s="89">
        <v>790.40987043825032</v>
      </c>
      <c r="BR89" s="89">
        <v>830.29282221566837</v>
      </c>
      <c r="BS89" s="89">
        <v>889.51872865286714</v>
      </c>
    </row>
    <row r="90" spans="1:71" ht="12.75" customHeight="1" x14ac:dyDescent="0.35">
      <c r="A90" s="84">
        <v>2511</v>
      </c>
      <c r="B90" s="95" t="s">
        <v>111</v>
      </c>
      <c r="C90" s="89">
        <v>100</v>
      </c>
      <c r="D90" s="89"/>
      <c r="E90" s="89">
        <v>115.38161917473629</v>
      </c>
      <c r="F90" s="89">
        <v>118.81689639238623</v>
      </c>
      <c r="G90" s="89">
        <v>120.48600311182472</v>
      </c>
      <c r="H90" s="89">
        <v>122.33504162407053</v>
      </c>
      <c r="I90" s="89">
        <v>123.75811488100069</v>
      </c>
      <c r="J90" s="89">
        <v>124.33788510808499</v>
      </c>
      <c r="K90" s="89">
        <v>125.93698191635019</v>
      </c>
      <c r="L90" s="89">
        <v>126.95491449312745</v>
      </c>
      <c r="M90" s="89">
        <v>128.14833789573171</v>
      </c>
      <c r="N90" s="89">
        <v>130.02197036470304</v>
      </c>
      <c r="O90" s="89">
        <v>131.91436309640187</v>
      </c>
      <c r="P90" s="89">
        <v>137.79901989884374</v>
      </c>
      <c r="Q90" s="89"/>
      <c r="R90" s="89">
        <v>137.9388806613731</v>
      </c>
      <c r="S90" s="89">
        <v>142.12733694159496</v>
      </c>
      <c r="T90" s="89">
        <v>145.86270726587477</v>
      </c>
      <c r="U90" s="89">
        <v>149.01628913181483</v>
      </c>
      <c r="V90" s="89">
        <v>150.16155815937356</v>
      </c>
      <c r="W90" s="89">
        <v>152.18459124128029</v>
      </c>
      <c r="X90" s="89">
        <v>153.72802173719154</v>
      </c>
      <c r="Y90" s="89">
        <v>158.52899717499321</v>
      </c>
      <c r="Z90" s="89">
        <v>159.6518241034556</v>
      </c>
      <c r="AA90" s="89">
        <v>161.29114882981406</v>
      </c>
      <c r="AB90" s="89">
        <v>163.09330333519588</v>
      </c>
      <c r="AC90" s="89">
        <v>166.58405692012238</v>
      </c>
      <c r="AD90" s="89"/>
      <c r="AE90" s="89">
        <v>169.73437168104689</v>
      </c>
      <c r="AF90" s="89">
        <v>173.61513600235648</v>
      </c>
      <c r="AG90" s="89">
        <v>176.82616138691179</v>
      </c>
      <c r="AH90" s="89">
        <v>179.93790574124654</v>
      </c>
      <c r="AI90" s="89">
        <v>191.03457636831342</v>
      </c>
      <c r="AJ90" s="89">
        <v>197.47029005507173</v>
      </c>
      <c r="AK90" s="89">
        <v>216.85916234482596</v>
      </c>
      <c r="AL90" s="89">
        <v>223.28768923221006</v>
      </c>
      <c r="AM90" s="89">
        <v>260.50238269271949</v>
      </c>
      <c r="AN90" s="89">
        <v>273.71701930805517</v>
      </c>
      <c r="AO90" s="89">
        <v>285.00448877513372</v>
      </c>
      <c r="AP90" s="89">
        <v>300.62182772963075</v>
      </c>
      <c r="AQ90" s="89"/>
      <c r="AR90" s="89">
        <v>308.20316482349995</v>
      </c>
      <c r="AS90" s="89">
        <v>324.61062981774336</v>
      </c>
      <c r="AT90" s="89">
        <v>335.78176439761671</v>
      </c>
      <c r="AU90" s="89">
        <v>359.76103852845182</v>
      </c>
      <c r="AV90" s="89">
        <v>387.51072627335049</v>
      </c>
      <c r="AW90" s="89">
        <v>403.31055567860483</v>
      </c>
      <c r="AX90" s="89">
        <v>410.47485844017808</v>
      </c>
      <c r="AY90" s="89">
        <v>463.8495361450411</v>
      </c>
      <c r="AZ90" s="89">
        <v>489.03466344921998</v>
      </c>
      <c r="BA90" s="89">
        <v>514.59015415960948</v>
      </c>
      <c r="BB90" s="89">
        <v>549.94515494507345</v>
      </c>
      <c r="BC90" s="89">
        <v>567.23214091906618</v>
      </c>
      <c r="BD90" s="89"/>
      <c r="BE90" s="89">
        <v>581.33876702608586</v>
      </c>
      <c r="BF90" s="89">
        <v>588.92886488012664</v>
      </c>
      <c r="BG90" s="89">
        <v>603.46330979344191</v>
      </c>
      <c r="BH90" s="89">
        <v>625.08960945290687</v>
      </c>
      <c r="BI90" s="89">
        <v>631.87785237673472</v>
      </c>
      <c r="BJ90" s="89">
        <v>667.97394219194439</v>
      </c>
      <c r="BK90" s="89">
        <v>693.17632674529852</v>
      </c>
      <c r="BL90" s="89">
        <v>720.53023592557099</v>
      </c>
      <c r="BM90" s="89">
        <v>757.63789606856324</v>
      </c>
      <c r="BN90" s="89">
        <v>801.08876973116855</v>
      </c>
      <c r="BO90" s="89">
        <v>854.02443714657568</v>
      </c>
      <c r="BP90" s="89">
        <v>934.00600157322003</v>
      </c>
      <c r="BQ90" s="89">
        <v>1005.0840991592717</v>
      </c>
      <c r="BR90" s="89">
        <v>1072.4842564561509</v>
      </c>
      <c r="BS90" s="89">
        <v>1150.8301460951743</v>
      </c>
    </row>
    <row r="91" spans="1:71" ht="12.75" customHeight="1" x14ac:dyDescent="0.35">
      <c r="A91" s="84">
        <v>2519</v>
      </c>
      <c r="B91" s="95" t="s">
        <v>110</v>
      </c>
      <c r="C91" s="89">
        <v>100</v>
      </c>
      <c r="D91" s="89"/>
      <c r="E91" s="89">
        <v>112.4773784042237</v>
      </c>
      <c r="F91" s="89">
        <v>115.39203592842328</v>
      </c>
      <c r="G91" s="89">
        <v>119.08954955474833</v>
      </c>
      <c r="H91" s="89">
        <v>119.83696868513023</v>
      </c>
      <c r="I91" s="89">
        <v>124.33926027098437</v>
      </c>
      <c r="J91" s="89">
        <v>125.58815920347401</v>
      </c>
      <c r="K91" s="89">
        <v>126.24336477407812</v>
      </c>
      <c r="L91" s="89">
        <v>127.98814144028536</v>
      </c>
      <c r="M91" s="89">
        <v>130.51195889061538</v>
      </c>
      <c r="N91" s="89">
        <v>131.43491999505929</v>
      </c>
      <c r="O91" s="89">
        <v>133.01326914407196</v>
      </c>
      <c r="P91" s="89">
        <v>133.81040010743217</v>
      </c>
      <c r="Q91" s="89"/>
      <c r="R91" s="89">
        <v>134.02740967857079</v>
      </c>
      <c r="S91" s="89">
        <v>136.67692061116156</v>
      </c>
      <c r="T91" s="89">
        <v>138.05982940072812</v>
      </c>
      <c r="U91" s="89">
        <v>139.02319604821261</v>
      </c>
      <c r="V91" s="89">
        <v>141.22260043594949</v>
      </c>
      <c r="W91" s="89">
        <v>140.96042358584174</v>
      </c>
      <c r="X91" s="89">
        <v>144.93887499696658</v>
      </c>
      <c r="Y91" s="89">
        <v>146.47697908956115</v>
      </c>
      <c r="Z91" s="89">
        <v>148.69251161711546</v>
      </c>
      <c r="AA91" s="89">
        <v>152.08149555557262</v>
      </c>
      <c r="AB91" s="89">
        <v>152.21021567110409</v>
      </c>
      <c r="AC91" s="89">
        <v>153.07524346609378</v>
      </c>
      <c r="AD91" s="89"/>
      <c r="AE91" s="89">
        <v>159.03573744878537</v>
      </c>
      <c r="AF91" s="89">
        <v>165.23133698273568</v>
      </c>
      <c r="AG91" s="89">
        <v>168.75346344725449</v>
      </c>
      <c r="AH91" s="89">
        <v>171.76848674898781</v>
      </c>
      <c r="AI91" s="89">
        <v>193.54732006516903</v>
      </c>
      <c r="AJ91" s="89">
        <v>198.55890617858128</v>
      </c>
      <c r="AK91" s="89">
        <v>200.87008207047143</v>
      </c>
      <c r="AL91" s="89">
        <v>206.31138728700441</v>
      </c>
      <c r="AM91" s="89">
        <v>248.75937286197265</v>
      </c>
      <c r="AN91" s="89">
        <v>253.52852862922541</v>
      </c>
      <c r="AO91" s="89">
        <v>257.67817229269821</v>
      </c>
      <c r="AP91" s="89">
        <v>260.0816823363362</v>
      </c>
      <c r="AQ91" s="89"/>
      <c r="AR91" s="89">
        <v>267.50096635354288</v>
      </c>
      <c r="AS91" s="89">
        <v>271.09189053928793</v>
      </c>
      <c r="AT91" s="89">
        <v>284.72821295348564</v>
      </c>
      <c r="AU91" s="89">
        <v>306.74676954005679</v>
      </c>
      <c r="AV91" s="89">
        <v>311.58798589642669</v>
      </c>
      <c r="AW91" s="89">
        <v>312.64575789485804</v>
      </c>
      <c r="AX91" s="89">
        <v>311.21368296269929</v>
      </c>
      <c r="AY91" s="89">
        <v>341.96509595279554</v>
      </c>
      <c r="AZ91" s="89">
        <v>381.82038770336413</v>
      </c>
      <c r="BA91" s="89">
        <v>383.78897527675559</v>
      </c>
      <c r="BB91" s="89">
        <v>409.31974581729997</v>
      </c>
      <c r="BC91" s="89">
        <v>413.17379107925944</v>
      </c>
      <c r="BD91" s="89"/>
      <c r="BE91" s="89">
        <v>423.7115841675037</v>
      </c>
      <c r="BF91" s="89">
        <v>429.04954621188421</v>
      </c>
      <c r="BG91" s="89">
        <v>440.25359613321916</v>
      </c>
      <c r="BH91" s="89">
        <v>436.83124928770906</v>
      </c>
      <c r="BI91" s="89">
        <v>461.91122671651971</v>
      </c>
      <c r="BJ91" s="89">
        <v>470.0282104021461</v>
      </c>
      <c r="BK91" s="89">
        <v>482.12434399770456</v>
      </c>
      <c r="BL91" s="89">
        <v>485.75618862000016</v>
      </c>
      <c r="BM91" s="89">
        <v>523.93720682510866</v>
      </c>
      <c r="BN91" s="89">
        <v>529.95384852183508</v>
      </c>
      <c r="BO91" s="89">
        <v>567.26566464333825</v>
      </c>
      <c r="BP91" s="89">
        <v>579.9925080704362</v>
      </c>
      <c r="BQ91" s="89">
        <v>608.51979379476222</v>
      </c>
      <c r="BR91" s="89">
        <v>625.08785281224982</v>
      </c>
      <c r="BS91" s="89">
        <v>668.11370006804634</v>
      </c>
    </row>
    <row r="92" spans="1:71" ht="12.75" customHeight="1" x14ac:dyDescent="0.35">
      <c r="A92" s="84">
        <v>252</v>
      </c>
      <c r="B92" s="93" t="s">
        <v>109</v>
      </c>
      <c r="C92" s="89">
        <v>100</v>
      </c>
      <c r="D92" s="89"/>
      <c r="E92" s="89">
        <v>115.97583009361858</v>
      </c>
      <c r="F92" s="89">
        <v>120.44650338265348</v>
      </c>
      <c r="G92" s="89">
        <v>121.66080353826359</v>
      </c>
      <c r="H92" s="89">
        <v>123.44023252080181</v>
      </c>
      <c r="I92" s="89">
        <v>125.57548687283369</v>
      </c>
      <c r="J92" s="89">
        <v>126.27592320208974</v>
      </c>
      <c r="K92" s="89">
        <v>127.24103149651941</v>
      </c>
      <c r="L92" s="89">
        <v>127.27874964844177</v>
      </c>
      <c r="M92" s="89">
        <v>128.32065719842583</v>
      </c>
      <c r="N92" s="89">
        <v>129.29057519803686</v>
      </c>
      <c r="O92" s="89">
        <v>129.2642601149056</v>
      </c>
      <c r="P92" s="89">
        <v>129.96311650645526</v>
      </c>
      <c r="Q92" s="89"/>
      <c r="R92" s="89">
        <v>130.43534231297429</v>
      </c>
      <c r="S92" s="89">
        <v>133.0418142006061</v>
      </c>
      <c r="T92" s="89">
        <v>133.81522947026554</v>
      </c>
      <c r="U92" s="89">
        <v>135.29959674959133</v>
      </c>
      <c r="V92" s="89">
        <v>137.37236326761604</v>
      </c>
      <c r="W92" s="89">
        <v>137.43104469764191</v>
      </c>
      <c r="X92" s="89">
        <v>139.7598841846692</v>
      </c>
      <c r="Y92" s="89">
        <v>142.1878782158154</v>
      </c>
      <c r="Z92" s="89">
        <v>144.36232192386782</v>
      </c>
      <c r="AA92" s="89">
        <v>145.19437699390568</v>
      </c>
      <c r="AB92" s="89">
        <v>146.50939832294435</v>
      </c>
      <c r="AC92" s="89">
        <v>149.66846169727987</v>
      </c>
      <c r="AD92" s="89"/>
      <c r="AE92" s="89">
        <v>153.10631522947409</v>
      </c>
      <c r="AF92" s="89">
        <v>159.85919486092425</v>
      </c>
      <c r="AG92" s="89">
        <v>163.96417762474823</v>
      </c>
      <c r="AH92" s="89">
        <v>166.46165809310071</v>
      </c>
      <c r="AI92" s="89">
        <v>182.83654554634415</v>
      </c>
      <c r="AJ92" s="89">
        <v>200.45578668994435</v>
      </c>
      <c r="AK92" s="89">
        <v>207.918391831012</v>
      </c>
      <c r="AL92" s="89">
        <v>217.53224352639876</v>
      </c>
      <c r="AM92" s="89">
        <v>256.50064152704675</v>
      </c>
      <c r="AN92" s="89">
        <v>263.13198705566543</v>
      </c>
      <c r="AO92" s="89">
        <v>262.35658227023009</v>
      </c>
      <c r="AP92" s="89">
        <v>270.91402157610435</v>
      </c>
      <c r="AQ92" s="89"/>
      <c r="AR92" s="89">
        <v>272.82074587017951</v>
      </c>
      <c r="AS92" s="89">
        <v>279.50414578861137</v>
      </c>
      <c r="AT92" s="89">
        <v>285.10505563721915</v>
      </c>
      <c r="AU92" s="89">
        <v>297.14246393231599</v>
      </c>
      <c r="AV92" s="89">
        <v>308.31152374037919</v>
      </c>
      <c r="AW92" s="89">
        <v>310.23076593817058</v>
      </c>
      <c r="AX92" s="89">
        <v>311.81755833017382</v>
      </c>
      <c r="AY92" s="89">
        <v>356.33470642746653</v>
      </c>
      <c r="AZ92" s="89">
        <v>378.11012293941042</v>
      </c>
      <c r="BA92" s="89">
        <v>397.38213220063335</v>
      </c>
      <c r="BB92" s="89">
        <v>410.1314703730755</v>
      </c>
      <c r="BC92" s="89">
        <v>417.65028621270147</v>
      </c>
      <c r="BD92" s="89"/>
      <c r="BE92" s="89">
        <v>423.35211127753325</v>
      </c>
      <c r="BF92" s="89">
        <v>427.6878012827537</v>
      </c>
      <c r="BG92" s="89">
        <v>431.47989970709887</v>
      </c>
      <c r="BH92" s="89">
        <v>435.50180869443102</v>
      </c>
      <c r="BI92" s="89">
        <v>460.10894786663351</v>
      </c>
      <c r="BJ92" s="89">
        <v>468.62278940620337</v>
      </c>
      <c r="BK92" s="89">
        <v>492.75141530341403</v>
      </c>
      <c r="BL92" s="89">
        <v>508.77255477793335</v>
      </c>
      <c r="BM92" s="89">
        <v>524.21056810604546</v>
      </c>
      <c r="BN92" s="89">
        <v>552.88734374149954</v>
      </c>
      <c r="BO92" s="89">
        <v>592.05690708998281</v>
      </c>
      <c r="BP92" s="89">
        <v>604.51551255679419</v>
      </c>
      <c r="BQ92" s="89">
        <v>646.15630203829949</v>
      </c>
      <c r="BR92" s="89">
        <v>692.47416547467196</v>
      </c>
      <c r="BS92" s="89">
        <v>726.32515647603373</v>
      </c>
    </row>
    <row r="93" spans="1:71" ht="12.75" customHeight="1" x14ac:dyDescent="0.35">
      <c r="A93" s="84">
        <v>26</v>
      </c>
      <c r="B93" s="94" t="s">
        <v>108</v>
      </c>
      <c r="C93" s="89">
        <v>100</v>
      </c>
      <c r="D93" s="89"/>
      <c r="E93" s="89">
        <v>106.77090707137096</v>
      </c>
      <c r="F93" s="89">
        <v>109.51416412523301</v>
      </c>
      <c r="G93" s="89">
        <v>111.7656502628286</v>
      </c>
      <c r="H93" s="89">
        <v>115.63180984099127</v>
      </c>
      <c r="I93" s="89">
        <v>117.58586317968587</v>
      </c>
      <c r="J93" s="89">
        <v>119.98527014828316</v>
      </c>
      <c r="K93" s="89">
        <v>121.5041115670186</v>
      </c>
      <c r="L93" s="89">
        <v>122.77933818577981</v>
      </c>
      <c r="M93" s="89">
        <v>124.81222901843175</v>
      </c>
      <c r="N93" s="89">
        <v>126.4727755107746</v>
      </c>
      <c r="O93" s="89">
        <v>129.04412994871137</v>
      </c>
      <c r="P93" s="89">
        <v>130.21190928153652</v>
      </c>
      <c r="Q93" s="89"/>
      <c r="R93" s="89">
        <v>135.51762842429187</v>
      </c>
      <c r="S93" s="89">
        <v>135.9739647059821</v>
      </c>
      <c r="T93" s="89">
        <v>138.6755616783951</v>
      </c>
      <c r="U93" s="89">
        <v>139.89853311309733</v>
      </c>
      <c r="V93" s="89">
        <v>144.53613065031374</v>
      </c>
      <c r="W93" s="89">
        <v>146.54314538234806</v>
      </c>
      <c r="X93" s="89">
        <v>148.44085673880502</v>
      </c>
      <c r="Y93" s="89">
        <v>151.0815625109087</v>
      </c>
      <c r="Z93" s="89">
        <v>153.36333417984639</v>
      </c>
      <c r="AA93" s="89">
        <v>154.48893532720552</v>
      </c>
      <c r="AB93" s="89">
        <v>158.52258580340597</v>
      </c>
      <c r="AC93" s="89">
        <v>162.74278910394409</v>
      </c>
      <c r="AD93" s="89"/>
      <c r="AE93" s="89">
        <v>164.79829781608191</v>
      </c>
      <c r="AF93" s="89">
        <v>169.55873761180726</v>
      </c>
      <c r="AG93" s="89">
        <v>174.44637428445785</v>
      </c>
      <c r="AH93" s="89">
        <v>177.39165689803542</v>
      </c>
      <c r="AI93" s="89">
        <v>185.54411604448683</v>
      </c>
      <c r="AJ93" s="89">
        <v>193.9458118039914</v>
      </c>
      <c r="AK93" s="89">
        <v>207.04228579828194</v>
      </c>
      <c r="AL93" s="89">
        <v>214.65108498657639</v>
      </c>
      <c r="AM93" s="89">
        <v>239.93899149661993</v>
      </c>
      <c r="AN93" s="89">
        <v>254.41820317525801</v>
      </c>
      <c r="AO93" s="89">
        <v>260.0147702810807</v>
      </c>
      <c r="AP93" s="89">
        <v>266.7871617572128</v>
      </c>
      <c r="AQ93" s="89"/>
      <c r="AR93" s="89">
        <v>278.85539671330974</v>
      </c>
      <c r="AS93" s="89">
        <v>286.08604196119887</v>
      </c>
      <c r="AT93" s="89">
        <v>295.08308261054418</v>
      </c>
      <c r="AU93" s="89">
        <v>308.44517470699321</v>
      </c>
      <c r="AV93" s="89">
        <v>317.1373447156115</v>
      </c>
      <c r="AW93" s="89">
        <v>326.4085397277957</v>
      </c>
      <c r="AX93" s="89">
        <v>329.1010191626209</v>
      </c>
      <c r="AY93" s="89">
        <v>354.05498201253363</v>
      </c>
      <c r="AZ93" s="89">
        <v>385.89882992673694</v>
      </c>
      <c r="BA93" s="89">
        <v>404.96612883025944</v>
      </c>
      <c r="BB93" s="89">
        <v>431.12843843841716</v>
      </c>
      <c r="BC93" s="89">
        <v>455.123070736118</v>
      </c>
      <c r="BD93" s="89"/>
      <c r="BE93" s="89">
        <v>471.13830899185979</v>
      </c>
      <c r="BF93" s="89">
        <v>480.45347737674035</v>
      </c>
      <c r="BG93" s="89">
        <v>492.37898123043442</v>
      </c>
      <c r="BH93" s="89">
        <v>500.16889703898676</v>
      </c>
      <c r="BI93" s="89">
        <v>507.45546050170452</v>
      </c>
      <c r="BJ93" s="89">
        <v>516.43653856443279</v>
      </c>
      <c r="BK93" s="89">
        <v>534.26374857218218</v>
      </c>
      <c r="BL93" s="89">
        <v>554.95934871372651</v>
      </c>
      <c r="BM93" s="89">
        <v>576.06641144835555</v>
      </c>
      <c r="BN93" s="89">
        <v>597.97418674419487</v>
      </c>
      <c r="BO93" s="89">
        <v>627.55386446093917</v>
      </c>
      <c r="BP93" s="89">
        <v>656.57842940249895</v>
      </c>
      <c r="BQ93" s="89">
        <v>675.86775795484232</v>
      </c>
      <c r="BR93" s="89">
        <v>711.52834659302709</v>
      </c>
      <c r="BS93" s="89">
        <v>738.49852273985039</v>
      </c>
    </row>
    <row r="94" spans="1:71" ht="12.75" customHeight="1" x14ac:dyDescent="0.35">
      <c r="A94" s="84">
        <v>261</v>
      </c>
      <c r="B94" s="93" t="s">
        <v>107</v>
      </c>
      <c r="C94" s="89">
        <v>100</v>
      </c>
      <c r="D94" s="89"/>
      <c r="E94" s="89">
        <v>112.08146188760333</v>
      </c>
      <c r="F94" s="89">
        <v>112.75481392518682</v>
      </c>
      <c r="G94" s="89">
        <v>118.71100348470249</v>
      </c>
      <c r="H94" s="89">
        <v>123.90484335991843</v>
      </c>
      <c r="I94" s="89">
        <v>124.06358906241833</v>
      </c>
      <c r="J94" s="89">
        <v>129.93708788174925</v>
      </c>
      <c r="K94" s="89">
        <v>130.07960630423463</v>
      </c>
      <c r="L94" s="89">
        <v>132.95566512318294</v>
      </c>
      <c r="M94" s="89">
        <v>132.87114766803219</v>
      </c>
      <c r="N94" s="89">
        <v>132.87203023684114</v>
      </c>
      <c r="O94" s="89">
        <v>133.97663222346389</v>
      </c>
      <c r="P94" s="89">
        <v>138.53550237581479</v>
      </c>
      <c r="Q94" s="89"/>
      <c r="R94" s="89">
        <v>138.55005664857464</v>
      </c>
      <c r="S94" s="89">
        <v>138.9174264518372</v>
      </c>
      <c r="T94" s="89">
        <v>138.5174158721583</v>
      </c>
      <c r="U94" s="89">
        <v>138.93100022001761</v>
      </c>
      <c r="V94" s="89">
        <v>141.68979306585109</v>
      </c>
      <c r="W94" s="89">
        <v>144.25017418069083</v>
      </c>
      <c r="X94" s="89">
        <v>146.00054660464417</v>
      </c>
      <c r="Y94" s="89">
        <v>150.44508279213539</v>
      </c>
      <c r="Z94" s="89">
        <v>152.5573278990417</v>
      </c>
      <c r="AA94" s="89">
        <v>152.50252947088893</v>
      </c>
      <c r="AB94" s="89">
        <v>154.59861915169972</v>
      </c>
      <c r="AC94" s="89">
        <v>160.10863336196317</v>
      </c>
      <c r="AD94" s="89"/>
      <c r="AE94" s="89">
        <v>160.15512054247731</v>
      </c>
      <c r="AF94" s="89">
        <v>164.71927642893013</v>
      </c>
      <c r="AG94" s="89">
        <v>166.4688199156671</v>
      </c>
      <c r="AH94" s="89">
        <v>169.92748079400127</v>
      </c>
      <c r="AI94" s="89">
        <v>178.67966505099449</v>
      </c>
      <c r="AJ94" s="89">
        <v>180.42710502086385</v>
      </c>
      <c r="AK94" s="89">
        <v>191.79795031233891</v>
      </c>
      <c r="AL94" s="89">
        <v>194.67145172154542</v>
      </c>
      <c r="AM94" s="89">
        <v>214.82185074775654</v>
      </c>
      <c r="AN94" s="89">
        <v>220.75742586998069</v>
      </c>
      <c r="AO94" s="89">
        <v>235.6263026636274</v>
      </c>
      <c r="AP94" s="89">
        <v>236.00358718627817</v>
      </c>
      <c r="AQ94" s="89"/>
      <c r="AR94" s="89">
        <v>236.80387419192198</v>
      </c>
      <c r="AS94" s="89">
        <v>244.24745796261848</v>
      </c>
      <c r="AT94" s="89">
        <v>245.15821944276067</v>
      </c>
      <c r="AU94" s="89">
        <v>255.0168806396338</v>
      </c>
      <c r="AV94" s="89">
        <v>267.18027104476056</v>
      </c>
      <c r="AW94" s="89">
        <v>271.95916846450189</v>
      </c>
      <c r="AX94" s="89">
        <v>276.97570845177688</v>
      </c>
      <c r="AY94" s="89">
        <v>309.32325294110814</v>
      </c>
      <c r="AZ94" s="89">
        <v>336.99674508851729</v>
      </c>
      <c r="BA94" s="89">
        <v>338.30645504842369</v>
      </c>
      <c r="BB94" s="89">
        <v>356.60016840115685</v>
      </c>
      <c r="BC94" s="89">
        <v>370.12937875131638</v>
      </c>
      <c r="BD94" s="89"/>
      <c r="BE94" s="89">
        <v>378.72783243442257</v>
      </c>
      <c r="BF94" s="89">
        <v>382.38481821281903</v>
      </c>
      <c r="BG94" s="89">
        <v>401.52090984051597</v>
      </c>
      <c r="BH94" s="89">
        <v>402.2268613880799</v>
      </c>
      <c r="BI94" s="89">
        <v>404.51212376169758</v>
      </c>
      <c r="BJ94" s="89">
        <v>414.92860331869429</v>
      </c>
      <c r="BK94" s="89">
        <v>430.88870589956304</v>
      </c>
      <c r="BL94" s="89">
        <v>434.37433446392157</v>
      </c>
      <c r="BM94" s="89">
        <v>448.3869673898634</v>
      </c>
      <c r="BN94" s="89">
        <v>467.51754989090131</v>
      </c>
      <c r="BO94" s="89">
        <v>484.70930656011865</v>
      </c>
      <c r="BP94" s="89">
        <v>506.62859468562954</v>
      </c>
      <c r="BQ94" s="89">
        <v>508.9465911307459</v>
      </c>
      <c r="BR94" s="89">
        <v>559.59372317853024</v>
      </c>
      <c r="BS94" s="89">
        <v>564.280210194598</v>
      </c>
    </row>
    <row r="95" spans="1:71" ht="12.75" customHeight="1" x14ac:dyDescent="0.35">
      <c r="A95" s="84">
        <v>269</v>
      </c>
      <c r="B95" s="93" t="s">
        <v>106</v>
      </c>
      <c r="C95" s="89">
        <v>100</v>
      </c>
      <c r="D95" s="89"/>
      <c r="E95" s="89">
        <v>105.81810712586979</v>
      </c>
      <c r="F95" s="89">
        <v>108.93273882041399</v>
      </c>
      <c r="G95" s="89">
        <v>110.51954088249386</v>
      </c>
      <c r="H95" s="89">
        <v>114.1474930118214</v>
      </c>
      <c r="I95" s="89">
        <v>116.42365375306031</v>
      </c>
      <c r="J95" s="89">
        <v>118.19975211444185</v>
      </c>
      <c r="K95" s="89">
        <v>119.96552827374549</v>
      </c>
      <c r="L95" s="89">
        <v>120.95353954761784</v>
      </c>
      <c r="M95" s="89">
        <v>123.36632788082026</v>
      </c>
      <c r="N95" s="89">
        <v>125.32464508650939</v>
      </c>
      <c r="O95" s="89">
        <v>128.15915878068901</v>
      </c>
      <c r="P95" s="89">
        <v>128.71852124186091</v>
      </c>
      <c r="Q95" s="89"/>
      <c r="R95" s="89">
        <v>134.97356145825663</v>
      </c>
      <c r="S95" s="89">
        <v>135.44585977380785</v>
      </c>
      <c r="T95" s="89">
        <v>138.70393560932717</v>
      </c>
      <c r="U95" s="89">
        <v>140.0721242574694</v>
      </c>
      <c r="V95" s="89">
        <v>145.04680992756525</v>
      </c>
      <c r="W95" s="89">
        <v>146.9545417263422</v>
      </c>
      <c r="X95" s="89">
        <v>148.87868808473732</v>
      </c>
      <c r="Y95" s="89">
        <v>151.19575732902999</v>
      </c>
      <c r="Z95" s="89">
        <v>153.5079448216724</v>
      </c>
      <c r="AA95" s="89">
        <v>154.84532885992269</v>
      </c>
      <c r="AB95" s="89">
        <v>159.22660927012001</v>
      </c>
      <c r="AC95" s="89">
        <v>163.21539950610656</v>
      </c>
      <c r="AD95" s="89"/>
      <c r="AE95" s="89">
        <v>165.63135937110542</v>
      </c>
      <c r="AF95" s="89">
        <v>170.42701569401657</v>
      </c>
      <c r="AG95" s="89">
        <v>175.87767734616236</v>
      </c>
      <c r="AH95" s="89">
        <v>178.73085154553306</v>
      </c>
      <c r="AI95" s="89">
        <v>186.77571024863843</v>
      </c>
      <c r="AJ95" s="89">
        <v>196.3712877725001</v>
      </c>
      <c r="AK95" s="89">
        <v>209.77736763489563</v>
      </c>
      <c r="AL95" s="89">
        <v>218.23575629584894</v>
      </c>
      <c r="AM95" s="89">
        <v>244.44541524419662</v>
      </c>
      <c r="AN95" s="89">
        <v>260.45749434008741</v>
      </c>
      <c r="AO95" s="89">
        <v>264.39045821217098</v>
      </c>
      <c r="AP95" s="89">
        <v>272.31023593467592</v>
      </c>
      <c r="AQ95" s="89"/>
      <c r="AR95" s="89">
        <v>286.40012410114764</v>
      </c>
      <c r="AS95" s="89">
        <v>293.59256471318474</v>
      </c>
      <c r="AT95" s="89">
        <v>304.04041542255948</v>
      </c>
      <c r="AU95" s="89">
        <v>318.03108002898091</v>
      </c>
      <c r="AV95" s="89">
        <v>326.1004566159952</v>
      </c>
      <c r="AW95" s="89">
        <v>336.17764291334089</v>
      </c>
      <c r="AX95" s="89">
        <v>338.4531480687653</v>
      </c>
      <c r="AY95" s="89">
        <v>362.08058206682142</v>
      </c>
      <c r="AZ95" s="89">
        <v>394.67265966414163</v>
      </c>
      <c r="BA95" s="89">
        <v>416.92595896935461</v>
      </c>
      <c r="BB95" s="89">
        <v>444.50002278075033</v>
      </c>
      <c r="BC95" s="89">
        <v>470.37232206548538</v>
      </c>
      <c r="BD95" s="89"/>
      <c r="BE95" s="89">
        <v>487.71825215685271</v>
      </c>
      <c r="BF95" s="89">
        <v>498.0485905692824</v>
      </c>
      <c r="BG95" s="89">
        <v>508.68039764818616</v>
      </c>
      <c r="BH95" s="89">
        <v>517.74129191292161</v>
      </c>
      <c r="BI95" s="89">
        <v>525.92517017042508</v>
      </c>
      <c r="BJ95" s="89">
        <v>534.64871384873607</v>
      </c>
      <c r="BK95" s="89">
        <v>552.81091330977972</v>
      </c>
      <c r="BL95" s="89">
        <v>576.59426238684205</v>
      </c>
      <c r="BM95" s="89">
        <v>598.97418126720163</v>
      </c>
      <c r="BN95" s="89">
        <v>621.38023013992711</v>
      </c>
      <c r="BO95" s="89">
        <v>653.18250246446712</v>
      </c>
      <c r="BP95" s="89">
        <v>683.4818696813777</v>
      </c>
      <c r="BQ95" s="89">
        <v>705.8161313652696</v>
      </c>
      <c r="BR95" s="89">
        <v>738.7878902600396</v>
      </c>
      <c r="BS95" s="89">
        <v>769.75612282922771</v>
      </c>
    </row>
    <row r="96" spans="1:71" ht="12.75" customHeight="1" x14ac:dyDescent="0.35">
      <c r="A96" s="84">
        <v>2691</v>
      </c>
      <c r="B96" s="95" t="s">
        <v>105</v>
      </c>
      <c r="C96" s="89">
        <v>100</v>
      </c>
      <c r="D96" s="89"/>
      <c r="E96" s="89">
        <v>106.77201725505172</v>
      </c>
      <c r="F96" s="89">
        <v>106.77300954705173</v>
      </c>
      <c r="G96" s="89">
        <v>106.77300954705173</v>
      </c>
      <c r="H96" s="89">
        <v>106.77300954705173</v>
      </c>
      <c r="I96" s="89">
        <v>111.13408349545193</v>
      </c>
      <c r="J96" s="89">
        <v>116.03574830823916</v>
      </c>
      <c r="K96" s="89">
        <v>116.03574830823916</v>
      </c>
      <c r="L96" s="89">
        <v>116.03573663706455</v>
      </c>
      <c r="M96" s="89">
        <v>116.82741279159721</v>
      </c>
      <c r="N96" s="89">
        <v>118.94568452061844</v>
      </c>
      <c r="O96" s="89">
        <v>118.94568452061844</v>
      </c>
      <c r="P96" s="89">
        <v>118.94568452061844</v>
      </c>
      <c r="Q96" s="89"/>
      <c r="R96" s="89">
        <v>120.19711898097663</v>
      </c>
      <c r="S96" s="89">
        <v>122.38358842542233</v>
      </c>
      <c r="T96" s="89">
        <v>122.38358842542233</v>
      </c>
      <c r="U96" s="89">
        <v>126.05134285687355</v>
      </c>
      <c r="V96" s="89">
        <v>129.00213746975646</v>
      </c>
      <c r="W96" s="89">
        <v>130.20254582266517</v>
      </c>
      <c r="X96" s="89">
        <v>131.70560631643721</v>
      </c>
      <c r="Y96" s="89">
        <v>135.97897809191852</v>
      </c>
      <c r="Z96" s="89">
        <v>137.83420526125013</v>
      </c>
      <c r="AA96" s="89">
        <v>138.92424514205501</v>
      </c>
      <c r="AB96" s="89">
        <v>142.78719294865209</v>
      </c>
      <c r="AC96" s="89">
        <v>146.73487891083337</v>
      </c>
      <c r="AD96" s="89"/>
      <c r="AE96" s="89">
        <v>146.96002985311623</v>
      </c>
      <c r="AF96" s="89">
        <v>151.320699677444</v>
      </c>
      <c r="AG96" s="89">
        <v>156.02402515043153</v>
      </c>
      <c r="AH96" s="89">
        <v>160.20862964488364</v>
      </c>
      <c r="AI96" s="89">
        <v>163.02091778072017</v>
      </c>
      <c r="AJ96" s="89">
        <v>171.2743382093179</v>
      </c>
      <c r="AK96" s="89">
        <v>180.74561780858429</v>
      </c>
      <c r="AL96" s="89">
        <v>191.12838391642148</v>
      </c>
      <c r="AM96" s="89">
        <v>212.12641321315724</v>
      </c>
      <c r="AN96" s="89">
        <v>224.0482738576851</v>
      </c>
      <c r="AO96" s="89">
        <v>224.0482738576851</v>
      </c>
      <c r="AP96" s="89">
        <v>235.67103799751524</v>
      </c>
      <c r="AQ96" s="89"/>
      <c r="AR96" s="89">
        <v>236.45841821628974</v>
      </c>
      <c r="AS96" s="89">
        <v>250.52412329618198</v>
      </c>
      <c r="AT96" s="89">
        <v>252.07924983251709</v>
      </c>
      <c r="AU96" s="89">
        <v>265.50700835453455</v>
      </c>
      <c r="AV96" s="89">
        <v>277.4041534514779</v>
      </c>
      <c r="AW96" s="89">
        <v>281.0343530115141</v>
      </c>
      <c r="AX96" s="89">
        <v>296.1567133098344</v>
      </c>
      <c r="AY96" s="89">
        <v>332.6898042671412</v>
      </c>
      <c r="AZ96" s="89">
        <v>370.63121782229939</v>
      </c>
      <c r="BA96" s="89">
        <v>397.63555358891421</v>
      </c>
      <c r="BB96" s="89">
        <v>431.77883453167027</v>
      </c>
      <c r="BC96" s="89">
        <v>511.06764879015634</v>
      </c>
      <c r="BD96" s="89"/>
      <c r="BE96" s="89">
        <v>529.6003979650859</v>
      </c>
      <c r="BF96" s="89">
        <v>531.46782951394243</v>
      </c>
      <c r="BG96" s="89">
        <v>561.63234551644041</v>
      </c>
      <c r="BH96" s="89">
        <v>580.78116354087342</v>
      </c>
      <c r="BI96" s="89">
        <v>580.7811581298082</v>
      </c>
      <c r="BJ96" s="89">
        <v>615.13592285132665</v>
      </c>
      <c r="BK96" s="89">
        <v>663.42673846358446</v>
      </c>
      <c r="BL96" s="89">
        <v>716.09880194900495</v>
      </c>
      <c r="BM96" s="89">
        <v>757.92948365072914</v>
      </c>
      <c r="BN96" s="89">
        <v>775.996793029223</v>
      </c>
      <c r="BO96" s="89">
        <v>791.52094679108939</v>
      </c>
      <c r="BP96" s="89">
        <v>824.21315525830698</v>
      </c>
      <c r="BQ96" s="89">
        <v>840.78270166858795</v>
      </c>
      <c r="BR96" s="89">
        <v>890.48822482858589</v>
      </c>
      <c r="BS96" s="89">
        <v>905.73045087314824</v>
      </c>
    </row>
    <row r="97" spans="1:71" ht="12.75" customHeight="1" x14ac:dyDescent="0.35">
      <c r="A97" s="84">
        <v>2692</v>
      </c>
      <c r="B97" s="95" t="s">
        <v>104</v>
      </c>
      <c r="C97" s="89">
        <v>100</v>
      </c>
      <c r="D97" s="89"/>
      <c r="E97" s="89">
        <v>95.235465094996286</v>
      </c>
      <c r="F97" s="89">
        <v>109.29159443949946</v>
      </c>
      <c r="G97" s="89">
        <v>103.31121785010832</v>
      </c>
      <c r="H97" s="89">
        <v>108.75783769445898</v>
      </c>
      <c r="I97" s="89">
        <v>108.75675282963932</v>
      </c>
      <c r="J97" s="89">
        <v>110.65285592806703</v>
      </c>
      <c r="K97" s="89">
        <v>110.9183228686428</v>
      </c>
      <c r="L97" s="89">
        <v>109.085264982756</v>
      </c>
      <c r="M97" s="89">
        <v>109.40492024547731</v>
      </c>
      <c r="N97" s="89">
        <v>110.02902592905086</v>
      </c>
      <c r="O97" s="89">
        <v>110.28423175109096</v>
      </c>
      <c r="P97" s="89">
        <v>110.86832265167858</v>
      </c>
      <c r="Q97" s="89"/>
      <c r="R97" s="89">
        <v>110.21117299611572</v>
      </c>
      <c r="S97" s="89">
        <v>109.5805759844189</v>
      </c>
      <c r="T97" s="89">
        <v>111.117328153576</v>
      </c>
      <c r="U97" s="89">
        <v>116.64476315178401</v>
      </c>
      <c r="V97" s="89">
        <v>118.43036885083255</v>
      </c>
      <c r="W97" s="89">
        <v>115.88557858844699</v>
      </c>
      <c r="X97" s="89">
        <v>120.81227372514697</v>
      </c>
      <c r="Y97" s="89">
        <v>120.49968377240121</v>
      </c>
      <c r="Z97" s="89">
        <v>121.01045401145137</v>
      </c>
      <c r="AA97" s="89">
        <v>124.02259852912941</v>
      </c>
      <c r="AB97" s="89">
        <v>125.30561127678267</v>
      </c>
      <c r="AC97" s="89">
        <v>123.85061709027144</v>
      </c>
      <c r="AD97" s="89"/>
      <c r="AE97" s="89">
        <v>136.52545716114571</v>
      </c>
      <c r="AF97" s="89">
        <v>140.64197958831801</v>
      </c>
      <c r="AG97" s="89">
        <v>141.06891808543008</v>
      </c>
      <c r="AH97" s="89">
        <v>144.77584251911111</v>
      </c>
      <c r="AI97" s="89">
        <v>159.38887635179782</v>
      </c>
      <c r="AJ97" s="89">
        <v>176.37068350576027</v>
      </c>
      <c r="AK97" s="89">
        <v>175.87616826167726</v>
      </c>
      <c r="AL97" s="89">
        <v>190.27152649015724</v>
      </c>
      <c r="AM97" s="89">
        <v>233.21847206912221</v>
      </c>
      <c r="AN97" s="89">
        <v>225.56407540185987</v>
      </c>
      <c r="AO97" s="89">
        <v>222.49136200483085</v>
      </c>
      <c r="AP97" s="89">
        <v>234.33809466221436</v>
      </c>
      <c r="AQ97" s="89"/>
      <c r="AR97" s="89">
        <v>232.43029261937824</v>
      </c>
      <c r="AS97" s="89">
        <v>240.0881752130239</v>
      </c>
      <c r="AT97" s="89">
        <v>242.90245858969502</v>
      </c>
      <c r="AU97" s="89">
        <v>250.50991943365548</v>
      </c>
      <c r="AV97" s="89">
        <v>265.98482326646581</v>
      </c>
      <c r="AW97" s="89">
        <v>260.11087546238105</v>
      </c>
      <c r="AX97" s="89">
        <v>261.37392560560966</v>
      </c>
      <c r="AY97" s="89">
        <v>329.69109614113461</v>
      </c>
      <c r="AZ97" s="89">
        <v>298.26014401133614</v>
      </c>
      <c r="BA97" s="89">
        <v>312.53633023532183</v>
      </c>
      <c r="BB97" s="89">
        <v>322.94548456089666</v>
      </c>
      <c r="BC97" s="89">
        <v>328.42776404768256</v>
      </c>
      <c r="BD97" s="89"/>
      <c r="BE97" s="89">
        <v>328.42776219460268</v>
      </c>
      <c r="BF97" s="89">
        <v>338.51916324745821</v>
      </c>
      <c r="BG97" s="89">
        <v>344.42811417571994</v>
      </c>
      <c r="BH97" s="89">
        <v>345.45541057950794</v>
      </c>
      <c r="BI97" s="89">
        <v>365.69704137832315</v>
      </c>
      <c r="BJ97" s="89">
        <v>363.76534540390946</v>
      </c>
      <c r="BK97" s="89">
        <v>380.08922667172931</v>
      </c>
      <c r="BL97" s="89">
        <v>381.99415665379132</v>
      </c>
      <c r="BM97" s="89">
        <v>403.39743408233898</v>
      </c>
      <c r="BN97" s="89">
        <v>413.28870917053194</v>
      </c>
      <c r="BO97" s="89">
        <v>428.53219830943726</v>
      </c>
      <c r="BP97" s="89">
        <v>439.98483681414046</v>
      </c>
      <c r="BQ97" s="89">
        <v>460.5162013842625</v>
      </c>
      <c r="BR97" s="89">
        <v>472.32387477567408</v>
      </c>
      <c r="BS97" s="89">
        <v>483.47020332585919</v>
      </c>
    </row>
    <row r="98" spans="1:71" ht="12.75" customHeight="1" x14ac:dyDescent="0.35">
      <c r="A98" s="84">
        <v>2693</v>
      </c>
      <c r="B98" s="95" t="s">
        <v>103</v>
      </c>
      <c r="C98" s="89">
        <v>100</v>
      </c>
      <c r="D98" s="89"/>
      <c r="E98" s="89">
        <v>100.69444774934497</v>
      </c>
      <c r="F98" s="89">
        <v>102.83920602521387</v>
      </c>
      <c r="G98" s="89">
        <v>102.84431077721794</v>
      </c>
      <c r="H98" s="89">
        <v>103.73641720414615</v>
      </c>
      <c r="I98" s="89">
        <v>105.85508376973564</v>
      </c>
      <c r="J98" s="89">
        <v>107.50887402507171</v>
      </c>
      <c r="K98" s="89">
        <v>108.47902199348462</v>
      </c>
      <c r="L98" s="89">
        <v>108.89511294604762</v>
      </c>
      <c r="M98" s="89">
        <v>112.78666079795693</v>
      </c>
      <c r="N98" s="89">
        <v>113.01618212961905</v>
      </c>
      <c r="O98" s="89">
        <v>113.74957391794469</v>
      </c>
      <c r="P98" s="89">
        <v>114.02652360609275</v>
      </c>
      <c r="Q98" s="89"/>
      <c r="R98" s="89">
        <v>117.81427745568587</v>
      </c>
      <c r="S98" s="89">
        <v>118.34427348070565</v>
      </c>
      <c r="T98" s="89">
        <v>118.6818782105418</v>
      </c>
      <c r="U98" s="89">
        <v>119.75642187618185</v>
      </c>
      <c r="V98" s="89">
        <v>119.69487723887572</v>
      </c>
      <c r="W98" s="89">
        <v>121.11721696769749</v>
      </c>
      <c r="X98" s="89">
        <v>123.45280014778315</v>
      </c>
      <c r="Y98" s="89">
        <v>124.36801415363334</v>
      </c>
      <c r="Z98" s="89">
        <v>126.21142869832914</v>
      </c>
      <c r="AA98" s="89">
        <v>127.67471272343116</v>
      </c>
      <c r="AB98" s="89">
        <v>131.57233999880552</v>
      </c>
      <c r="AC98" s="89">
        <v>134.44397093535412</v>
      </c>
      <c r="AD98" s="89"/>
      <c r="AE98" s="89">
        <v>134.89582647598388</v>
      </c>
      <c r="AF98" s="89">
        <v>136.19964753311149</v>
      </c>
      <c r="AG98" s="89">
        <v>136.50001760180169</v>
      </c>
      <c r="AH98" s="89">
        <v>138.22471704441028</v>
      </c>
      <c r="AI98" s="89">
        <v>145.79706712102106</v>
      </c>
      <c r="AJ98" s="89">
        <v>152.71169870705697</v>
      </c>
      <c r="AK98" s="89">
        <v>163.81980448770713</v>
      </c>
      <c r="AL98" s="89">
        <v>170.80349742179868</v>
      </c>
      <c r="AM98" s="89">
        <v>193.83792379583696</v>
      </c>
      <c r="AN98" s="89">
        <v>204.3884621998684</v>
      </c>
      <c r="AO98" s="89">
        <v>209.84711705596322</v>
      </c>
      <c r="AP98" s="89">
        <v>211.16117486456665</v>
      </c>
      <c r="AQ98" s="89"/>
      <c r="AR98" s="89">
        <v>222.73718164751028</v>
      </c>
      <c r="AS98" s="89">
        <v>229.70851175374438</v>
      </c>
      <c r="AT98" s="89">
        <v>230.0419531252339</v>
      </c>
      <c r="AU98" s="89">
        <v>234.05518603942298</v>
      </c>
      <c r="AV98" s="89">
        <v>242.99724041950745</v>
      </c>
      <c r="AW98" s="89">
        <v>255.58217006938341</v>
      </c>
      <c r="AX98" s="89">
        <v>256.62532083122323</v>
      </c>
      <c r="AY98" s="89">
        <v>263.24444883998416</v>
      </c>
      <c r="AZ98" s="89">
        <v>286.6559865033359</v>
      </c>
      <c r="BA98" s="89">
        <v>301.89179923897285</v>
      </c>
      <c r="BB98" s="89">
        <v>319.17464620263496</v>
      </c>
      <c r="BC98" s="89">
        <v>325.30355428648244</v>
      </c>
      <c r="BD98" s="89"/>
      <c r="BE98" s="89">
        <v>343.23694931135617</v>
      </c>
      <c r="BF98" s="89">
        <v>344.43409120434438</v>
      </c>
      <c r="BG98" s="89">
        <v>361.21399163130855</v>
      </c>
      <c r="BH98" s="89">
        <v>362.37747929582201</v>
      </c>
      <c r="BI98" s="89">
        <v>369.71585409992434</v>
      </c>
      <c r="BJ98" s="89">
        <v>379.04332700624275</v>
      </c>
      <c r="BK98" s="89">
        <v>392.44265382162826</v>
      </c>
      <c r="BL98" s="89">
        <v>423.08524891594277</v>
      </c>
      <c r="BM98" s="89">
        <v>454.44411859485609</v>
      </c>
      <c r="BN98" s="89">
        <v>492.30159826757648</v>
      </c>
      <c r="BO98" s="89">
        <v>541.19226554862212</v>
      </c>
      <c r="BP98" s="89">
        <v>607.74571704851428</v>
      </c>
      <c r="BQ98" s="89">
        <v>646.25658364198171</v>
      </c>
      <c r="BR98" s="89">
        <v>672.16276299227593</v>
      </c>
      <c r="BS98" s="89">
        <v>702.08167447405071</v>
      </c>
    </row>
    <row r="99" spans="1:71" ht="12.75" customHeight="1" x14ac:dyDescent="0.35">
      <c r="A99" s="84">
        <v>2694</v>
      </c>
      <c r="B99" s="95" t="s">
        <v>102</v>
      </c>
      <c r="C99" s="89">
        <v>100</v>
      </c>
      <c r="D99" s="89"/>
      <c r="E99" s="89">
        <v>104.42577955554988</v>
      </c>
      <c r="F99" s="89">
        <v>109.56323726432163</v>
      </c>
      <c r="G99" s="89">
        <v>112.18624434508024</v>
      </c>
      <c r="H99" s="89">
        <v>113.1295848753425</v>
      </c>
      <c r="I99" s="89">
        <v>116.25080595493412</v>
      </c>
      <c r="J99" s="89">
        <v>116.79224856974707</v>
      </c>
      <c r="K99" s="89">
        <v>120.27152693237531</v>
      </c>
      <c r="L99" s="89">
        <v>121.76138715111354</v>
      </c>
      <c r="M99" s="89">
        <v>125.35628078912588</v>
      </c>
      <c r="N99" s="89">
        <v>126.14732241921074</v>
      </c>
      <c r="O99" s="89">
        <v>131.03150166794117</v>
      </c>
      <c r="P99" s="89">
        <v>131.868225637639</v>
      </c>
      <c r="Q99" s="89"/>
      <c r="R99" s="89">
        <v>137.5076905088298</v>
      </c>
      <c r="S99" s="89">
        <v>137.57930932104887</v>
      </c>
      <c r="T99" s="89">
        <v>143.92213659582887</v>
      </c>
      <c r="U99" s="89">
        <v>145.18047557723384</v>
      </c>
      <c r="V99" s="89">
        <v>148.081620916464</v>
      </c>
      <c r="W99" s="89">
        <v>151.24932572675826</v>
      </c>
      <c r="X99" s="89">
        <v>153.44377856305027</v>
      </c>
      <c r="Y99" s="89">
        <v>156.7927163572956</v>
      </c>
      <c r="Z99" s="89">
        <v>159.62799365066996</v>
      </c>
      <c r="AA99" s="89">
        <v>160.83879253703947</v>
      </c>
      <c r="AB99" s="89">
        <v>164.82350008135319</v>
      </c>
      <c r="AC99" s="89">
        <v>171.02249991658897</v>
      </c>
      <c r="AD99" s="89"/>
      <c r="AE99" s="89">
        <v>173.79824726152862</v>
      </c>
      <c r="AF99" s="89">
        <v>181.25702541279415</v>
      </c>
      <c r="AG99" s="89">
        <v>186.82578380464628</v>
      </c>
      <c r="AH99" s="89">
        <v>190.99080064782586</v>
      </c>
      <c r="AI99" s="89">
        <v>199.09676911042084</v>
      </c>
      <c r="AJ99" s="89">
        <v>208.6662554543484</v>
      </c>
      <c r="AK99" s="89">
        <v>223.0227660279802</v>
      </c>
      <c r="AL99" s="89">
        <v>230.86936243254004</v>
      </c>
      <c r="AM99" s="89">
        <v>257.62889262761098</v>
      </c>
      <c r="AN99" s="89">
        <v>283.63181659116179</v>
      </c>
      <c r="AO99" s="89">
        <v>290.77488316810695</v>
      </c>
      <c r="AP99" s="89">
        <v>303.71712860015793</v>
      </c>
      <c r="AQ99" s="89"/>
      <c r="AR99" s="89">
        <v>316.54410033898898</v>
      </c>
      <c r="AS99" s="89">
        <v>325.34444669823489</v>
      </c>
      <c r="AT99" s="89">
        <v>334.33261907306633</v>
      </c>
      <c r="AU99" s="89">
        <v>354.77750932852109</v>
      </c>
      <c r="AV99" s="89">
        <v>365.57267572238004</v>
      </c>
      <c r="AW99" s="89">
        <v>378.42821495584587</v>
      </c>
      <c r="AX99" s="89">
        <v>380.31577224513978</v>
      </c>
      <c r="AY99" s="89">
        <v>387.76026126121326</v>
      </c>
      <c r="AZ99" s="89">
        <v>448.92724840371034</v>
      </c>
      <c r="BA99" s="89">
        <v>485.16670087517139</v>
      </c>
      <c r="BB99" s="89">
        <v>526.13910520370189</v>
      </c>
      <c r="BC99" s="89">
        <v>566.34226577842367</v>
      </c>
      <c r="BD99" s="89"/>
      <c r="BE99" s="89">
        <v>589.94176967763212</v>
      </c>
      <c r="BF99" s="89">
        <v>599.45771041619923</v>
      </c>
      <c r="BG99" s="89">
        <v>608.15406505243277</v>
      </c>
      <c r="BH99" s="89">
        <v>620.52905612835787</v>
      </c>
      <c r="BI99" s="89">
        <v>624.8462985202267</v>
      </c>
      <c r="BJ99" s="89">
        <v>626.77767102548739</v>
      </c>
      <c r="BK99" s="89">
        <v>648.13506839824606</v>
      </c>
      <c r="BL99" s="89">
        <v>669.91216201584336</v>
      </c>
      <c r="BM99" s="89">
        <v>696.02130607681033</v>
      </c>
      <c r="BN99" s="89">
        <v>721.41427859482383</v>
      </c>
      <c r="BO99" s="89">
        <v>747.85845818131531</v>
      </c>
      <c r="BP99" s="89">
        <v>770.96133900447535</v>
      </c>
      <c r="BQ99" s="89">
        <v>794.44361531293771</v>
      </c>
      <c r="BR99" s="89">
        <v>828.23660154106153</v>
      </c>
      <c r="BS99" s="89">
        <v>861.69723617883892</v>
      </c>
    </row>
    <row r="100" spans="1:71" ht="12.75" customHeight="1" x14ac:dyDescent="0.35">
      <c r="A100" s="84">
        <v>2695</v>
      </c>
      <c r="B100" s="95" t="s">
        <v>101</v>
      </c>
      <c r="C100" s="89">
        <v>100</v>
      </c>
      <c r="D100" s="89"/>
      <c r="E100" s="89">
        <v>107.13373200942419</v>
      </c>
      <c r="F100" s="89">
        <v>107.8092512460545</v>
      </c>
      <c r="G100" s="89">
        <v>109.46646186716114</v>
      </c>
      <c r="H100" s="89">
        <v>119.53717303741061</v>
      </c>
      <c r="I100" s="89">
        <v>120.99297784412282</v>
      </c>
      <c r="J100" s="89">
        <v>123.34880327746673</v>
      </c>
      <c r="K100" s="89">
        <v>124.17294847058747</v>
      </c>
      <c r="L100" s="89">
        <v>124.91574417316416</v>
      </c>
      <c r="M100" s="89">
        <v>126.13480475107264</v>
      </c>
      <c r="N100" s="89">
        <v>131.02903496263329</v>
      </c>
      <c r="O100" s="89">
        <v>132.28050752475238</v>
      </c>
      <c r="P100" s="89">
        <v>132.78389592931327</v>
      </c>
      <c r="Q100" s="89"/>
      <c r="R100" s="89">
        <v>143.50678792095101</v>
      </c>
      <c r="S100" s="89">
        <v>144.42447383472077</v>
      </c>
      <c r="T100" s="89">
        <v>145.35479567920891</v>
      </c>
      <c r="U100" s="89">
        <v>146.46424442240667</v>
      </c>
      <c r="V100" s="89">
        <v>158.43193535910513</v>
      </c>
      <c r="W100" s="89">
        <v>159.8394275634513</v>
      </c>
      <c r="X100" s="89">
        <v>160.4733243142343</v>
      </c>
      <c r="Y100" s="89">
        <v>161.88132324822934</v>
      </c>
      <c r="Z100" s="89">
        <v>163.91572792947571</v>
      </c>
      <c r="AA100" s="89">
        <v>164.31411384453003</v>
      </c>
      <c r="AB100" s="89">
        <v>170.7680664725992</v>
      </c>
      <c r="AC100" s="89">
        <v>172.96968409618199</v>
      </c>
      <c r="AD100" s="89"/>
      <c r="AE100" s="89">
        <v>173.78397503818812</v>
      </c>
      <c r="AF100" s="89">
        <v>176.46620821668648</v>
      </c>
      <c r="AG100" s="89">
        <v>184.53392075985872</v>
      </c>
      <c r="AH100" s="89">
        <v>185.27298055616959</v>
      </c>
      <c r="AI100" s="89">
        <v>192.47811832338516</v>
      </c>
      <c r="AJ100" s="89">
        <v>201.74916120630334</v>
      </c>
      <c r="AK100" s="89">
        <v>217.05626178976976</v>
      </c>
      <c r="AL100" s="89">
        <v>224.79101615661654</v>
      </c>
      <c r="AM100" s="89">
        <v>248.65223880765757</v>
      </c>
      <c r="AN100" s="89">
        <v>254.4292873802269</v>
      </c>
      <c r="AO100" s="89">
        <v>255.87860949866078</v>
      </c>
      <c r="AP100" s="89">
        <v>259.12191520419486</v>
      </c>
      <c r="AQ100" s="89"/>
      <c r="AR100" s="89">
        <v>284.75294422209271</v>
      </c>
      <c r="AS100" s="89">
        <v>289.23150787248778</v>
      </c>
      <c r="AT100" s="89">
        <v>311.16175061418102</v>
      </c>
      <c r="AU100" s="89">
        <v>320.071826423929</v>
      </c>
      <c r="AV100" s="89">
        <v>321.60992719408728</v>
      </c>
      <c r="AW100" s="89">
        <v>328.34124315826796</v>
      </c>
      <c r="AX100" s="89">
        <v>328.85757877300932</v>
      </c>
      <c r="AY100" s="89">
        <v>366.82409081239587</v>
      </c>
      <c r="AZ100" s="89">
        <v>376.02406789836368</v>
      </c>
      <c r="BA100" s="89">
        <v>383.98636611516685</v>
      </c>
      <c r="BB100" s="89">
        <v>402.91833640827167</v>
      </c>
      <c r="BC100" s="89">
        <v>407.45772063857618</v>
      </c>
      <c r="BD100" s="89"/>
      <c r="BE100" s="89">
        <v>420.73123942812629</v>
      </c>
      <c r="BF100" s="89">
        <v>439.48267022534628</v>
      </c>
      <c r="BG100" s="89">
        <v>446.19781444203858</v>
      </c>
      <c r="BH100" s="89">
        <v>453.89443367685612</v>
      </c>
      <c r="BI100" s="89">
        <v>469.01311246404185</v>
      </c>
      <c r="BJ100" s="89">
        <v>481.46843412379258</v>
      </c>
      <c r="BK100" s="89">
        <v>492.82069119149725</v>
      </c>
      <c r="BL100" s="89">
        <v>510.53011363261459</v>
      </c>
      <c r="BM100" s="89">
        <v>522.80639595837465</v>
      </c>
      <c r="BN100" s="89">
        <v>540.50315696403663</v>
      </c>
      <c r="BO100" s="89">
        <v>580.69082088443372</v>
      </c>
      <c r="BP100" s="89">
        <v>614.2862231890814</v>
      </c>
      <c r="BQ100" s="89">
        <v>622.13556922276155</v>
      </c>
      <c r="BR100" s="89">
        <v>649.59691950121203</v>
      </c>
      <c r="BS100" s="89">
        <v>685.54641291887469</v>
      </c>
    </row>
    <row r="101" spans="1:71" ht="12.75" customHeight="1" x14ac:dyDescent="0.35">
      <c r="A101" s="84">
        <v>2699</v>
      </c>
      <c r="B101" s="95" t="s">
        <v>100</v>
      </c>
      <c r="C101" s="89">
        <v>100</v>
      </c>
      <c r="D101" s="89"/>
      <c r="E101" s="89">
        <v>117.15218567980187</v>
      </c>
      <c r="F101" s="89">
        <v>118.12983202960073</v>
      </c>
      <c r="G101" s="89">
        <v>120.32125755519212</v>
      </c>
      <c r="H101" s="89">
        <v>122.37362101972187</v>
      </c>
      <c r="I101" s="89">
        <v>122.83852085780099</v>
      </c>
      <c r="J101" s="89">
        <v>126.44857280402685</v>
      </c>
      <c r="K101" s="89">
        <v>125.98157979532139</v>
      </c>
      <c r="L101" s="89">
        <v>127.70507077524664</v>
      </c>
      <c r="M101" s="89">
        <v>128.26623664458702</v>
      </c>
      <c r="N101" s="89">
        <v>129.34730421755128</v>
      </c>
      <c r="O101" s="89">
        <v>132.95014717447893</v>
      </c>
      <c r="P101" s="89">
        <v>133.15242811747268</v>
      </c>
      <c r="Q101" s="89"/>
      <c r="R101" s="89">
        <v>137.74437382701367</v>
      </c>
      <c r="S101" s="89">
        <v>137.8567688705586</v>
      </c>
      <c r="T101" s="89">
        <v>140.47362255389615</v>
      </c>
      <c r="U101" s="89">
        <v>140.60416178966605</v>
      </c>
      <c r="V101" s="89">
        <v>143.07654503985003</v>
      </c>
      <c r="W101" s="89">
        <v>143.34313773959769</v>
      </c>
      <c r="X101" s="89">
        <v>146.61015904862634</v>
      </c>
      <c r="Y101" s="89">
        <v>148.26411512623352</v>
      </c>
      <c r="Z101" s="89">
        <v>150.51499032817557</v>
      </c>
      <c r="AA101" s="89">
        <v>154.58835843033091</v>
      </c>
      <c r="AB101" s="89">
        <v>156.66522268240715</v>
      </c>
      <c r="AC101" s="89">
        <v>159.18089179970158</v>
      </c>
      <c r="AD101" s="89"/>
      <c r="AE101" s="89">
        <v>165.19991904219364</v>
      </c>
      <c r="AF101" s="89">
        <v>169.11345358969885</v>
      </c>
      <c r="AG101" s="89">
        <v>174.88640497430069</v>
      </c>
      <c r="AH101" s="89">
        <v>178.28113283656685</v>
      </c>
      <c r="AI101" s="89">
        <v>190.39225916117067</v>
      </c>
      <c r="AJ101" s="89">
        <v>202.84652088521983</v>
      </c>
      <c r="AK101" s="89">
        <v>216.38841208940295</v>
      </c>
      <c r="AL101" s="89">
        <v>228.28097321907094</v>
      </c>
      <c r="AM101" s="89">
        <v>260.80718543770604</v>
      </c>
      <c r="AN101" s="89">
        <v>279.12454908249265</v>
      </c>
      <c r="AO101" s="89">
        <v>279.00098608515856</v>
      </c>
      <c r="AP101" s="89">
        <v>282.65656997012115</v>
      </c>
      <c r="AQ101" s="89"/>
      <c r="AR101" s="89">
        <v>285.95462710904167</v>
      </c>
      <c r="AS101" s="89">
        <v>289.49777754502878</v>
      </c>
      <c r="AT101" s="89">
        <v>293.93138535061581</v>
      </c>
      <c r="AU101" s="89">
        <v>308.6954656127005</v>
      </c>
      <c r="AV101" s="89">
        <v>317.63298047438786</v>
      </c>
      <c r="AW101" s="89">
        <v>331.31873299831585</v>
      </c>
      <c r="AX101" s="89">
        <v>333.77975252193085</v>
      </c>
      <c r="AY101" s="89">
        <v>385.56164687667876</v>
      </c>
      <c r="AZ101" s="89">
        <v>387.64012866175221</v>
      </c>
      <c r="BA101" s="89">
        <v>397.41200590723201</v>
      </c>
      <c r="BB101" s="89">
        <v>404.56210687178475</v>
      </c>
      <c r="BC101" s="89">
        <v>424.31377638299301</v>
      </c>
      <c r="BD101" s="89"/>
      <c r="BE101" s="89">
        <v>429.84594204093986</v>
      </c>
      <c r="BF101" s="89">
        <v>436.30349005506281</v>
      </c>
      <c r="BG101" s="89">
        <v>447.92946844615551</v>
      </c>
      <c r="BH101" s="89">
        <v>451.91000822550262</v>
      </c>
      <c r="BI101" s="89">
        <v>459.73455425601969</v>
      </c>
      <c r="BJ101" s="89">
        <v>473.49264796839486</v>
      </c>
      <c r="BK101" s="89">
        <v>483.85381445452242</v>
      </c>
      <c r="BL101" s="89">
        <v>513.59688773231471</v>
      </c>
      <c r="BM101" s="89">
        <v>525.23624597229445</v>
      </c>
      <c r="BN101" s="89">
        <v>535.97905019001155</v>
      </c>
      <c r="BO101" s="89">
        <v>562.28970478005522</v>
      </c>
      <c r="BP101" s="89">
        <v>574.93368433368425</v>
      </c>
      <c r="BQ101" s="89">
        <v>618.47766015163359</v>
      </c>
      <c r="BR101" s="89">
        <v>668.07215674255303</v>
      </c>
      <c r="BS101" s="89">
        <v>691.59627175182561</v>
      </c>
    </row>
    <row r="102" spans="1:71" ht="12.75" customHeight="1" x14ac:dyDescent="0.35">
      <c r="A102" s="84">
        <v>27</v>
      </c>
      <c r="B102" s="94" t="s">
        <v>99</v>
      </c>
      <c r="C102" s="89">
        <v>100</v>
      </c>
      <c r="D102" s="89"/>
      <c r="E102" s="89">
        <v>108.48670311581816</v>
      </c>
      <c r="F102" s="89">
        <v>112.00428947223952</v>
      </c>
      <c r="G102" s="89">
        <v>118.43943741417563</v>
      </c>
      <c r="H102" s="89">
        <v>117.02692859405225</v>
      </c>
      <c r="I102" s="89">
        <v>118.13753830815727</v>
      </c>
      <c r="J102" s="89">
        <v>117.78910462925712</v>
      </c>
      <c r="K102" s="89">
        <v>123.54628580155547</v>
      </c>
      <c r="L102" s="89">
        <v>123.70154694921389</v>
      </c>
      <c r="M102" s="89">
        <v>125.08675159393366</v>
      </c>
      <c r="N102" s="89">
        <v>125.78640018401086</v>
      </c>
      <c r="O102" s="89">
        <v>128.74901555957396</v>
      </c>
      <c r="P102" s="89">
        <v>132.2605687628191</v>
      </c>
      <c r="Q102" s="89"/>
      <c r="R102" s="89">
        <v>133.47555704910505</v>
      </c>
      <c r="S102" s="89">
        <v>133.3398981572449</v>
      </c>
      <c r="T102" s="89">
        <v>134.58322150954089</v>
      </c>
      <c r="U102" s="89">
        <v>133.87862359032954</v>
      </c>
      <c r="V102" s="89">
        <v>135.42347980478661</v>
      </c>
      <c r="W102" s="89">
        <v>138.54451417580259</v>
      </c>
      <c r="X102" s="89">
        <v>142.93270796726446</v>
      </c>
      <c r="Y102" s="89">
        <v>146.58944960735712</v>
      </c>
      <c r="Z102" s="89">
        <v>147.45801734808066</v>
      </c>
      <c r="AA102" s="89">
        <v>151.15692857431713</v>
      </c>
      <c r="AB102" s="89">
        <v>152.0370683943687</v>
      </c>
      <c r="AC102" s="89">
        <v>153.19768465841688</v>
      </c>
      <c r="AD102" s="89"/>
      <c r="AE102" s="89">
        <v>161.354322674082</v>
      </c>
      <c r="AF102" s="89">
        <v>169.06752750884613</v>
      </c>
      <c r="AG102" s="89">
        <v>174.47571013612819</v>
      </c>
      <c r="AH102" s="89">
        <v>176.3844040121767</v>
      </c>
      <c r="AI102" s="89">
        <v>198.22335873334171</v>
      </c>
      <c r="AJ102" s="89">
        <v>221.12027021722199</v>
      </c>
      <c r="AK102" s="89">
        <v>220.89074973879639</v>
      </c>
      <c r="AL102" s="89">
        <v>232.50022263312184</v>
      </c>
      <c r="AM102" s="89">
        <v>276.92034614577966</v>
      </c>
      <c r="AN102" s="89">
        <v>268.70578747838448</v>
      </c>
      <c r="AO102" s="89">
        <v>268.05903359380233</v>
      </c>
      <c r="AP102" s="89">
        <v>279.50278480681294</v>
      </c>
      <c r="AQ102" s="89"/>
      <c r="AR102" s="89">
        <v>277.30064816420889</v>
      </c>
      <c r="AS102" s="89">
        <v>286.90175662173414</v>
      </c>
      <c r="AT102" s="89">
        <v>301.20801896063836</v>
      </c>
      <c r="AU102" s="89">
        <v>314.34875451912058</v>
      </c>
      <c r="AV102" s="89">
        <v>333.00908418627904</v>
      </c>
      <c r="AW102" s="89">
        <v>328.09412712159991</v>
      </c>
      <c r="AX102" s="89">
        <v>320.83770761537357</v>
      </c>
      <c r="AY102" s="89">
        <v>385.90525543475513</v>
      </c>
      <c r="AZ102" s="89">
        <v>403.86187823366146</v>
      </c>
      <c r="BA102" s="89">
        <v>416.35748112693648</v>
      </c>
      <c r="BB102" s="89">
        <v>432.35294848507465</v>
      </c>
      <c r="BC102" s="89">
        <v>436.16476160743781</v>
      </c>
      <c r="BD102" s="89"/>
      <c r="BE102" s="89">
        <v>446.96266732829656</v>
      </c>
      <c r="BF102" s="89">
        <v>460.47906272957852</v>
      </c>
      <c r="BG102" s="89">
        <v>467.93217422966273</v>
      </c>
      <c r="BH102" s="89">
        <v>485.81836737607472</v>
      </c>
      <c r="BI102" s="89">
        <v>498.65609570874813</v>
      </c>
      <c r="BJ102" s="89">
        <v>512.95952777986781</v>
      </c>
      <c r="BK102" s="89">
        <v>531.60759644899792</v>
      </c>
      <c r="BL102" s="89">
        <v>543.66301861107183</v>
      </c>
      <c r="BM102" s="89">
        <v>562.58307725253985</v>
      </c>
      <c r="BN102" s="89">
        <v>586.61970353306697</v>
      </c>
      <c r="BO102" s="89">
        <v>607.42723217023013</v>
      </c>
      <c r="BP102" s="89">
        <v>631.68013615399298</v>
      </c>
      <c r="BQ102" s="89">
        <v>667.60600250803782</v>
      </c>
      <c r="BR102" s="89">
        <v>724.00908743955358</v>
      </c>
      <c r="BS102" s="89">
        <v>752.51133238109708</v>
      </c>
    </row>
    <row r="103" spans="1:71" ht="12.75" customHeight="1" x14ac:dyDescent="0.35">
      <c r="A103" s="84">
        <v>271</v>
      </c>
      <c r="B103" s="93" t="s">
        <v>98</v>
      </c>
      <c r="C103" s="89">
        <v>100</v>
      </c>
      <c r="D103" s="89"/>
      <c r="E103" s="89">
        <v>108.87357548924761</v>
      </c>
      <c r="F103" s="89">
        <v>112.93118399974539</v>
      </c>
      <c r="G103" s="89">
        <v>119.21119741999</v>
      </c>
      <c r="H103" s="89">
        <v>116.71468562846657</v>
      </c>
      <c r="I103" s="89">
        <v>117.5901584633323</v>
      </c>
      <c r="J103" s="89">
        <v>116.48918334975296</v>
      </c>
      <c r="K103" s="89">
        <v>124.52193551853183</v>
      </c>
      <c r="L103" s="89">
        <v>124.04306045147824</v>
      </c>
      <c r="M103" s="89">
        <v>126.07712393870506</v>
      </c>
      <c r="N103" s="89">
        <v>126.91157366985341</v>
      </c>
      <c r="O103" s="89">
        <v>130.77708260861533</v>
      </c>
      <c r="P103" s="89">
        <v>136.33599815072981</v>
      </c>
      <c r="Q103" s="89"/>
      <c r="R103" s="89">
        <v>138.05272235063782</v>
      </c>
      <c r="S103" s="89">
        <v>137.40935097213998</v>
      </c>
      <c r="T103" s="89">
        <v>137.8986009720071</v>
      </c>
      <c r="U103" s="89">
        <v>136.45137527628575</v>
      </c>
      <c r="V103" s="89">
        <v>138.41151280320435</v>
      </c>
      <c r="W103" s="89">
        <v>142.10632026563871</v>
      </c>
      <c r="X103" s="89">
        <v>148.99569223908844</v>
      </c>
      <c r="Y103" s="89">
        <v>150.98319609553019</v>
      </c>
      <c r="Z103" s="89">
        <v>151.1502735839627</v>
      </c>
      <c r="AA103" s="89">
        <v>155.45574047675211</v>
      </c>
      <c r="AB103" s="89">
        <v>156.54543571482444</v>
      </c>
      <c r="AC103" s="89">
        <v>157.32992833384836</v>
      </c>
      <c r="AD103" s="89"/>
      <c r="AE103" s="89">
        <v>170.16959917685904</v>
      </c>
      <c r="AF103" s="89">
        <v>180.23855256496603</v>
      </c>
      <c r="AG103" s="89">
        <v>185.65378188177905</v>
      </c>
      <c r="AH103" s="89">
        <v>187.11472947287905</v>
      </c>
      <c r="AI103" s="89">
        <v>215.93550891129763</v>
      </c>
      <c r="AJ103" s="89">
        <v>247.52658292287094</v>
      </c>
      <c r="AK103" s="89">
        <v>243.2258244248992</v>
      </c>
      <c r="AL103" s="89">
        <v>259.09045452630266</v>
      </c>
      <c r="AM103" s="89">
        <v>314.57693998777228</v>
      </c>
      <c r="AN103" s="89">
        <v>304.55960332703609</v>
      </c>
      <c r="AO103" s="89">
        <v>303.35217036370238</v>
      </c>
      <c r="AP103" s="89">
        <v>320.73557904526257</v>
      </c>
      <c r="AQ103" s="89"/>
      <c r="AR103" s="89">
        <v>312.29714030105958</v>
      </c>
      <c r="AS103" s="89">
        <v>326.33064187395291</v>
      </c>
      <c r="AT103" s="89">
        <v>341.06754056151578</v>
      </c>
      <c r="AU103" s="89">
        <v>357.22096224626387</v>
      </c>
      <c r="AV103" s="89">
        <v>384.02062641403222</v>
      </c>
      <c r="AW103" s="89">
        <v>371.76666159297804</v>
      </c>
      <c r="AX103" s="89">
        <v>358.28627023415885</v>
      </c>
      <c r="AY103" s="89">
        <v>452.85433953261912</v>
      </c>
      <c r="AZ103" s="89">
        <v>465.97404739716251</v>
      </c>
      <c r="BA103" s="89">
        <v>483.53789150749066</v>
      </c>
      <c r="BB103" s="89">
        <v>507.62492102716197</v>
      </c>
      <c r="BC103" s="89">
        <v>510.62173553028163</v>
      </c>
      <c r="BD103" s="89"/>
      <c r="BE103" s="89">
        <v>514.87884656328583</v>
      </c>
      <c r="BF103" s="89">
        <v>526.09137084845838</v>
      </c>
      <c r="BG103" s="89">
        <v>536.43737252957021</v>
      </c>
      <c r="BH103" s="89">
        <v>557.57993122713424</v>
      </c>
      <c r="BI103" s="89">
        <v>574.1475469901128</v>
      </c>
      <c r="BJ103" s="89">
        <v>588.30640120041369</v>
      </c>
      <c r="BK103" s="89">
        <v>606.17711137235187</v>
      </c>
      <c r="BL103" s="89">
        <v>623.67051748359711</v>
      </c>
      <c r="BM103" s="89">
        <v>641.99591711825099</v>
      </c>
      <c r="BN103" s="89">
        <v>671.79917121126323</v>
      </c>
      <c r="BO103" s="89">
        <v>699.07762622969938</v>
      </c>
      <c r="BP103" s="89">
        <v>730.97899233446594</v>
      </c>
      <c r="BQ103" s="89">
        <v>783.64924107611023</v>
      </c>
      <c r="BR103" s="89">
        <v>847.61130816216416</v>
      </c>
      <c r="BS103" s="89">
        <v>893.83006245912679</v>
      </c>
    </row>
    <row r="104" spans="1:71" ht="12.75" customHeight="1" x14ac:dyDescent="0.35">
      <c r="A104" s="84">
        <v>272</v>
      </c>
      <c r="B104" s="93" t="s">
        <v>97</v>
      </c>
      <c r="C104" s="89">
        <v>100</v>
      </c>
      <c r="D104" s="89"/>
      <c r="E104" s="89">
        <v>121.27673536521017</v>
      </c>
      <c r="F104" s="89">
        <v>128.20289407949221</v>
      </c>
      <c r="G104" s="89">
        <v>127.19035871698438</v>
      </c>
      <c r="H104" s="89">
        <v>123.99376553437939</v>
      </c>
      <c r="I104" s="89">
        <v>123.36320978840631</v>
      </c>
      <c r="J104" s="89">
        <v>119.44249420329916</v>
      </c>
      <c r="K104" s="89">
        <v>125.53294310630781</v>
      </c>
      <c r="L104" s="89">
        <v>124.91953584839614</v>
      </c>
      <c r="M104" s="89">
        <v>127.63162407741636</v>
      </c>
      <c r="N104" s="89">
        <v>128.97384858988903</v>
      </c>
      <c r="O104" s="89">
        <v>130.19198849822129</v>
      </c>
      <c r="P104" s="89">
        <v>135.32646216713684</v>
      </c>
      <c r="Q104" s="89"/>
      <c r="R104" s="89">
        <v>135.77711937885735</v>
      </c>
      <c r="S104" s="89">
        <v>132.82160204428521</v>
      </c>
      <c r="T104" s="89">
        <v>133.56373262389121</v>
      </c>
      <c r="U104" s="89">
        <v>130.86312114005716</v>
      </c>
      <c r="V104" s="89">
        <v>129.79052255146314</v>
      </c>
      <c r="W104" s="89">
        <v>131.54116015660901</v>
      </c>
      <c r="X104" s="89">
        <v>137.06451135059632</v>
      </c>
      <c r="Y104" s="89">
        <v>141.90381362329083</v>
      </c>
      <c r="Z104" s="89">
        <v>143.8797585098192</v>
      </c>
      <c r="AA104" s="89">
        <v>146.39083515120484</v>
      </c>
      <c r="AB104" s="89">
        <v>146.88702687222911</v>
      </c>
      <c r="AC104" s="89">
        <v>148.56568056246755</v>
      </c>
      <c r="AD104" s="89"/>
      <c r="AE104" s="89">
        <v>157.35351626845718</v>
      </c>
      <c r="AF104" s="89">
        <v>166.96004304054958</v>
      </c>
      <c r="AG104" s="89">
        <v>170.58306171770033</v>
      </c>
      <c r="AH104" s="89">
        <v>172.96021893294599</v>
      </c>
      <c r="AI104" s="89">
        <v>203.14901162597789</v>
      </c>
      <c r="AJ104" s="89">
        <v>235.0447202120215</v>
      </c>
      <c r="AK104" s="89">
        <v>236.81834688513339</v>
      </c>
      <c r="AL104" s="89">
        <v>255.07686813857637</v>
      </c>
      <c r="AM104" s="89">
        <v>326.99139265790922</v>
      </c>
      <c r="AN104" s="89">
        <v>307.29154540094606</v>
      </c>
      <c r="AO104" s="89">
        <v>306.83191681659554</v>
      </c>
      <c r="AP104" s="89">
        <v>315.57365352856169</v>
      </c>
      <c r="AQ104" s="89"/>
      <c r="AR104" s="89">
        <v>309.46789252484859</v>
      </c>
      <c r="AS104" s="89">
        <v>318.62337985113987</v>
      </c>
      <c r="AT104" s="89">
        <v>331.51676805247905</v>
      </c>
      <c r="AU104" s="89">
        <v>344.09986976820204</v>
      </c>
      <c r="AV104" s="89">
        <v>364.13368044152463</v>
      </c>
      <c r="AW104" s="89">
        <v>353.22869848191374</v>
      </c>
      <c r="AX104" s="89">
        <v>347.99857547154357</v>
      </c>
      <c r="AY104" s="89">
        <v>449.59563776605501</v>
      </c>
      <c r="AZ104" s="89">
        <v>456.75682861307598</v>
      </c>
      <c r="BA104" s="89">
        <v>467.77607625653314</v>
      </c>
      <c r="BB104" s="89">
        <v>482.8594309861125</v>
      </c>
      <c r="BC104" s="89">
        <v>487.38977671088787</v>
      </c>
      <c r="BD104" s="89"/>
      <c r="BE104" s="89">
        <v>485.17619888704081</v>
      </c>
      <c r="BF104" s="89">
        <v>493.63407468042783</v>
      </c>
      <c r="BG104" s="89">
        <v>510.14452677979227</v>
      </c>
      <c r="BH104" s="89">
        <v>531.70033107012171</v>
      </c>
      <c r="BI104" s="89">
        <v>553.29056707411257</v>
      </c>
      <c r="BJ104" s="89">
        <v>574.6894632421903</v>
      </c>
      <c r="BK104" s="89">
        <v>595.62298357112934</v>
      </c>
      <c r="BL104" s="89">
        <v>621.3178965617285</v>
      </c>
      <c r="BM104" s="89">
        <v>633.64731654918546</v>
      </c>
      <c r="BN104" s="89">
        <v>662.16090293739524</v>
      </c>
      <c r="BO104" s="89">
        <v>689.6458437999853</v>
      </c>
      <c r="BP104" s="89">
        <v>719.47245405788044</v>
      </c>
      <c r="BQ104" s="89">
        <v>747.81011275801757</v>
      </c>
      <c r="BR104" s="89">
        <v>780.77606318637174</v>
      </c>
      <c r="BS104" s="89">
        <v>809.49763393345631</v>
      </c>
    </row>
    <row r="105" spans="1:71" ht="12.75" customHeight="1" x14ac:dyDescent="0.35">
      <c r="A105" s="84">
        <v>273</v>
      </c>
      <c r="B105" s="93" t="s">
        <v>96</v>
      </c>
      <c r="C105" s="89">
        <v>100</v>
      </c>
      <c r="D105" s="89"/>
      <c r="E105" s="89">
        <v>106.07788923066654</v>
      </c>
      <c r="F105" s="89">
        <v>108.31697074831411</v>
      </c>
      <c r="G105" s="89">
        <v>116.05258873602151</v>
      </c>
      <c r="H105" s="89">
        <v>116.47675321476278</v>
      </c>
      <c r="I105" s="89">
        <v>118.18112742208523</v>
      </c>
      <c r="J105" s="89">
        <v>119.44443678977117</v>
      </c>
      <c r="K105" s="89">
        <v>121.83824831160824</v>
      </c>
      <c r="L105" s="89">
        <v>123.02827888557829</v>
      </c>
      <c r="M105" s="89">
        <v>123.27673269114536</v>
      </c>
      <c r="N105" s="89">
        <v>123.68728645464957</v>
      </c>
      <c r="O105" s="89">
        <v>125.58614190536922</v>
      </c>
      <c r="P105" s="89">
        <v>125.88074959197957</v>
      </c>
      <c r="Q105" s="89"/>
      <c r="R105" s="89">
        <v>126.47502408715441</v>
      </c>
      <c r="S105" s="89">
        <v>127.48586602316315</v>
      </c>
      <c r="T105" s="89">
        <v>129.90010791825941</v>
      </c>
      <c r="U105" s="89">
        <v>130.56540651827822</v>
      </c>
      <c r="V105" s="89">
        <v>131.88284938656642</v>
      </c>
      <c r="W105" s="89">
        <v>134.36565385039364</v>
      </c>
      <c r="X105" s="89">
        <v>134.94610371540355</v>
      </c>
      <c r="Y105" s="89">
        <v>140.8641614896224</v>
      </c>
      <c r="Z105" s="89">
        <v>142.59497588684357</v>
      </c>
      <c r="AA105" s="89">
        <v>145.58155844570842</v>
      </c>
      <c r="AB105" s="89">
        <v>146.2117869682348</v>
      </c>
      <c r="AC105" s="89">
        <v>147.84564392361509</v>
      </c>
      <c r="AD105" s="89"/>
      <c r="AE105" s="89">
        <v>149.08848832598201</v>
      </c>
      <c r="AF105" s="89">
        <v>153.09644833829995</v>
      </c>
      <c r="AG105" s="89">
        <v>158.75190459390853</v>
      </c>
      <c r="AH105" s="89">
        <v>161.24533842214672</v>
      </c>
      <c r="AI105" s="89">
        <v>171.70783479994671</v>
      </c>
      <c r="AJ105" s="89">
        <v>180.63995158227362</v>
      </c>
      <c r="AK105" s="89">
        <v>186.05284932577339</v>
      </c>
      <c r="AL105" s="89">
        <v>190.50372625200461</v>
      </c>
      <c r="AM105" s="89">
        <v>214.83468393531112</v>
      </c>
      <c r="AN105" s="89">
        <v>210.90354749709618</v>
      </c>
      <c r="AO105" s="89">
        <v>211.04665364022739</v>
      </c>
      <c r="AP105" s="89">
        <v>214.22670087805685</v>
      </c>
      <c r="AQ105" s="89"/>
      <c r="AR105" s="89">
        <v>221.67342590689452</v>
      </c>
      <c r="AS105" s="89">
        <v>224.88124819650596</v>
      </c>
      <c r="AT105" s="89">
        <v>238.76394530348134</v>
      </c>
      <c r="AU105" s="89">
        <v>247.59593225283857</v>
      </c>
      <c r="AV105" s="89">
        <v>254.1998791492239</v>
      </c>
      <c r="AW105" s="89">
        <v>260.8413192852542</v>
      </c>
      <c r="AX105" s="89">
        <v>262.36030643666265</v>
      </c>
      <c r="AY105" s="89">
        <v>279.17840670642806</v>
      </c>
      <c r="AZ105" s="89">
        <v>305.73937677086121</v>
      </c>
      <c r="BA105" s="89">
        <v>311.06402415160892</v>
      </c>
      <c r="BB105" s="89">
        <v>315.40244388507915</v>
      </c>
      <c r="BC105" s="89">
        <v>320.29797191969078</v>
      </c>
      <c r="BD105" s="89"/>
      <c r="BE105" s="89">
        <v>342.50231817765274</v>
      </c>
      <c r="BF105" s="89">
        <v>360.10501102174834</v>
      </c>
      <c r="BG105" s="89">
        <v>362.03678309639122</v>
      </c>
      <c r="BH105" s="89">
        <v>374.64935859770742</v>
      </c>
      <c r="BI105" s="89">
        <v>380.79029953461173</v>
      </c>
      <c r="BJ105" s="89">
        <v>394.28072750609783</v>
      </c>
      <c r="BK105" s="89">
        <v>413.73161853535248</v>
      </c>
      <c r="BL105" s="89">
        <v>415.89668971549048</v>
      </c>
      <c r="BM105" s="89">
        <v>436.63392057322346</v>
      </c>
      <c r="BN105" s="89">
        <v>451.62324253554868</v>
      </c>
      <c r="BO105" s="89">
        <v>462.03991863305032</v>
      </c>
      <c r="BP105" s="89">
        <v>474.34564086333148</v>
      </c>
      <c r="BQ105" s="89">
        <v>486.97126403149355</v>
      </c>
      <c r="BR105" s="89">
        <v>535.74283367413136</v>
      </c>
      <c r="BS105" s="89">
        <v>538.40217077010493</v>
      </c>
    </row>
    <row r="106" spans="1:71" ht="12.75" customHeight="1" x14ac:dyDescent="0.35">
      <c r="A106" s="84">
        <v>28</v>
      </c>
      <c r="B106" s="94" t="s">
        <v>95</v>
      </c>
      <c r="C106" s="89">
        <v>100</v>
      </c>
      <c r="D106" s="89"/>
      <c r="E106" s="89">
        <v>108.70738832139368</v>
      </c>
      <c r="F106" s="89">
        <v>112.09092702914376</v>
      </c>
      <c r="G106" s="89">
        <v>115.77853959300406</v>
      </c>
      <c r="H106" s="89">
        <v>117.18177732262924</v>
      </c>
      <c r="I106" s="89">
        <v>118.82555316220848</v>
      </c>
      <c r="J106" s="89">
        <v>118.63953713064862</v>
      </c>
      <c r="K106" s="89">
        <v>122.13591436511841</v>
      </c>
      <c r="L106" s="89">
        <v>120.90117505139676</v>
      </c>
      <c r="M106" s="89">
        <v>121.43722409219932</v>
      </c>
      <c r="N106" s="89">
        <v>121.89819538522804</v>
      </c>
      <c r="O106" s="89">
        <v>123.3285442912577</v>
      </c>
      <c r="P106" s="89">
        <v>124.80636376250659</v>
      </c>
      <c r="Q106" s="89"/>
      <c r="R106" s="89">
        <v>127.20541122661496</v>
      </c>
      <c r="S106" s="89">
        <v>128.32172552644269</v>
      </c>
      <c r="T106" s="89">
        <v>129.31490138046473</v>
      </c>
      <c r="U106" s="89">
        <v>129.31152768932247</v>
      </c>
      <c r="V106" s="89">
        <v>130.96657375072212</v>
      </c>
      <c r="W106" s="89">
        <v>133.01010484874413</v>
      </c>
      <c r="X106" s="89">
        <v>136.77173281071563</v>
      </c>
      <c r="Y106" s="89">
        <v>139.07221218053488</v>
      </c>
      <c r="Z106" s="89">
        <v>140.16237893557982</v>
      </c>
      <c r="AA106" s="89">
        <v>141.33864348279619</v>
      </c>
      <c r="AB106" s="89">
        <v>142.1176929638446</v>
      </c>
      <c r="AC106" s="89">
        <v>144.84004607197164</v>
      </c>
      <c r="AD106" s="89"/>
      <c r="AE106" s="89">
        <v>150.53131631291282</v>
      </c>
      <c r="AF106" s="89">
        <v>158.97265626658796</v>
      </c>
      <c r="AG106" s="89">
        <v>164.55561483154929</v>
      </c>
      <c r="AH106" s="89">
        <v>165.93090518673426</v>
      </c>
      <c r="AI106" s="89">
        <v>183.5008040651621</v>
      </c>
      <c r="AJ106" s="89">
        <v>197.23417611200955</v>
      </c>
      <c r="AK106" s="89">
        <v>206.61871987118721</v>
      </c>
      <c r="AL106" s="89">
        <v>215.07762211903008</v>
      </c>
      <c r="AM106" s="89">
        <v>253.55296729876909</v>
      </c>
      <c r="AN106" s="89">
        <v>253.91044310948843</v>
      </c>
      <c r="AO106" s="89">
        <v>254.85576661228578</v>
      </c>
      <c r="AP106" s="89">
        <v>259.87593188167364</v>
      </c>
      <c r="AQ106" s="89"/>
      <c r="AR106" s="89">
        <v>259.59327691573901</v>
      </c>
      <c r="AS106" s="89">
        <v>266.24782712238567</v>
      </c>
      <c r="AT106" s="89">
        <v>274.39541883040943</v>
      </c>
      <c r="AU106" s="89">
        <v>285.85716803004863</v>
      </c>
      <c r="AV106" s="89">
        <v>294.58770894991289</v>
      </c>
      <c r="AW106" s="89">
        <v>299.91317687551782</v>
      </c>
      <c r="AX106" s="89">
        <v>297.44850106052468</v>
      </c>
      <c r="AY106" s="89">
        <v>353.93343726785611</v>
      </c>
      <c r="AZ106" s="89">
        <v>375.66485901143449</v>
      </c>
      <c r="BA106" s="89">
        <v>387.20387875090233</v>
      </c>
      <c r="BB106" s="89">
        <v>409.03232662049663</v>
      </c>
      <c r="BC106" s="89">
        <v>414.59890536430049</v>
      </c>
      <c r="BD106" s="89"/>
      <c r="BE106" s="89">
        <v>418.43952293574279</v>
      </c>
      <c r="BF106" s="89">
        <v>426.67285708011087</v>
      </c>
      <c r="BG106" s="89">
        <v>432.70881376347802</v>
      </c>
      <c r="BH106" s="89">
        <v>438.74309397902493</v>
      </c>
      <c r="BI106" s="89">
        <v>455.58314570499016</v>
      </c>
      <c r="BJ106" s="89">
        <v>468.07528069312008</v>
      </c>
      <c r="BK106" s="89">
        <v>482.11255661029367</v>
      </c>
      <c r="BL106" s="89">
        <v>504.38989108072388</v>
      </c>
      <c r="BM106" s="89">
        <v>539.28116428956605</v>
      </c>
      <c r="BN106" s="89">
        <v>564.71032064764029</v>
      </c>
      <c r="BO106" s="89">
        <v>608.49241763736723</v>
      </c>
      <c r="BP106" s="89">
        <v>626.42279504652231</v>
      </c>
      <c r="BQ106" s="89">
        <v>666.43871159880177</v>
      </c>
      <c r="BR106" s="89">
        <v>705.82975107320021</v>
      </c>
      <c r="BS106" s="89">
        <v>739.71977338057332</v>
      </c>
    </row>
    <row r="107" spans="1:71" ht="12.75" customHeight="1" x14ac:dyDescent="0.35">
      <c r="A107" s="84">
        <v>281</v>
      </c>
      <c r="B107" s="93" t="s">
        <v>94</v>
      </c>
      <c r="C107" s="89">
        <v>100</v>
      </c>
      <c r="D107" s="89"/>
      <c r="E107" s="89">
        <v>112.59332209556223</v>
      </c>
      <c r="F107" s="89">
        <v>114.59796924558326</v>
      </c>
      <c r="G107" s="89">
        <v>116.59667731823492</v>
      </c>
      <c r="H107" s="89">
        <v>120.89821873553102</v>
      </c>
      <c r="I107" s="89">
        <v>124.11297272252212</v>
      </c>
      <c r="J107" s="89">
        <v>124.59965508548585</v>
      </c>
      <c r="K107" s="89">
        <v>125.12364006392747</v>
      </c>
      <c r="L107" s="89">
        <v>125.11765037407075</v>
      </c>
      <c r="M107" s="89">
        <v>124.93158474738776</v>
      </c>
      <c r="N107" s="89">
        <v>124.87997374840893</v>
      </c>
      <c r="O107" s="89">
        <v>125.22242082212985</v>
      </c>
      <c r="P107" s="89">
        <v>125.26329475330608</v>
      </c>
      <c r="Q107" s="89"/>
      <c r="R107" s="89">
        <v>130.01858615596862</v>
      </c>
      <c r="S107" s="89">
        <v>130.58623284174612</v>
      </c>
      <c r="T107" s="89">
        <v>131.67976822089284</v>
      </c>
      <c r="U107" s="89">
        <v>131.89128870739452</v>
      </c>
      <c r="V107" s="89">
        <v>132.35297527084191</v>
      </c>
      <c r="W107" s="89">
        <v>132.8898093183146</v>
      </c>
      <c r="X107" s="89">
        <v>137.79039479978707</v>
      </c>
      <c r="Y107" s="89">
        <v>138.74397705616886</v>
      </c>
      <c r="Z107" s="89">
        <v>138.97834860857284</v>
      </c>
      <c r="AA107" s="89">
        <v>139.70775846799751</v>
      </c>
      <c r="AB107" s="89">
        <v>139.73934404975282</v>
      </c>
      <c r="AC107" s="89">
        <v>145.35036821139542</v>
      </c>
      <c r="AD107" s="89"/>
      <c r="AE107" s="89">
        <v>146.88517727936164</v>
      </c>
      <c r="AF107" s="89">
        <v>154.35153725561636</v>
      </c>
      <c r="AG107" s="89">
        <v>161.60111408297649</v>
      </c>
      <c r="AH107" s="89">
        <v>162.34923790399037</v>
      </c>
      <c r="AI107" s="89">
        <v>172.36790925744523</v>
      </c>
      <c r="AJ107" s="89">
        <v>180.21162778077817</v>
      </c>
      <c r="AK107" s="89">
        <v>203.15094176667063</v>
      </c>
      <c r="AL107" s="89">
        <v>205.17054095579172</v>
      </c>
      <c r="AM107" s="89">
        <v>234.37914230916755</v>
      </c>
      <c r="AN107" s="89">
        <v>235.40231008883279</v>
      </c>
      <c r="AO107" s="89">
        <v>238.67650543135917</v>
      </c>
      <c r="AP107" s="89">
        <v>240.13631849805151</v>
      </c>
      <c r="AQ107" s="89"/>
      <c r="AR107" s="89">
        <v>238.9818704043962</v>
      </c>
      <c r="AS107" s="89">
        <v>249.73807011075607</v>
      </c>
      <c r="AT107" s="89">
        <v>252.57169843768855</v>
      </c>
      <c r="AU107" s="89">
        <v>263.63381589971527</v>
      </c>
      <c r="AV107" s="89">
        <v>266.94355005138152</v>
      </c>
      <c r="AW107" s="89">
        <v>276.60540162413298</v>
      </c>
      <c r="AX107" s="89">
        <v>277.15097504913501</v>
      </c>
      <c r="AY107" s="89">
        <v>318.63677540607483</v>
      </c>
      <c r="AZ107" s="89">
        <v>323.38487028735182</v>
      </c>
      <c r="BA107" s="89">
        <v>336.82750113188314</v>
      </c>
      <c r="BB107" s="89">
        <v>355.65868092782983</v>
      </c>
      <c r="BC107" s="89">
        <v>358.74050415606206</v>
      </c>
      <c r="BD107" s="89"/>
      <c r="BE107" s="89">
        <v>358.76327387302558</v>
      </c>
      <c r="BF107" s="89">
        <v>372.91215566334603</v>
      </c>
      <c r="BG107" s="89">
        <v>375.27495900911731</v>
      </c>
      <c r="BH107" s="89">
        <v>378.75215769299814</v>
      </c>
      <c r="BI107" s="89">
        <v>395.18105056908348</v>
      </c>
      <c r="BJ107" s="89">
        <v>403.08661438283036</v>
      </c>
      <c r="BK107" s="89">
        <v>423.84627302050717</v>
      </c>
      <c r="BL107" s="89">
        <v>451.60713840025994</v>
      </c>
      <c r="BM107" s="89">
        <v>509.9020679357921</v>
      </c>
      <c r="BN107" s="89">
        <v>537.94305691834415</v>
      </c>
      <c r="BO107" s="89">
        <v>615.60054139903093</v>
      </c>
      <c r="BP107" s="89">
        <v>621.4616481426749</v>
      </c>
      <c r="BQ107" s="89">
        <v>663.59815028284208</v>
      </c>
      <c r="BR107" s="89">
        <v>695.80240785682099</v>
      </c>
      <c r="BS107" s="89">
        <v>749.89311242045369</v>
      </c>
    </row>
    <row r="108" spans="1:71" ht="12.75" customHeight="1" x14ac:dyDescent="0.35">
      <c r="A108" s="84">
        <v>2811</v>
      </c>
      <c r="B108" s="95" t="s">
        <v>93</v>
      </c>
      <c r="C108" s="89">
        <v>100</v>
      </c>
      <c r="D108" s="89"/>
      <c r="E108" s="89">
        <v>112.92725167898652</v>
      </c>
      <c r="F108" s="89">
        <v>114.89515573922557</v>
      </c>
      <c r="G108" s="89">
        <v>116.30191128270974</v>
      </c>
      <c r="H108" s="89">
        <v>120.63226879655033</v>
      </c>
      <c r="I108" s="89">
        <v>124.02249021060908</v>
      </c>
      <c r="J108" s="89">
        <v>124.99100765319292</v>
      </c>
      <c r="K108" s="89">
        <v>125.17400521113761</v>
      </c>
      <c r="L108" s="89">
        <v>125.18530332460216</v>
      </c>
      <c r="M108" s="89">
        <v>125.19552451460699</v>
      </c>
      <c r="N108" s="89">
        <v>125.22512453808375</v>
      </c>
      <c r="O108" s="89">
        <v>125.39812810510543</v>
      </c>
      <c r="P108" s="89">
        <v>125.41378872596221</v>
      </c>
      <c r="Q108" s="89"/>
      <c r="R108" s="89">
        <v>130.24124022018606</v>
      </c>
      <c r="S108" s="89">
        <v>130.70594734120451</v>
      </c>
      <c r="T108" s="89">
        <v>131.84264237880532</v>
      </c>
      <c r="U108" s="89">
        <v>132.06244588037973</v>
      </c>
      <c r="V108" s="89">
        <v>132.43425350116894</v>
      </c>
      <c r="W108" s="89">
        <v>132.88038292754769</v>
      </c>
      <c r="X108" s="89">
        <v>137.66469073636077</v>
      </c>
      <c r="Y108" s="89">
        <v>138.63687528277953</v>
      </c>
      <c r="Z108" s="89">
        <v>138.86400027317919</v>
      </c>
      <c r="AA108" s="89">
        <v>139.62219837776684</v>
      </c>
      <c r="AB108" s="89">
        <v>139.65503057938156</v>
      </c>
      <c r="AC108" s="89">
        <v>145.38106611163894</v>
      </c>
      <c r="AD108" s="89"/>
      <c r="AE108" s="89">
        <v>146.46306182510671</v>
      </c>
      <c r="AF108" s="89">
        <v>154.38618471368846</v>
      </c>
      <c r="AG108" s="89">
        <v>161.85150598744386</v>
      </c>
      <c r="AH108" s="89">
        <v>162.10159713201665</v>
      </c>
      <c r="AI108" s="89">
        <v>171.92282095241691</v>
      </c>
      <c r="AJ108" s="89">
        <v>179.3018239967254</v>
      </c>
      <c r="AK108" s="89">
        <v>203.00799672526864</v>
      </c>
      <c r="AL108" s="89">
        <v>205.03789543210641</v>
      </c>
      <c r="AM108" s="89">
        <v>234.20589677122121</v>
      </c>
      <c r="AN108" s="89">
        <v>235.30166217964987</v>
      </c>
      <c r="AO108" s="89">
        <v>238.70508347626071</v>
      </c>
      <c r="AP108" s="89">
        <v>240.04427819035763</v>
      </c>
      <c r="AQ108" s="89"/>
      <c r="AR108" s="89">
        <v>238.79320032060772</v>
      </c>
      <c r="AS108" s="89">
        <v>249.01240147452626</v>
      </c>
      <c r="AT108" s="89">
        <v>252.19353641018154</v>
      </c>
      <c r="AU108" s="89">
        <v>263.62163931196267</v>
      </c>
      <c r="AV108" s="89">
        <v>266.68236289156442</v>
      </c>
      <c r="AW108" s="89">
        <v>276.21814295008483</v>
      </c>
      <c r="AX108" s="89">
        <v>276.87605900307756</v>
      </c>
      <c r="AY108" s="89">
        <v>317.85529513703011</v>
      </c>
      <c r="AZ108" s="89">
        <v>322.46648548333474</v>
      </c>
      <c r="BA108" s="89">
        <v>336.28954927105087</v>
      </c>
      <c r="BB108" s="89">
        <v>355.59887910359691</v>
      </c>
      <c r="BC108" s="89">
        <v>358.64300402957946</v>
      </c>
      <c r="BD108" s="89"/>
      <c r="BE108" s="89">
        <v>358.08768317908175</v>
      </c>
      <c r="BF108" s="89">
        <v>372.73855531547815</v>
      </c>
      <c r="BG108" s="89">
        <v>375.12660363354865</v>
      </c>
      <c r="BH108" s="89">
        <v>377.6055962449426</v>
      </c>
      <c r="BI108" s="89">
        <v>394.52642396443389</v>
      </c>
      <c r="BJ108" s="89">
        <v>401.95823576833902</v>
      </c>
      <c r="BK108" s="89">
        <v>423.51099359552239</v>
      </c>
      <c r="BL108" s="89">
        <v>451.11972100306679</v>
      </c>
      <c r="BM108" s="89">
        <v>511.08938589154917</v>
      </c>
      <c r="BN108" s="89">
        <v>539.64859288091168</v>
      </c>
      <c r="BO108" s="89">
        <v>620.28754851261579</v>
      </c>
      <c r="BP108" s="89">
        <v>626.02178944354239</v>
      </c>
      <c r="BQ108" s="89">
        <v>668.73798534961065</v>
      </c>
      <c r="BR108" s="89">
        <v>701.30632254663556</v>
      </c>
      <c r="BS108" s="89">
        <v>756.94648145033796</v>
      </c>
    </row>
    <row r="109" spans="1:71" ht="12.75" customHeight="1" x14ac:dyDescent="0.35">
      <c r="A109" s="84">
        <v>2813</v>
      </c>
      <c r="B109" s="95" t="s">
        <v>92</v>
      </c>
      <c r="C109" s="89">
        <v>100</v>
      </c>
      <c r="D109" s="89"/>
      <c r="E109" s="89">
        <v>104.13255510392891</v>
      </c>
      <c r="F109" s="89">
        <v>107.06816116453501</v>
      </c>
      <c r="G109" s="89">
        <v>124.06515830171158</v>
      </c>
      <c r="H109" s="89">
        <v>127.63658687314037</v>
      </c>
      <c r="I109" s="89">
        <v>126.40552626707999</v>
      </c>
      <c r="J109" s="89">
        <v>114.68396312135114</v>
      </c>
      <c r="K109" s="89">
        <v>123.84753936426274</v>
      </c>
      <c r="L109" s="89">
        <v>123.40352895698864</v>
      </c>
      <c r="M109" s="89">
        <v>118.24414829036894</v>
      </c>
      <c r="N109" s="89">
        <v>116.13489528464511</v>
      </c>
      <c r="O109" s="89">
        <v>120.77052900485928</v>
      </c>
      <c r="P109" s="89">
        <v>121.45023206136555</v>
      </c>
      <c r="Q109" s="89"/>
      <c r="R109" s="89">
        <v>124.37720470731833</v>
      </c>
      <c r="S109" s="89">
        <v>127.55302902957519</v>
      </c>
      <c r="T109" s="89">
        <v>127.55302902957519</v>
      </c>
      <c r="U109" s="89">
        <v>127.55468293342884</v>
      </c>
      <c r="V109" s="89">
        <v>130.29363041963342</v>
      </c>
      <c r="W109" s="89">
        <v>133.12864558741924</v>
      </c>
      <c r="X109" s="89">
        <v>140.97535607108998</v>
      </c>
      <c r="Y109" s="89">
        <v>141.45761248715695</v>
      </c>
      <c r="Z109" s="89">
        <v>141.87559003211928</v>
      </c>
      <c r="AA109" s="89">
        <v>141.87559271556378</v>
      </c>
      <c r="AB109" s="89">
        <v>141.87559271556378</v>
      </c>
      <c r="AC109" s="89">
        <v>144.5725761438849</v>
      </c>
      <c r="AD109" s="89"/>
      <c r="AE109" s="89">
        <v>157.58030786764587</v>
      </c>
      <c r="AF109" s="89">
        <v>153.47367532258315</v>
      </c>
      <c r="AG109" s="89">
        <v>155.25693954604031</v>
      </c>
      <c r="AH109" s="89">
        <v>168.62370705347013</v>
      </c>
      <c r="AI109" s="89">
        <v>183.64510249359128</v>
      </c>
      <c r="AJ109" s="89">
        <v>203.26330755719596</v>
      </c>
      <c r="AK109" s="89">
        <v>206.77273734257071</v>
      </c>
      <c r="AL109" s="89">
        <v>208.53137786299973</v>
      </c>
      <c r="AM109" s="89">
        <v>238.76866094321218</v>
      </c>
      <c r="AN109" s="89">
        <v>237.95242409507117</v>
      </c>
      <c r="AO109" s="89">
        <v>237.95242409507117</v>
      </c>
      <c r="AP109" s="89">
        <v>242.46834188228067</v>
      </c>
      <c r="AQ109" s="89"/>
      <c r="AR109" s="89">
        <v>243.76220043940512</v>
      </c>
      <c r="AS109" s="89">
        <v>268.12432143149448</v>
      </c>
      <c r="AT109" s="89">
        <v>262.15318195587395</v>
      </c>
      <c r="AU109" s="89">
        <v>263.9423338533125</v>
      </c>
      <c r="AV109" s="89">
        <v>273.56124375121163</v>
      </c>
      <c r="AW109" s="89">
        <v>286.41736668875939</v>
      </c>
      <c r="AX109" s="89">
        <v>284.11651725745094</v>
      </c>
      <c r="AY109" s="89">
        <v>338.43712492028743</v>
      </c>
      <c r="AZ109" s="89">
        <v>346.65396719022186</v>
      </c>
      <c r="BA109" s="89">
        <v>350.45757637270066</v>
      </c>
      <c r="BB109" s="89">
        <v>357.17387851922825</v>
      </c>
      <c r="BC109" s="89">
        <v>361.21086285669867</v>
      </c>
      <c r="BD109" s="89"/>
      <c r="BE109" s="89">
        <v>375.88070139937042</v>
      </c>
      <c r="BF109" s="89">
        <v>377.31066410905993</v>
      </c>
      <c r="BG109" s="89">
        <v>379.03383611057819</v>
      </c>
      <c r="BH109" s="89">
        <v>407.80256153592916</v>
      </c>
      <c r="BI109" s="89">
        <v>411.76731139586047</v>
      </c>
      <c r="BJ109" s="89">
        <v>431.67632014545478</v>
      </c>
      <c r="BK109" s="89">
        <v>432.34124091998586</v>
      </c>
      <c r="BL109" s="89">
        <v>463.95682297453516</v>
      </c>
      <c r="BM109" s="89">
        <v>479.81901729489687</v>
      </c>
      <c r="BN109" s="89">
        <v>494.72992729035633</v>
      </c>
      <c r="BO109" s="89">
        <v>496.84593849883584</v>
      </c>
      <c r="BP109" s="89">
        <v>505.92144173187222</v>
      </c>
      <c r="BQ109" s="89">
        <v>533.37025484037804</v>
      </c>
      <c r="BR109" s="89">
        <v>556.34983448851017</v>
      </c>
      <c r="BS109" s="89">
        <v>571.1820462853093</v>
      </c>
    </row>
    <row r="110" spans="1:71" ht="12.75" customHeight="1" x14ac:dyDescent="0.35">
      <c r="A110" s="84">
        <v>289</v>
      </c>
      <c r="B110" s="93" t="s">
        <v>91</v>
      </c>
      <c r="C110" s="89">
        <v>100</v>
      </c>
      <c r="D110" s="89"/>
      <c r="E110" s="89">
        <v>106.93769542022736</v>
      </c>
      <c r="F110" s="89">
        <v>110.94919506169515</v>
      </c>
      <c r="G110" s="89">
        <v>115.40595153343814</v>
      </c>
      <c r="H110" s="89">
        <v>115.48927292903171</v>
      </c>
      <c r="I110" s="89">
        <v>116.41760969091867</v>
      </c>
      <c r="J110" s="89">
        <v>115.92524011794615</v>
      </c>
      <c r="K110" s="89">
        <v>120.77527435757105</v>
      </c>
      <c r="L110" s="89">
        <v>118.98095024054719</v>
      </c>
      <c r="M110" s="89">
        <v>119.84585748510287</v>
      </c>
      <c r="N110" s="89">
        <v>120.54026385349465</v>
      </c>
      <c r="O110" s="89">
        <v>122.46605407728421</v>
      </c>
      <c r="P110" s="89">
        <v>124.59827284337747</v>
      </c>
      <c r="Q110" s="89"/>
      <c r="R110" s="89">
        <v>125.92426337604967</v>
      </c>
      <c r="S110" s="89">
        <v>127.29044636590459</v>
      </c>
      <c r="T110" s="89">
        <v>128.23791749372717</v>
      </c>
      <c r="U110" s="89">
        <v>128.13667885614493</v>
      </c>
      <c r="V110" s="89">
        <v>130.33519270541655</v>
      </c>
      <c r="W110" s="89">
        <v>133.06488863009844</v>
      </c>
      <c r="X110" s="89">
        <v>136.30782400641951</v>
      </c>
      <c r="Y110" s="89">
        <v>139.22169372171891</v>
      </c>
      <c r="Z110" s="89">
        <v>140.70159812618869</v>
      </c>
      <c r="AA110" s="89">
        <v>142.08136474389684</v>
      </c>
      <c r="AB110" s="89">
        <v>143.20081672105815</v>
      </c>
      <c r="AC110" s="89">
        <v>144.6076402925805</v>
      </c>
      <c r="AD110" s="89"/>
      <c r="AE110" s="89">
        <v>152.19180430352864</v>
      </c>
      <c r="AF110" s="89">
        <v>161.07715983880962</v>
      </c>
      <c r="AG110" s="89">
        <v>165.90112386620945</v>
      </c>
      <c r="AH110" s="89">
        <v>167.5620321006154</v>
      </c>
      <c r="AI110" s="89">
        <v>188.57083511962873</v>
      </c>
      <c r="AJ110" s="89">
        <v>204.98641397611678</v>
      </c>
      <c r="AK110" s="89">
        <v>208.19798052024191</v>
      </c>
      <c r="AL110" s="89">
        <v>219.58940544441651</v>
      </c>
      <c r="AM110" s="89">
        <v>262.28491795573632</v>
      </c>
      <c r="AN110" s="89">
        <v>262.33923102095611</v>
      </c>
      <c r="AO110" s="89">
        <v>262.22396311844199</v>
      </c>
      <c r="AP110" s="89">
        <v>268.86554820219794</v>
      </c>
      <c r="AQ110" s="89"/>
      <c r="AR110" s="89">
        <v>268.97991649992974</v>
      </c>
      <c r="AS110" s="89">
        <v>273.76653471788364</v>
      </c>
      <c r="AT110" s="89">
        <v>284.33415821725777</v>
      </c>
      <c r="AU110" s="89">
        <v>295.97790368606502</v>
      </c>
      <c r="AV110" s="89">
        <v>307.17713393873231</v>
      </c>
      <c r="AW110" s="89">
        <v>310.52776960957846</v>
      </c>
      <c r="AX110" s="89">
        <v>306.69219634229972</v>
      </c>
      <c r="AY110" s="89">
        <v>370.00788823942207</v>
      </c>
      <c r="AZ110" s="89">
        <v>399.47368599995076</v>
      </c>
      <c r="BA110" s="89">
        <v>410.14578230351134</v>
      </c>
      <c r="BB110" s="89">
        <v>433.3392158730901</v>
      </c>
      <c r="BC110" s="89">
        <v>440.03737699904099</v>
      </c>
      <c r="BD110" s="89"/>
      <c r="BE110" s="89">
        <v>445.61668046644775</v>
      </c>
      <c r="BF110" s="89">
        <v>451.15601536020063</v>
      </c>
      <c r="BG110" s="89">
        <v>458.86476261700585</v>
      </c>
      <c r="BH110" s="89">
        <v>466.06356320198682</v>
      </c>
      <c r="BI110" s="89">
        <v>483.0908607587275</v>
      </c>
      <c r="BJ110" s="89">
        <v>497.67176589058903</v>
      </c>
      <c r="BK110" s="89">
        <v>508.64760183715038</v>
      </c>
      <c r="BL110" s="89">
        <v>528.42768177687833</v>
      </c>
      <c r="BM110" s="89">
        <v>552.66069705606174</v>
      </c>
      <c r="BN110" s="89">
        <v>576.90039885232795</v>
      </c>
      <c r="BO110" s="89">
        <v>605.25530735894529</v>
      </c>
      <c r="BP110" s="89">
        <v>628.68215070403028</v>
      </c>
      <c r="BQ110" s="89">
        <v>667.73233148228633</v>
      </c>
      <c r="BR110" s="89">
        <v>710.39630293404889</v>
      </c>
      <c r="BS110" s="89">
        <v>735.08673356921474</v>
      </c>
    </row>
    <row r="111" spans="1:71" ht="12.75" customHeight="1" x14ac:dyDescent="0.35">
      <c r="A111" s="84">
        <v>2893</v>
      </c>
      <c r="B111" s="95" t="s">
        <v>90</v>
      </c>
      <c r="C111" s="89">
        <v>100</v>
      </c>
      <c r="D111" s="89"/>
      <c r="E111" s="89">
        <v>107.12292440091531</v>
      </c>
      <c r="F111" s="89">
        <v>109.62582078410558</v>
      </c>
      <c r="G111" s="89">
        <v>114.15194406672373</v>
      </c>
      <c r="H111" s="89">
        <v>121.81755548844029</v>
      </c>
      <c r="I111" s="89">
        <v>123.24324021844275</v>
      </c>
      <c r="J111" s="89">
        <v>123.5139754873131</v>
      </c>
      <c r="K111" s="89">
        <v>125.92356250611081</v>
      </c>
      <c r="L111" s="89">
        <v>126.21215399846405</v>
      </c>
      <c r="M111" s="89">
        <v>126.7177590217331</v>
      </c>
      <c r="N111" s="89">
        <v>125.54792524973028</v>
      </c>
      <c r="O111" s="89">
        <v>125.23762333407403</v>
      </c>
      <c r="P111" s="89">
        <v>125.31819103317625</v>
      </c>
      <c r="Q111" s="89"/>
      <c r="R111" s="89">
        <v>125.84644734750674</v>
      </c>
      <c r="S111" s="89">
        <v>127.4242968366313</v>
      </c>
      <c r="T111" s="89">
        <v>131.53356721020546</v>
      </c>
      <c r="U111" s="89">
        <v>132.54577460732085</v>
      </c>
      <c r="V111" s="89">
        <v>134.05427197729819</v>
      </c>
      <c r="W111" s="89">
        <v>136.55900871335064</v>
      </c>
      <c r="X111" s="89">
        <v>138.10417447305443</v>
      </c>
      <c r="Y111" s="89">
        <v>140.91835774976076</v>
      </c>
      <c r="Z111" s="89">
        <v>141.72877519073594</v>
      </c>
      <c r="AA111" s="89">
        <v>143.63090938228615</v>
      </c>
      <c r="AB111" s="89">
        <v>144.88628802290901</v>
      </c>
      <c r="AC111" s="89">
        <v>145.48515296511712</v>
      </c>
      <c r="AD111" s="89"/>
      <c r="AE111" s="89">
        <v>148.83980881298103</v>
      </c>
      <c r="AF111" s="89">
        <v>150.38263376087158</v>
      </c>
      <c r="AG111" s="89">
        <v>159.74217537898292</v>
      </c>
      <c r="AH111" s="89">
        <v>162.24099312268436</v>
      </c>
      <c r="AI111" s="89">
        <v>170.10737829387153</v>
      </c>
      <c r="AJ111" s="89">
        <v>183.55108198448946</v>
      </c>
      <c r="AK111" s="89">
        <v>188.14563535997257</v>
      </c>
      <c r="AL111" s="89">
        <v>192.69624390563226</v>
      </c>
      <c r="AM111" s="89">
        <v>223.35574475686616</v>
      </c>
      <c r="AN111" s="89">
        <v>224.11006831403773</v>
      </c>
      <c r="AO111" s="89">
        <v>225.0976197191319</v>
      </c>
      <c r="AP111" s="89">
        <v>225.82604769528228</v>
      </c>
      <c r="AQ111" s="89"/>
      <c r="AR111" s="89">
        <v>231.6018103151053</v>
      </c>
      <c r="AS111" s="89">
        <v>234.25057294462206</v>
      </c>
      <c r="AT111" s="89">
        <v>248.68892760950814</v>
      </c>
      <c r="AU111" s="89">
        <v>257.20884665748298</v>
      </c>
      <c r="AV111" s="89">
        <v>262.73100929294611</v>
      </c>
      <c r="AW111" s="89">
        <v>269.38769223420127</v>
      </c>
      <c r="AX111" s="89">
        <v>271.81694266592467</v>
      </c>
      <c r="AY111" s="89">
        <v>294.29375213673751</v>
      </c>
      <c r="AZ111" s="89">
        <v>320.98464389428813</v>
      </c>
      <c r="BA111" s="89">
        <v>327.83382065412133</v>
      </c>
      <c r="BB111" s="89">
        <v>348.03545689715827</v>
      </c>
      <c r="BC111" s="89">
        <v>351.27959997477706</v>
      </c>
      <c r="BD111" s="89"/>
      <c r="BE111" s="89">
        <v>358.76840440919716</v>
      </c>
      <c r="BF111" s="89">
        <v>362.46159706038975</v>
      </c>
      <c r="BG111" s="89">
        <v>374.13216773277753</v>
      </c>
      <c r="BH111" s="89">
        <v>374.28981128637963</v>
      </c>
      <c r="BI111" s="89">
        <v>399.3938673193262</v>
      </c>
      <c r="BJ111" s="89">
        <v>414.56881707277006</v>
      </c>
      <c r="BK111" s="89">
        <v>414.7349634627256</v>
      </c>
      <c r="BL111" s="89">
        <v>428.01235154900183</v>
      </c>
      <c r="BM111" s="89">
        <v>455.33982681332986</v>
      </c>
      <c r="BN111" s="89">
        <v>464.85260153082845</v>
      </c>
      <c r="BO111" s="89">
        <v>485.5078949697708</v>
      </c>
      <c r="BP111" s="89">
        <v>499.13253851931154</v>
      </c>
      <c r="BQ111" s="89">
        <v>522.92094518486624</v>
      </c>
      <c r="BR111" s="89">
        <v>541.13342181095027</v>
      </c>
      <c r="BS111" s="89">
        <v>570.88528383057428</v>
      </c>
    </row>
    <row r="112" spans="1:71" ht="12.75" customHeight="1" x14ac:dyDescent="0.35">
      <c r="A112" s="84">
        <v>2899</v>
      </c>
      <c r="B112" s="95" t="s">
        <v>89</v>
      </c>
      <c r="C112" s="89">
        <v>100</v>
      </c>
      <c r="D112" s="89"/>
      <c r="E112" s="89">
        <v>106.91298599292909</v>
      </c>
      <c r="F112" s="89">
        <v>111.12573234208446</v>
      </c>
      <c r="G112" s="89">
        <v>115.57323532571868</v>
      </c>
      <c r="H112" s="89">
        <v>114.64508409183189</v>
      </c>
      <c r="I112" s="89">
        <v>115.50707495355574</v>
      </c>
      <c r="J112" s="89">
        <v>114.91290768380721</v>
      </c>
      <c r="K112" s="89">
        <v>120.08849601844236</v>
      </c>
      <c r="L112" s="89">
        <v>118.01631229420943</v>
      </c>
      <c r="M112" s="89">
        <v>118.92915022478361</v>
      </c>
      <c r="N112" s="89">
        <v>119.87224503298613</v>
      </c>
      <c r="O112" s="89">
        <v>122.0963285149147</v>
      </c>
      <c r="P112" s="89">
        <v>124.50223621830224</v>
      </c>
      <c r="Q112" s="89"/>
      <c r="R112" s="89">
        <v>125.93464398437931</v>
      </c>
      <c r="S112" s="89">
        <v>127.27259079890308</v>
      </c>
      <c r="T112" s="89">
        <v>127.79827993395391</v>
      </c>
      <c r="U112" s="89">
        <v>127.54850830902605</v>
      </c>
      <c r="V112" s="89">
        <v>129.83906991435717</v>
      </c>
      <c r="W112" s="89">
        <v>132.59877525061063</v>
      </c>
      <c r="X112" s="89">
        <v>136.06819200557274</v>
      </c>
      <c r="Y112" s="89">
        <v>138.99535982788467</v>
      </c>
      <c r="Z112" s="89">
        <v>140.56457336416503</v>
      </c>
      <c r="AA112" s="89">
        <v>141.87465648234348</v>
      </c>
      <c r="AB112" s="89">
        <v>142.97597592972363</v>
      </c>
      <c r="AC112" s="89">
        <v>144.49058066452105</v>
      </c>
      <c r="AD112" s="89"/>
      <c r="AE112" s="89">
        <v>152.63895835344607</v>
      </c>
      <c r="AF112" s="89">
        <v>162.50380276275922</v>
      </c>
      <c r="AG112" s="89">
        <v>166.72272364671733</v>
      </c>
      <c r="AH112" s="89">
        <v>168.27185528965626</v>
      </c>
      <c r="AI112" s="89">
        <v>191.03384842570284</v>
      </c>
      <c r="AJ112" s="89">
        <v>207.84587352444163</v>
      </c>
      <c r="AK112" s="89">
        <v>210.87295051171364</v>
      </c>
      <c r="AL112" s="89">
        <v>223.17693595603902</v>
      </c>
      <c r="AM112" s="89">
        <v>267.47804470811826</v>
      </c>
      <c r="AN112" s="89">
        <v>267.43897682239583</v>
      </c>
      <c r="AO112" s="89">
        <v>267.1765935311185</v>
      </c>
      <c r="AP112" s="89">
        <v>274.60698998288569</v>
      </c>
      <c r="AQ112" s="89"/>
      <c r="AR112" s="89">
        <v>273.966131906822</v>
      </c>
      <c r="AS112" s="89">
        <v>279.03793868997678</v>
      </c>
      <c r="AT112" s="89">
        <v>289.08920913288568</v>
      </c>
      <c r="AU112" s="89">
        <v>301.14967104395981</v>
      </c>
      <c r="AV112" s="89">
        <v>313.10621847794448</v>
      </c>
      <c r="AW112" s="89">
        <v>316.01582956198791</v>
      </c>
      <c r="AX112" s="89">
        <v>311.34453282881265</v>
      </c>
      <c r="AY112" s="89">
        <v>380.10810546519582</v>
      </c>
      <c r="AZ112" s="89">
        <v>409.94407390789621</v>
      </c>
      <c r="BA112" s="89">
        <v>421.12614522822133</v>
      </c>
      <c r="BB112" s="89">
        <v>444.71868264351554</v>
      </c>
      <c r="BC112" s="89">
        <v>451.8776075631996</v>
      </c>
      <c r="BD112" s="89"/>
      <c r="BE112" s="89">
        <v>457.2021848255344</v>
      </c>
      <c r="BF112" s="89">
        <v>462.98779391112845</v>
      </c>
      <c r="BG112" s="89">
        <v>470.16803646369578</v>
      </c>
      <c r="BH112" s="89">
        <v>478.30612288350778</v>
      </c>
      <c r="BI112" s="89">
        <v>494.25598603646512</v>
      </c>
      <c r="BJ112" s="89">
        <v>508.75764599657009</v>
      </c>
      <c r="BK112" s="89">
        <v>521.1754876013199</v>
      </c>
      <c r="BL112" s="89">
        <v>541.82302246628262</v>
      </c>
      <c r="BM112" s="89">
        <v>565.64323876689627</v>
      </c>
      <c r="BN112" s="89">
        <v>591.84750319598436</v>
      </c>
      <c r="BO112" s="89">
        <v>621.22953541742459</v>
      </c>
      <c r="BP112" s="89">
        <v>645.96398593234017</v>
      </c>
      <c r="BQ112" s="89">
        <v>687.05007759492491</v>
      </c>
      <c r="BR112" s="89">
        <v>732.97586278381175</v>
      </c>
      <c r="BS112" s="89">
        <v>756.9911017165058</v>
      </c>
    </row>
    <row r="113" spans="1:71" ht="12.75" customHeight="1" x14ac:dyDescent="0.35">
      <c r="A113" s="84">
        <v>29</v>
      </c>
      <c r="B113" s="94" t="s">
        <v>88</v>
      </c>
      <c r="C113" s="89">
        <v>100</v>
      </c>
      <c r="D113" s="89"/>
      <c r="E113" s="89">
        <v>111.16699735069437</v>
      </c>
      <c r="F113" s="89">
        <v>114.82101042553018</v>
      </c>
      <c r="G113" s="89">
        <v>117.96913076170485</v>
      </c>
      <c r="H113" s="89">
        <v>120.51630085795534</v>
      </c>
      <c r="I113" s="89">
        <v>122.36194872119648</v>
      </c>
      <c r="J113" s="89">
        <v>123.97061371894837</v>
      </c>
      <c r="K113" s="89">
        <v>125.7943739951394</v>
      </c>
      <c r="L113" s="89">
        <v>126.39108593727558</v>
      </c>
      <c r="M113" s="89">
        <v>128.11350041276924</v>
      </c>
      <c r="N113" s="89">
        <v>128.93641140977024</v>
      </c>
      <c r="O113" s="89">
        <v>130.36580405168496</v>
      </c>
      <c r="P113" s="89">
        <v>132.67393594694678</v>
      </c>
      <c r="Q113" s="89"/>
      <c r="R113" s="89">
        <v>133.51835099231189</v>
      </c>
      <c r="S113" s="89">
        <v>134.23151972244159</v>
      </c>
      <c r="T113" s="89">
        <v>136.02693512390184</v>
      </c>
      <c r="U113" s="89">
        <v>136.89428386941483</v>
      </c>
      <c r="V113" s="89">
        <v>138.79429415261166</v>
      </c>
      <c r="W113" s="89">
        <v>141.04511403864615</v>
      </c>
      <c r="X113" s="89">
        <v>145.55155957172869</v>
      </c>
      <c r="Y113" s="89">
        <v>148.8106334430571</v>
      </c>
      <c r="Z113" s="89">
        <v>151.21218040109622</v>
      </c>
      <c r="AA113" s="89">
        <v>150.85716042619376</v>
      </c>
      <c r="AB113" s="89">
        <v>152.52488084010608</v>
      </c>
      <c r="AC113" s="89">
        <v>153.33138705074322</v>
      </c>
      <c r="AD113" s="89"/>
      <c r="AE113" s="89">
        <v>157.00182869854004</v>
      </c>
      <c r="AF113" s="89">
        <v>162.00521925347584</v>
      </c>
      <c r="AG113" s="89">
        <v>164.45192564076217</v>
      </c>
      <c r="AH113" s="89">
        <v>166.44946616964194</v>
      </c>
      <c r="AI113" s="89">
        <v>179.54520502442406</v>
      </c>
      <c r="AJ113" s="89">
        <v>192.3806519077861</v>
      </c>
      <c r="AK113" s="89">
        <v>200.30982479390295</v>
      </c>
      <c r="AL113" s="89">
        <v>209.50443185695127</v>
      </c>
      <c r="AM113" s="89">
        <v>247.83230139441923</v>
      </c>
      <c r="AN113" s="89">
        <v>251.01686987077377</v>
      </c>
      <c r="AO113" s="89">
        <v>253.64158577387289</v>
      </c>
      <c r="AP113" s="89">
        <v>256.34320468870857</v>
      </c>
      <c r="AQ113" s="89"/>
      <c r="AR113" s="89">
        <v>262.50404227470892</v>
      </c>
      <c r="AS113" s="89">
        <v>268.45142485583625</v>
      </c>
      <c r="AT113" s="89">
        <v>276.31726104003258</v>
      </c>
      <c r="AU113" s="89">
        <v>287.92671234566001</v>
      </c>
      <c r="AV113" s="89">
        <v>296.00753224792913</v>
      </c>
      <c r="AW113" s="89">
        <v>302.97385907468566</v>
      </c>
      <c r="AX113" s="89">
        <v>307.95229739237686</v>
      </c>
      <c r="AY113" s="89">
        <v>356.54165880238907</v>
      </c>
      <c r="AZ113" s="89">
        <v>373.66650568693484</v>
      </c>
      <c r="BA113" s="89">
        <v>382.88460873729497</v>
      </c>
      <c r="BB113" s="89">
        <v>398.51843571575313</v>
      </c>
      <c r="BC113" s="89">
        <v>403.98151928382515</v>
      </c>
      <c r="BD113" s="89"/>
      <c r="BE113" s="89">
        <v>413.62533177179716</v>
      </c>
      <c r="BF113" s="89">
        <v>421.17852083711432</v>
      </c>
      <c r="BG113" s="89">
        <v>428.65994248216015</v>
      </c>
      <c r="BH113" s="89">
        <v>435.02746625154469</v>
      </c>
      <c r="BI113" s="89">
        <v>454.74659235096073</v>
      </c>
      <c r="BJ113" s="89">
        <v>476.85240314486896</v>
      </c>
      <c r="BK113" s="89">
        <v>493.191695846166</v>
      </c>
      <c r="BL113" s="89">
        <v>521.89410517217345</v>
      </c>
      <c r="BM113" s="89">
        <v>540.0367089166848</v>
      </c>
      <c r="BN113" s="89">
        <v>568.90114662425708</v>
      </c>
      <c r="BO113" s="89">
        <v>590.02685487942767</v>
      </c>
      <c r="BP113" s="89">
        <v>612.23922365608087</v>
      </c>
      <c r="BQ113" s="89">
        <v>646.37119425043272</v>
      </c>
      <c r="BR113" s="89">
        <v>671.43552286005865</v>
      </c>
      <c r="BS113" s="89">
        <v>692.31325477618077</v>
      </c>
    </row>
    <row r="114" spans="1:71" ht="12.75" customHeight="1" x14ac:dyDescent="0.35">
      <c r="A114" s="84">
        <v>291</v>
      </c>
      <c r="B114" s="93" t="s">
        <v>87</v>
      </c>
      <c r="C114" s="89">
        <v>100</v>
      </c>
      <c r="D114" s="89"/>
      <c r="E114" s="89">
        <v>108.93158205785892</v>
      </c>
      <c r="F114" s="89">
        <v>112.76684571733388</v>
      </c>
      <c r="G114" s="89">
        <v>115.73142789894726</v>
      </c>
      <c r="H114" s="89">
        <v>118.6217420616894</v>
      </c>
      <c r="I114" s="89">
        <v>122.06575637366862</v>
      </c>
      <c r="J114" s="89">
        <v>124.92618830869691</v>
      </c>
      <c r="K114" s="89">
        <v>126.2612569918177</v>
      </c>
      <c r="L114" s="89">
        <v>127.17530646108872</v>
      </c>
      <c r="M114" s="89">
        <v>129.88473713809236</v>
      </c>
      <c r="N114" s="89">
        <v>130.74452365501412</v>
      </c>
      <c r="O114" s="89">
        <v>132.02313260158505</v>
      </c>
      <c r="P114" s="89">
        <v>135.34119140539892</v>
      </c>
      <c r="Q114" s="89"/>
      <c r="R114" s="89">
        <v>136.61014155343406</v>
      </c>
      <c r="S114" s="89">
        <v>137.3975636010845</v>
      </c>
      <c r="T114" s="89">
        <v>139.4082337176842</v>
      </c>
      <c r="U114" s="89">
        <v>139.67514208154498</v>
      </c>
      <c r="V114" s="89">
        <v>141.36305688951953</v>
      </c>
      <c r="W114" s="89">
        <v>144.25919325760825</v>
      </c>
      <c r="X114" s="89">
        <v>149.49267070140542</v>
      </c>
      <c r="Y114" s="89">
        <v>153.95174553293194</v>
      </c>
      <c r="Z114" s="89">
        <v>156.60651436418863</v>
      </c>
      <c r="AA114" s="89">
        <v>156.8161477810346</v>
      </c>
      <c r="AB114" s="89">
        <v>158.44730300182039</v>
      </c>
      <c r="AC114" s="89">
        <v>159.79624268395762</v>
      </c>
      <c r="AD114" s="89"/>
      <c r="AE114" s="89">
        <v>163.73701492661166</v>
      </c>
      <c r="AF114" s="89">
        <v>172.47078978170845</v>
      </c>
      <c r="AG114" s="89">
        <v>173.77043428582263</v>
      </c>
      <c r="AH114" s="89">
        <v>176.47450702458877</v>
      </c>
      <c r="AI114" s="89">
        <v>191.93547984364412</v>
      </c>
      <c r="AJ114" s="89">
        <v>201.99602461538163</v>
      </c>
      <c r="AK114" s="89">
        <v>208.54101210071366</v>
      </c>
      <c r="AL114" s="89">
        <v>219.49450686456973</v>
      </c>
      <c r="AM114" s="89">
        <v>259.75020762234988</v>
      </c>
      <c r="AN114" s="89">
        <v>257.70788548495074</v>
      </c>
      <c r="AO114" s="89">
        <v>259.75968014392038</v>
      </c>
      <c r="AP114" s="89">
        <v>265.89993147569328</v>
      </c>
      <c r="AQ114" s="89"/>
      <c r="AR114" s="89">
        <v>270.13465363274992</v>
      </c>
      <c r="AS114" s="89">
        <v>275.97099279820139</v>
      </c>
      <c r="AT114" s="89">
        <v>284.20080412651924</v>
      </c>
      <c r="AU114" s="89">
        <v>292.6783250668081</v>
      </c>
      <c r="AV114" s="89">
        <v>304.40075914913024</v>
      </c>
      <c r="AW114" s="89">
        <v>307.95750466624128</v>
      </c>
      <c r="AX114" s="89">
        <v>314.63890474594956</v>
      </c>
      <c r="AY114" s="89">
        <v>371.86730500594877</v>
      </c>
      <c r="AZ114" s="89">
        <v>383.72731749137478</v>
      </c>
      <c r="BA114" s="89">
        <v>395.9089453387636</v>
      </c>
      <c r="BB114" s="89">
        <v>407.85579823152221</v>
      </c>
      <c r="BC114" s="89">
        <v>412.1298809559932</v>
      </c>
      <c r="BD114" s="89"/>
      <c r="BE114" s="89">
        <v>418.16936515678788</v>
      </c>
      <c r="BF114" s="89">
        <v>427.70686612246129</v>
      </c>
      <c r="BG114" s="89">
        <v>431.89438833302552</v>
      </c>
      <c r="BH114" s="89">
        <v>441.69227700941565</v>
      </c>
      <c r="BI114" s="89">
        <v>453.18949457563031</v>
      </c>
      <c r="BJ114" s="89">
        <v>489.05884151333208</v>
      </c>
      <c r="BK114" s="89">
        <v>497.33949260570631</v>
      </c>
      <c r="BL114" s="89">
        <v>522.70850334864735</v>
      </c>
      <c r="BM114" s="89">
        <v>534.77889366228135</v>
      </c>
      <c r="BN114" s="89">
        <v>562.6241138375043</v>
      </c>
      <c r="BO114" s="89">
        <v>587.7490234364933</v>
      </c>
      <c r="BP114" s="89">
        <v>612.98764920333315</v>
      </c>
      <c r="BQ114" s="89">
        <v>634.41278152913401</v>
      </c>
      <c r="BR114" s="89">
        <v>658.29829611976675</v>
      </c>
      <c r="BS114" s="89">
        <v>673.48618854667666</v>
      </c>
    </row>
    <row r="115" spans="1:71" ht="12.75" customHeight="1" x14ac:dyDescent="0.35">
      <c r="A115" s="84">
        <v>2911</v>
      </c>
      <c r="B115" s="95" t="s">
        <v>86</v>
      </c>
      <c r="C115" s="89">
        <v>100</v>
      </c>
      <c r="D115" s="89"/>
      <c r="E115" s="89">
        <v>126.2889685405858</v>
      </c>
      <c r="F115" s="89">
        <v>130.10891548864768</v>
      </c>
      <c r="G115" s="89">
        <v>130.54769317862781</v>
      </c>
      <c r="H115" s="89">
        <v>133.15096801418912</v>
      </c>
      <c r="I115" s="89">
        <v>132.42796425409719</v>
      </c>
      <c r="J115" s="89">
        <v>139.66071483381441</v>
      </c>
      <c r="K115" s="89">
        <v>143.40322981636834</v>
      </c>
      <c r="L115" s="89">
        <v>141.85460292703567</v>
      </c>
      <c r="M115" s="89">
        <v>148.39385971959297</v>
      </c>
      <c r="N115" s="89">
        <v>148.65196420114842</v>
      </c>
      <c r="O115" s="89">
        <v>149.94248660892558</v>
      </c>
      <c r="P115" s="89">
        <v>152.91526687638623</v>
      </c>
      <c r="Q115" s="89"/>
      <c r="R115" s="89">
        <v>153.68958032105252</v>
      </c>
      <c r="S115" s="89">
        <v>152.52811015405297</v>
      </c>
      <c r="T115" s="89">
        <v>157.62480986679776</v>
      </c>
      <c r="U115" s="89">
        <v>156.85049642213147</v>
      </c>
      <c r="V115" s="89">
        <v>157.38693868552664</v>
      </c>
      <c r="W115" s="89">
        <v>163.96992962616983</v>
      </c>
      <c r="X115" s="89">
        <v>168.44974094961592</v>
      </c>
      <c r="Y115" s="89">
        <v>168.88299225017889</v>
      </c>
      <c r="Z115" s="89">
        <v>181.61338423656736</v>
      </c>
      <c r="AA115" s="89">
        <v>183.17967340803634</v>
      </c>
      <c r="AB115" s="89">
        <v>183.82998438384567</v>
      </c>
      <c r="AC115" s="89">
        <v>183.98740281355182</v>
      </c>
      <c r="AD115" s="89"/>
      <c r="AE115" s="89">
        <v>194.14518941081266</v>
      </c>
      <c r="AF115" s="89">
        <v>208.36772356382883</v>
      </c>
      <c r="AG115" s="89">
        <v>209.82309163746658</v>
      </c>
      <c r="AH115" s="89">
        <v>210.99487230899248</v>
      </c>
      <c r="AI115" s="89">
        <v>230.24996273423562</v>
      </c>
      <c r="AJ115" s="89">
        <v>253.49019647115128</v>
      </c>
      <c r="AK115" s="89">
        <v>268.44210791082912</v>
      </c>
      <c r="AL115" s="89">
        <v>281.12765504656119</v>
      </c>
      <c r="AM115" s="89">
        <v>348.68418229730429</v>
      </c>
      <c r="AN115" s="89">
        <v>336.42670137843601</v>
      </c>
      <c r="AO115" s="89">
        <v>336.52989184028127</v>
      </c>
      <c r="AP115" s="89">
        <v>362.92309082551287</v>
      </c>
      <c r="AQ115" s="89"/>
      <c r="AR115" s="89">
        <v>357.92739805847441</v>
      </c>
      <c r="AS115" s="89">
        <v>365.24551321550115</v>
      </c>
      <c r="AT115" s="89">
        <v>371.71721345316081</v>
      </c>
      <c r="AU115" s="89">
        <v>383.24045797613297</v>
      </c>
      <c r="AV115" s="89">
        <v>415.64055217766003</v>
      </c>
      <c r="AW115" s="89">
        <v>414.06050370252018</v>
      </c>
      <c r="AX115" s="89">
        <v>436.42492306042016</v>
      </c>
      <c r="AY115" s="89">
        <v>562.69296662847739</v>
      </c>
      <c r="AZ115" s="89">
        <v>576.9119212110877</v>
      </c>
      <c r="BA115" s="89">
        <v>598.07199159781794</v>
      </c>
      <c r="BB115" s="89">
        <v>616.60862928900599</v>
      </c>
      <c r="BC115" s="89">
        <v>619.6980716039443</v>
      </c>
      <c r="BD115" s="89"/>
      <c r="BE115" s="89">
        <v>619.6980716039443</v>
      </c>
      <c r="BF115" s="89">
        <v>658.10673032952127</v>
      </c>
      <c r="BG115" s="89">
        <v>671.11203683774227</v>
      </c>
      <c r="BH115" s="89">
        <v>667.05965682829265</v>
      </c>
      <c r="BI115" s="89">
        <v>685.5963140042038</v>
      </c>
      <c r="BJ115" s="89">
        <v>791.69929700295029</v>
      </c>
      <c r="BK115" s="89">
        <v>791.69929700295029</v>
      </c>
      <c r="BL115" s="89">
        <v>889.48197351377041</v>
      </c>
      <c r="BM115" s="89">
        <v>889.48197351377041</v>
      </c>
      <c r="BN115" s="89">
        <v>971.31132820680136</v>
      </c>
      <c r="BO115" s="89">
        <v>1068.4407419228114</v>
      </c>
      <c r="BP115" s="89">
        <v>1114.7763261779494</v>
      </c>
      <c r="BQ115" s="89">
        <v>1150.0638022957248</v>
      </c>
      <c r="BR115" s="89">
        <v>1150.0638022957248</v>
      </c>
      <c r="BS115" s="89">
        <v>1150.0638022957248</v>
      </c>
    </row>
    <row r="116" spans="1:71" ht="12.75" customHeight="1" x14ac:dyDescent="0.35">
      <c r="A116" s="84">
        <v>2912</v>
      </c>
      <c r="B116" s="95" t="s">
        <v>85</v>
      </c>
      <c r="C116" s="89">
        <v>100</v>
      </c>
      <c r="D116" s="89"/>
      <c r="E116" s="89">
        <v>114.78029183453937</v>
      </c>
      <c r="F116" s="89">
        <v>115.64046875909143</v>
      </c>
      <c r="G116" s="89">
        <v>118.37421558495301</v>
      </c>
      <c r="H116" s="89">
        <v>118.98960884690737</v>
      </c>
      <c r="I116" s="89">
        <v>121.32422647867718</v>
      </c>
      <c r="J116" s="89">
        <v>122.99033106495293</v>
      </c>
      <c r="K116" s="89">
        <v>123.88431440943307</v>
      </c>
      <c r="L116" s="89">
        <v>123.72441799249593</v>
      </c>
      <c r="M116" s="89">
        <v>125.36812069431053</v>
      </c>
      <c r="N116" s="89">
        <v>126.14373986643854</v>
      </c>
      <c r="O116" s="89">
        <v>126.60767757681933</v>
      </c>
      <c r="P116" s="89">
        <v>126.66089887651759</v>
      </c>
      <c r="Q116" s="89"/>
      <c r="R116" s="89">
        <v>129.76898901106</v>
      </c>
      <c r="S116" s="89">
        <v>129.52596398366796</v>
      </c>
      <c r="T116" s="89">
        <v>130.12223911055131</v>
      </c>
      <c r="U116" s="89">
        <v>131.43097173219044</v>
      </c>
      <c r="V116" s="89">
        <v>133.23248952598925</v>
      </c>
      <c r="W116" s="89">
        <v>134.53077014812277</v>
      </c>
      <c r="X116" s="89">
        <v>137.93620947441437</v>
      </c>
      <c r="Y116" s="89">
        <v>140.89283922399349</v>
      </c>
      <c r="Z116" s="89">
        <v>141.67750766891223</v>
      </c>
      <c r="AA116" s="89">
        <v>141.83955788818409</v>
      </c>
      <c r="AB116" s="89">
        <v>141.92103067528109</v>
      </c>
      <c r="AC116" s="89">
        <v>142.57566527275097</v>
      </c>
      <c r="AD116" s="89"/>
      <c r="AE116" s="89">
        <v>145.36702041141857</v>
      </c>
      <c r="AF116" s="89">
        <v>152.72038108197506</v>
      </c>
      <c r="AG116" s="89">
        <v>156.09513719521985</v>
      </c>
      <c r="AH116" s="89">
        <v>156.46927636763346</v>
      </c>
      <c r="AI116" s="89">
        <v>165.41389534517742</v>
      </c>
      <c r="AJ116" s="89">
        <v>175.81585156413652</v>
      </c>
      <c r="AK116" s="89">
        <v>181.56536191549603</v>
      </c>
      <c r="AL116" s="89">
        <v>191.48677038905814</v>
      </c>
      <c r="AM116" s="89">
        <v>215.77498652307605</v>
      </c>
      <c r="AN116" s="89">
        <v>218.38227712786258</v>
      </c>
      <c r="AO116" s="89">
        <v>223.94802306980054</v>
      </c>
      <c r="AP116" s="89">
        <v>227.28574055874449</v>
      </c>
      <c r="AQ116" s="89"/>
      <c r="AR116" s="89">
        <v>230.39488903613989</v>
      </c>
      <c r="AS116" s="89">
        <v>233.79003340151849</v>
      </c>
      <c r="AT116" s="89">
        <v>241.92784058803431</v>
      </c>
      <c r="AU116" s="89">
        <v>251.14904787435819</v>
      </c>
      <c r="AV116" s="89">
        <v>260.57128149350467</v>
      </c>
      <c r="AW116" s="89">
        <v>260.45021935918697</v>
      </c>
      <c r="AX116" s="89">
        <v>264.2913407775016</v>
      </c>
      <c r="AY116" s="89">
        <v>299.72808980104156</v>
      </c>
      <c r="AZ116" s="89">
        <v>317.04154970093697</v>
      </c>
      <c r="BA116" s="89">
        <v>328.44432936860113</v>
      </c>
      <c r="BB116" s="89">
        <v>338.14648993831139</v>
      </c>
      <c r="BC116" s="89">
        <v>343.02451269290674</v>
      </c>
      <c r="BD116" s="89"/>
      <c r="BE116" s="89">
        <v>346.75530989947396</v>
      </c>
      <c r="BF116" s="89">
        <v>353.520977859494</v>
      </c>
      <c r="BG116" s="89">
        <v>360.38984259833944</v>
      </c>
      <c r="BH116" s="89">
        <v>374.31710077550832</v>
      </c>
      <c r="BI116" s="89">
        <v>378.56084599652678</v>
      </c>
      <c r="BJ116" s="89">
        <v>396.74873275132518</v>
      </c>
      <c r="BK116" s="89">
        <v>403.49771864649756</v>
      </c>
      <c r="BL116" s="89">
        <v>411.37136646195654</v>
      </c>
      <c r="BM116" s="89">
        <v>432.75872750221799</v>
      </c>
      <c r="BN116" s="89">
        <v>455.19806964457661</v>
      </c>
      <c r="BO116" s="89">
        <v>464.70921160613744</v>
      </c>
      <c r="BP116" s="89">
        <v>476.76054138070782</v>
      </c>
      <c r="BQ116" s="89">
        <v>502.31627994050098</v>
      </c>
      <c r="BR116" s="89">
        <v>516.02014031480428</v>
      </c>
      <c r="BS116" s="89">
        <v>535.49620367903583</v>
      </c>
    </row>
    <row r="117" spans="1:71" ht="12.75" customHeight="1" x14ac:dyDescent="0.35">
      <c r="A117" s="84">
        <v>2913</v>
      </c>
      <c r="B117" s="95" t="s">
        <v>84</v>
      </c>
      <c r="C117" s="89">
        <v>100</v>
      </c>
      <c r="D117" s="89"/>
      <c r="E117" s="89">
        <v>100</v>
      </c>
      <c r="F117" s="89">
        <v>124.86842223251091</v>
      </c>
      <c r="G117" s="89">
        <v>124.86842223251091</v>
      </c>
      <c r="H117" s="89">
        <v>123.38391482100111</v>
      </c>
      <c r="I117" s="89">
        <v>122.41462393057544</v>
      </c>
      <c r="J117" s="89">
        <v>120.58107468083924</v>
      </c>
      <c r="K117" s="89">
        <v>125.34240053202953</v>
      </c>
      <c r="L117" s="89">
        <v>125.34240053202953</v>
      </c>
      <c r="M117" s="89">
        <v>126.85832064398168</v>
      </c>
      <c r="N117" s="89">
        <v>127.48724795498008</v>
      </c>
      <c r="O117" s="89">
        <v>133.57425492120291</v>
      </c>
      <c r="P117" s="89">
        <v>135.40277642231726</v>
      </c>
      <c r="Q117" s="89"/>
      <c r="R117" s="89">
        <v>135.29644431624808</v>
      </c>
      <c r="S117" s="89">
        <v>133.57425492120299</v>
      </c>
      <c r="T117" s="89">
        <v>133.68086560475675</v>
      </c>
      <c r="U117" s="89">
        <v>131.94823127360962</v>
      </c>
      <c r="V117" s="89">
        <v>138.86605914858998</v>
      </c>
      <c r="W117" s="89">
        <v>141.01510323761153</v>
      </c>
      <c r="X117" s="89">
        <v>149.6413956525391</v>
      </c>
      <c r="Y117" s="89">
        <v>151.41793607881613</v>
      </c>
      <c r="Z117" s="89">
        <v>150.63024021780529</v>
      </c>
      <c r="AA117" s="89">
        <v>158.77571248758903</v>
      </c>
      <c r="AB117" s="89">
        <v>159.29613415199827</v>
      </c>
      <c r="AC117" s="89">
        <v>162.7210990806629</v>
      </c>
      <c r="AD117" s="89"/>
      <c r="AE117" s="89">
        <v>173.42366411757774</v>
      </c>
      <c r="AF117" s="89">
        <v>184.02471921347387</v>
      </c>
      <c r="AG117" s="89">
        <v>178.93256567135981</v>
      </c>
      <c r="AH117" s="89">
        <v>178.72194308127123</v>
      </c>
      <c r="AI117" s="89">
        <v>213.01359762510489</v>
      </c>
      <c r="AJ117" s="89">
        <v>232.15456903056557</v>
      </c>
      <c r="AK117" s="89">
        <v>237.92645383174323</v>
      </c>
      <c r="AL117" s="89">
        <v>260.01715861740661</v>
      </c>
      <c r="AM117" s="89">
        <v>337.41723707347575</v>
      </c>
      <c r="AN117" s="89">
        <v>320.65543000549894</v>
      </c>
      <c r="AO117" s="89">
        <v>292.96058468849066</v>
      </c>
      <c r="AP117" s="89">
        <v>304.14990686974636</v>
      </c>
      <c r="AQ117" s="89"/>
      <c r="AR117" s="89">
        <v>301.37455242410294</v>
      </c>
      <c r="AS117" s="89">
        <v>302.73595052868751</v>
      </c>
      <c r="AT117" s="89">
        <v>327.80193320727784</v>
      </c>
      <c r="AU117" s="89">
        <v>344.55677541361257</v>
      </c>
      <c r="AV117" s="89">
        <v>367.91710945206273</v>
      </c>
      <c r="AW117" s="89">
        <v>362.73387325498067</v>
      </c>
      <c r="AX117" s="89">
        <v>360.15009753771511</v>
      </c>
      <c r="AY117" s="89">
        <v>506.14375876808288</v>
      </c>
      <c r="AZ117" s="89">
        <v>472.68865563785937</v>
      </c>
      <c r="BA117" s="89">
        <v>501.45060093148459</v>
      </c>
      <c r="BB117" s="89">
        <v>522.38877428730621</v>
      </c>
      <c r="BC117" s="89">
        <v>534.00265555559497</v>
      </c>
      <c r="BD117" s="89"/>
      <c r="BE117" s="89">
        <v>533.41503253964243</v>
      </c>
      <c r="BF117" s="89">
        <v>550.17157194584809</v>
      </c>
      <c r="BG117" s="89">
        <v>560.02959768572396</v>
      </c>
      <c r="BH117" s="89">
        <v>570.52058777410548</v>
      </c>
      <c r="BI117" s="89">
        <v>589.41365107355466</v>
      </c>
      <c r="BJ117" s="89">
        <v>603.1550926360685</v>
      </c>
      <c r="BK117" s="89">
        <v>626.12203648163745</v>
      </c>
      <c r="BL117" s="89">
        <v>644.72412905713713</v>
      </c>
      <c r="BM117" s="89">
        <v>671.04189715114114</v>
      </c>
      <c r="BN117" s="89">
        <v>740.20438731439401</v>
      </c>
      <c r="BO117" s="89">
        <v>761.44615900796134</v>
      </c>
      <c r="BP117" s="89">
        <v>786.79353968737564</v>
      </c>
      <c r="BQ117" s="89">
        <v>837.49918856686179</v>
      </c>
      <c r="BR117" s="89">
        <v>869.69307198960973</v>
      </c>
      <c r="BS117" s="89">
        <v>892.8014755769459</v>
      </c>
    </row>
    <row r="118" spans="1:71" ht="12.75" customHeight="1" x14ac:dyDescent="0.35">
      <c r="A118" s="84">
        <v>2915</v>
      </c>
      <c r="B118" s="95" t="s">
        <v>83</v>
      </c>
      <c r="C118" s="89">
        <v>100</v>
      </c>
      <c r="D118" s="89"/>
      <c r="E118" s="89">
        <v>104.90631815057709</v>
      </c>
      <c r="F118" s="89">
        <v>113.04607465067494</v>
      </c>
      <c r="G118" s="89">
        <v>117.53268632081843</v>
      </c>
      <c r="H118" s="89">
        <v>120.52107797173615</v>
      </c>
      <c r="I118" s="89">
        <v>126.82624111038685</v>
      </c>
      <c r="J118" s="89">
        <v>129.33115153504795</v>
      </c>
      <c r="K118" s="89">
        <v>130.44083040563788</v>
      </c>
      <c r="L118" s="89">
        <v>131.28903640889339</v>
      </c>
      <c r="M118" s="89">
        <v>131.5459004756008</v>
      </c>
      <c r="N118" s="89">
        <v>132.60685361310803</v>
      </c>
      <c r="O118" s="89">
        <v>132.52945125487344</v>
      </c>
      <c r="P118" s="89">
        <v>139.19088767022362</v>
      </c>
      <c r="Q118" s="89"/>
      <c r="R118" s="89">
        <v>138.77331824782337</v>
      </c>
      <c r="S118" s="89">
        <v>138.51391526109273</v>
      </c>
      <c r="T118" s="89">
        <v>140.9709292863441</v>
      </c>
      <c r="U118" s="89">
        <v>142.02154758664011</v>
      </c>
      <c r="V118" s="89">
        <v>141.11909059561555</v>
      </c>
      <c r="W118" s="89">
        <v>144.64478087487561</v>
      </c>
      <c r="X118" s="89">
        <v>153.98176399223686</v>
      </c>
      <c r="Y118" s="89">
        <v>161.98549800406735</v>
      </c>
      <c r="Z118" s="89">
        <v>163.66926684019771</v>
      </c>
      <c r="AA118" s="89">
        <v>164.59593599056657</v>
      </c>
      <c r="AB118" s="89">
        <v>166.38033935688361</v>
      </c>
      <c r="AC118" s="89">
        <v>167.18639490373016</v>
      </c>
      <c r="AD118" s="89"/>
      <c r="AE118" s="89">
        <v>171.79320673404231</v>
      </c>
      <c r="AF118" s="89">
        <v>180.10019031635048</v>
      </c>
      <c r="AG118" s="89">
        <v>180.84338210410721</v>
      </c>
      <c r="AH118" s="89">
        <v>186.39031137482144</v>
      </c>
      <c r="AI118" s="89">
        <v>207.77535798623333</v>
      </c>
      <c r="AJ118" s="89">
        <v>216.17607942976517</v>
      </c>
      <c r="AK118" s="89">
        <v>217.60047618005768</v>
      </c>
      <c r="AL118" s="89">
        <v>225.83705591140583</v>
      </c>
      <c r="AM118" s="89">
        <v>267.39466574159661</v>
      </c>
      <c r="AN118" s="89">
        <v>267.12285787626899</v>
      </c>
      <c r="AO118" s="89">
        <v>270.84348083863654</v>
      </c>
      <c r="AP118" s="89">
        <v>273.3703642278129</v>
      </c>
      <c r="AQ118" s="89"/>
      <c r="AR118" s="89">
        <v>273.66621793018811</v>
      </c>
      <c r="AS118" s="89">
        <v>280.04045524289779</v>
      </c>
      <c r="AT118" s="89">
        <v>287.81757863597375</v>
      </c>
      <c r="AU118" s="89">
        <v>297.57099083232947</v>
      </c>
      <c r="AV118" s="89">
        <v>304.16129166299919</v>
      </c>
      <c r="AW118" s="89">
        <v>310.54686044806994</v>
      </c>
      <c r="AX118" s="89">
        <v>310.48755006448857</v>
      </c>
      <c r="AY118" s="89">
        <v>363.43853761279541</v>
      </c>
      <c r="AZ118" s="89">
        <v>369.78555841555362</v>
      </c>
      <c r="BA118" s="89">
        <v>381.80274591451843</v>
      </c>
      <c r="BB118" s="89">
        <v>385.98016998490152</v>
      </c>
      <c r="BC118" s="89">
        <v>392.43484957802923</v>
      </c>
      <c r="BD118" s="89"/>
      <c r="BE118" s="89">
        <v>400.48546473799718</v>
      </c>
      <c r="BF118" s="89">
        <v>401.5929051013801</v>
      </c>
      <c r="BG118" s="89">
        <v>398.02647454714304</v>
      </c>
      <c r="BH118" s="89">
        <v>409.26891869778962</v>
      </c>
      <c r="BI118" s="89">
        <v>423.32786437186843</v>
      </c>
      <c r="BJ118" s="89">
        <v>443.64027244936625</v>
      </c>
      <c r="BK118" s="89">
        <v>460.74923953159993</v>
      </c>
      <c r="BL118" s="89">
        <v>467.06323134966715</v>
      </c>
      <c r="BM118" s="89">
        <v>484.45677377043603</v>
      </c>
      <c r="BN118" s="89">
        <v>495.96402072091752</v>
      </c>
      <c r="BO118" s="89">
        <v>509.28335759305878</v>
      </c>
      <c r="BP118" s="89">
        <v>535.80503804274883</v>
      </c>
      <c r="BQ118" s="89">
        <v>553.72169751613774</v>
      </c>
      <c r="BR118" s="89">
        <v>592.50126083994803</v>
      </c>
      <c r="BS118" s="89">
        <v>608.1067502055979</v>
      </c>
    </row>
    <row r="119" spans="1:71" ht="12.75" customHeight="1" x14ac:dyDescent="0.35">
      <c r="A119" s="84">
        <v>2919</v>
      </c>
      <c r="B119" s="95" t="s">
        <v>82</v>
      </c>
      <c r="C119" s="89">
        <v>100</v>
      </c>
      <c r="D119" s="89"/>
      <c r="E119" s="89">
        <v>102.89531966722983</v>
      </c>
      <c r="F119" s="89">
        <v>105.43400011403737</v>
      </c>
      <c r="G119" s="89">
        <v>108.8930152837894</v>
      </c>
      <c r="H119" s="89">
        <v>113.11090149962214</v>
      </c>
      <c r="I119" s="89">
        <v>117.5535760150545</v>
      </c>
      <c r="J119" s="89">
        <v>120.01055648019124</v>
      </c>
      <c r="K119" s="89">
        <v>120.71025383669563</v>
      </c>
      <c r="L119" s="89">
        <v>122.93541145675802</v>
      </c>
      <c r="M119" s="89">
        <v>125.90016178831583</v>
      </c>
      <c r="N119" s="89">
        <v>126.92246043324813</v>
      </c>
      <c r="O119" s="89">
        <v>128.78924323804202</v>
      </c>
      <c r="P119" s="89">
        <v>132.6004946011825</v>
      </c>
      <c r="Q119" s="89"/>
      <c r="R119" s="89">
        <v>133.85099322178067</v>
      </c>
      <c r="S119" s="89">
        <v>136.20686444168436</v>
      </c>
      <c r="T119" s="89">
        <v>137.87083921193312</v>
      </c>
      <c r="U119" s="89">
        <v>137.80919965989622</v>
      </c>
      <c r="V119" s="89">
        <v>140.42878073667364</v>
      </c>
      <c r="W119" s="89">
        <v>142.75212549410392</v>
      </c>
      <c r="X119" s="89">
        <v>147.41409038811565</v>
      </c>
      <c r="Y119" s="89">
        <v>152.67303895636309</v>
      </c>
      <c r="Z119" s="89">
        <v>153.65047693657866</v>
      </c>
      <c r="AA119" s="89">
        <v>152.78716082945922</v>
      </c>
      <c r="AB119" s="89">
        <v>155.42960730565184</v>
      </c>
      <c r="AC119" s="89">
        <v>157.53734819624125</v>
      </c>
      <c r="AD119" s="89"/>
      <c r="AE119" s="89">
        <v>159.51327024828876</v>
      </c>
      <c r="AF119" s="89">
        <v>167.26001846888406</v>
      </c>
      <c r="AG119" s="89">
        <v>168.10724776417334</v>
      </c>
      <c r="AH119" s="89">
        <v>171.49234872028964</v>
      </c>
      <c r="AI119" s="89">
        <v>185.66240718766878</v>
      </c>
      <c r="AJ119" s="89">
        <v>191.65988837256361</v>
      </c>
      <c r="AK119" s="89">
        <v>197.86755857228272</v>
      </c>
      <c r="AL119" s="89">
        <v>209.12536525239901</v>
      </c>
      <c r="AM119" s="89">
        <v>245.90987383365209</v>
      </c>
      <c r="AN119" s="89">
        <v>245.01697508999709</v>
      </c>
      <c r="AO119" s="89">
        <v>247.07365048346813</v>
      </c>
      <c r="AP119" s="89">
        <v>249.34655269888674</v>
      </c>
      <c r="AQ119" s="89"/>
      <c r="AR119" s="89">
        <v>258.6714325581558</v>
      </c>
      <c r="AS119" s="89">
        <v>265.22375472910403</v>
      </c>
      <c r="AT119" s="89">
        <v>273.27987457895358</v>
      </c>
      <c r="AU119" s="89">
        <v>279.59392906458646</v>
      </c>
      <c r="AV119" s="89">
        <v>287.27185380044017</v>
      </c>
      <c r="AW119" s="89">
        <v>293.5397549732449</v>
      </c>
      <c r="AX119" s="89">
        <v>299.63923500512294</v>
      </c>
      <c r="AY119" s="89">
        <v>342.56034433244668</v>
      </c>
      <c r="AZ119" s="89">
        <v>355.61334080075716</v>
      </c>
      <c r="BA119" s="89">
        <v>364.58524133574116</v>
      </c>
      <c r="BB119" s="89">
        <v>377.81779029193297</v>
      </c>
      <c r="BC119" s="89">
        <v>381.00788968464099</v>
      </c>
      <c r="BD119" s="89"/>
      <c r="BE119" s="89">
        <v>389.58274246572586</v>
      </c>
      <c r="BF119" s="89">
        <v>394.20762607580662</v>
      </c>
      <c r="BG119" s="89">
        <v>396.92900862393208</v>
      </c>
      <c r="BH119" s="89">
        <v>408.50043207831249</v>
      </c>
      <c r="BI119" s="89">
        <v>419.86492740144195</v>
      </c>
      <c r="BJ119" s="89">
        <v>449.17132117804306</v>
      </c>
      <c r="BK119" s="89">
        <v>456.74978768055036</v>
      </c>
      <c r="BL119" s="89">
        <v>475.21597949386972</v>
      </c>
      <c r="BM119" s="89">
        <v>484.04610228057771</v>
      </c>
      <c r="BN119" s="89">
        <v>501.50740618030272</v>
      </c>
      <c r="BO119" s="89">
        <v>516.27423423666005</v>
      </c>
      <c r="BP119" s="89">
        <v>540.66517484258168</v>
      </c>
      <c r="BQ119" s="89">
        <v>555.65216192805633</v>
      </c>
      <c r="BR119" s="89">
        <v>585.72388068674127</v>
      </c>
      <c r="BS119" s="89">
        <v>602.99184175800883</v>
      </c>
    </row>
    <row r="120" spans="1:71" ht="12.75" customHeight="1" x14ac:dyDescent="0.35">
      <c r="A120" s="84">
        <v>292</v>
      </c>
      <c r="B120" s="93" t="s">
        <v>81</v>
      </c>
      <c r="C120" s="89">
        <v>100</v>
      </c>
      <c r="D120" s="89"/>
      <c r="E120" s="89">
        <v>117.13369846481972</v>
      </c>
      <c r="F120" s="89">
        <v>122.50839288471336</v>
      </c>
      <c r="G120" s="89">
        <v>124.02762152978252</v>
      </c>
      <c r="H120" s="89">
        <v>125.10078333650883</v>
      </c>
      <c r="I120" s="89">
        <v>126.82510649745508</v>
      </c>
      <c r="J120" s="89">
        <v>129.00829031548102</v>
      </c>
      <c r="K120" s="89">
        <v>131.62560879854658</v>
      </c>
      <c r="L120" s="89">
        <v>131.87882066677764</v>
      </c>
      <c r="M120" s="89">
        <v>133.57696610065275</v>
      </c>
      <c r="N120" s="89">
        <v>134.83662854074666</v>
      </c>
      <c r="O120" s="89">
        <v>136.48290595366439</v>
      </c>
      <c r="P120" s="89">
        <v>139.23550220291489</v>
      </c>
      <c r="Q120" s="89"/>
      <c r="R120" s="89">
        <v>139.69217686595002</v>
      </c>
      <c r="S120" s="89">
        <v>140.15950750018953</v>
      </c>
      <c r="T120" s="89">
        <v>141.92102726127766</v>
      </c>
      <c r="U120" s="89">
        <v>142.67267419127421</v>
      </c>
      <c r="V120" s="89">
        <v>144.58549020488559</v>
      </c>
      <c r="W120" s="89">
        <v>146.67897525378439</v>
      </c>
      <c r="X120" s="89">
        <v>151.51415648220066</v>
      </c>
      <c r="Y120" s="89">
        <v>154.23532338184904</v>
      </c>
      <c r="Z120" s="89">
        <v>155.69691247616794</v>
      </c>
      <c r="AA120" s="89">
        <v>156.05317835897841</v>
      </c>
      <c r="AB120" s="89">
        <v>158.05799994602168</v>
      </c>
      <c r="AC120" s="89">
        <v>158.83382272482802</v>
      </c>
      <c r="AD120" s="89"/>
      <c r="AE120" s="89">
        <v>163.68151408528985</v>
      </c>
      <c r="AF120" s="89">
        <v>167.17171559143776</v>
      </c>
      <c r="AG120" s="89">
        <v>170.64253867142577</v>
      </c>
      <c r="AH120" s="89">
        <v>172.47777519748411</v>
      </c>
      <c r="AI120" s="89">
        <v>186.65653971435952</v>
      </c>
      <c r="AJ120" s="89">
        <v>203.75706634230119</v>
      </c>
      <c r="AK120" s="89">
        <v>211.31859230465952</v>
      </c>
      <c r="AL120" s="89">
        <v>220.87541214720795</v>
      </c>
      <c r="AM120" s="89">
        <v>260.61478319936811</v>
      </c>
      <c r="AN120" s="89">
        <v>257.37076077741432</v>
      </c>
      <c r="AO120" s="89">
        <v>259.04762222089607</v>
      </c>
      <c r="AP120" s="89">
        <v>261.54329073864403</v>
      </c>
      <c r="AQ120" s="89"/>
      <c r="AR120" s="89">
        <v>266.34869110631189</v>
      </c>
      <c r="AS120" s="89">
        <v>272.72204963823123</v>
      </c>
      <c r="AT120" s="89">
        <v>280.86024022402324</v>
      </c>
      <c r="AU120" s="89">
        <v>292.98249500540021</v>
      </c>
      <c r="AV120" s="89">
        <v>300.68471987144244</v>
      </c>
      <c r="AW120" s="89">
        <v>305.71193264345067</v>
      </c>
      <c r="AX120" s="89">
        <v>309.92296045663483</v>
      </c>
      <c r="AY120" s="89">
        <v>356.37971124860491</v>
      </c>
      <c r="AZ120" s="89">
        <v>374.48189819667147</v>
      </c>
      <c r="BA120" s="89">
        <v>385.60998718895786</v>
      </c>
      <c r="BB120" s="89">
        <v>399.46441469645333</v>
      </c>
      <c r="BC120" s="89">
        <v>402.98964797329887</v>
      </c>
      <c r="BD120" s="89"/>
      <c r="BE120" s="89">
        <v>408.63914430893419</v>
      </c>
      <c r="BF120" s="89">
        <v>417.51321504668891</v>
      </c>
      <c r="BG120" s="89">
        <v>430.09690370408572</v>
      </c>
      <c r="BH120" s="89">
        <v>437.97492407253878</v>
      </c>
      <c r="BI120" s="89">
        <v>459.04192306619433</v>
      </c>
      <c r="BJ120" s="89">
        <v>476.36268623947382</v>
      </c>
      <c r="BK120" s="89">
        <v>491.24557918383414</v>
      </c>
      <c r="BL120" s="89">
        <v>506.31586541134641</v>
      </c>
      <c r="BM120" s="89">
        <v>520.71337597504839</v>
      </c>
      <c r="BN120" s="89">
        <v>557.97719718788994</v>
      </c>
      <c r="BO120" s="89">
        <v>579.15353440209435</v>
      </c>
      <c r="BP120" s="89">
        <v>596.08390029401073</v>
      </c>
      <c r="BQ120" s="89">
        <v>636.693709825621</v>
      </c>
      <c r="BR120" s="89">
        <v>664.31273645673559</v>
      </c>
      <c r="BS120" s="89">
        <v>692.12882998845566</v>
      </c>
    </row>
    <row r="121" spans="1:71" ht="12.75" customHeight="1" x14ac:dyDescent="0.35">
      <c r="A121" s="84">
        <v>2921</v>
      </c>
      <c r="B121" s="95" t="s">
        <v>80</v>
      </c>
      <c r="C121" s="89">
        <v>100</v>
      </c>
      <c r="D121" s="89"/>
      <c r="E121" s="89">
        <v>119.08814234904656</v>
      </c>
      <c r="F121" s="89">
        <v>125.31390407222496</v>
      </c>
      <c r="G121" s="89">
        <v>128.38123848315365</v>
      </c>
      <c r="H121" s="89">
        <v>128.85856753658527</v>
      </c>
      <c r="I121" s="89">
        <v>129.16047657415066</v>
      </c>
      <c r="J121" s="89">
        <v>132.53529624357125</v>
      </c>
      <c r="K121" s="89">
        <v>134.49919672641531</v>
      </c>
      <c r="L121" s="89">
        <v>134.61298438496124</v>
      </c>
      <c r="M121" s="89">
        <v>136.35298936876626</v>
      </c>
      <c r="N121" s="89">
        <v>138.85892731190788</v>
      </c>
      <c r="O121" s="89">
        <v>139.81997801775827</v>
      </c>
      <c r="P121" s="89">
        <v>143.2297642111084</v>
      </c>
      <c r="Q121" s="89"/>
      <c r="R121" s="89">
        <v>143.74864889958059</v>
      </c>
      <c r="S121" s="89">
        <v>143.81566024151508</v>
      </c>
      <c r="T121" s="89">
        <v>145.58503111521532</v>
      </c>
      <c r="U121" s="89">
        <v>147.02410419734412</v>
      </c>
      <c r="V121" s="89">
        <v>148.82011841740339</v>
      </c>
      <c r="W121" s="89">
        <v>151.26260666878736</v>
      </c>
      <c r="X121" s="89">
        <v>155.44742603414011</v>
      </c>
      <c r="Y121" s="89">
        <v>159.19259150117628</v>
      </c>
      <c r="Z121" s="89">
        <v>160.61578020114067</v>
      </c>
      <c r="AA121" s="89">
        <v>160.33642500335094</v>
      </c>
      <c r="AB121" s="89">
        <v>162.53280020014577</v>
      </c>
      <c r="AC121" s="89">
        <v>163.23637665297048</v>
      </c>
      <c r="AD121" s="89"/>
      <c r="AE121" s="89">
        <v>169.47751767336129</v>
      </c>
      <c r="AF121" s="89">
        <v>173.73459060374643</v>
      </c>
      <c r="AG121" s="89">
        <v>177.68040720372184</v>
      </c>
      <c r="AH121" s="89">
        <v>180.15468674130489</v>
      </c>
      <c r="AI121" s="89">
        <v>195.98535998306824</v>
      </c>
      <c r="AJ121" s="89">
        <v>212.04727062485955</v>
      </c>
      <c r="AK121" s="89">
        <v>219.99745194228024</v>
      </c>
      <c r="AL121" s="89">
        <v>231.10466494898469</v>
      </c>
      <c r="AM121" s="89">
        <v>272.9521525543542</v>
      </c>
      <c r="AN121" s="89">
        <v>271.83757062718684</v>
      </c>
      <c r="AO121" s="89">
        <v>273.60258639171735</v>
      </c>
      <c r="AP121" s="89">
        <v>276.50510518463392</v>
      </c>
      <c r="AQ121" s="89"/>
      <c r="AR121" s="89">
        <v>282.45106520986468</v>
      </c>
      <c r="AS121" s="89">
        <v>290.03651870369765</v>
      </c>
      <c r="AT121" s="89">
        <v>299.9300132893901</v>
      </c>
      <c r="AU121" s="89">
        <v>314.39815593082278</v>
      </c>
      <c r="AV121" s="89">
        <v>323.2416592075495</v>
      </c>
      <c r="AW121" s="89">
        <v>328.87557964437389</v>
      </c>
      <c r="AX121" s="89">
        <v>334.55532837964955</v>
      </c>
      <c r="AY121" s="89">
        <v>390.70817941401822</v>
      </c>
      <c r="AZ121" s="89">
        <v>409.08356255741796</v>
      </c>
      <c r="BA121" s="89">
        <v>423.08181388128207</v>
      </c>
      <c r="BB121" s="89">
        <v>435.52990701445765</v>
      </c>
      <c r="BC121" s="89">
        <v>441.37701587586793</v>
      </c>
      <c r="BD121" s="89"/>
      <c r="BE121" s="89">
        <v>445.4001711675391</v>
      </c>
      <c r="BF121" s="89">
        <v>456.20505715147806</v>
      </c>
      <c r="BG121" s="89">
        <v>470.52467947389096</v>
      </c>
      <c r="BH121" s="89">
        <v>480.74824935717322</v>
      </c>
      <c r="BI121" s="89">
        <v>502.48329260760596</v>
      </c>
      <c r="BJ121" s="89">
        <v>518.78214795288329</v>
      </c>
      <c r="BK121" s="89">
        <v>532.87538093497676</v>
      </c>
      <c r="BL121" s="89">
        <v>548.12811732777948</v>
      </c>
      <c r="BM121" s="89">
        <v>561.77546411061019</v>
      </c>
      <c r="BN121" s="89">
        <v>599.69362222584687</v>
      </c>
      <c r="BO121" s="89">
        <v>618.02104564613251</v>
      </c>
      <c r="BP121" s="89">
        <v>636.74656005435872</v>
      </c>
      <c r="BQ121" s="89">
        <v>684.35270070702654</v>
      </c>
      <c r="BR121" s="89">
        <v>714.02679285178078</v>
      </c>
      <c r="BS121" s="89">
        <v>746.37562220038706</v>
      </c>
    </row>
    <row r="122" spans="1:71" ht="12.75" customHeight="1" x14ac:dyDescent="0.35">
      <c r="A122" s="84">
        <v>2922</v>
      </c>
      <c r="B122" s="95" t="s">
        <v>79</v>
      </c>
      <c r="C122" s="89">
        <v>100</v>
      </c>
      <c r="D122" s="89"/>
      <c r="E122" s="89">
        <v>130.91866867696862</v>
      </c>
      <c r="F122" s="89">
        <v>136.36772987363463</v>
      </c>
      <c r="G122" s="89">
        <v>136.27564828180033</v>
      </c>
      <c r="H122" s="89">
        <v>135.70696001468707</v>
      </c>
      <c r="I122" s="89">
        <v>136.74258145337319</v>
      </c>
      <c r="J122" s="89">
        <v>135.15574730840373</v>
      </c>
      <c r="K122" s="89">
        <v>141.57225308277856</v>
      </c>
      <c r="L122" s="89">
        <v>143.33376906252383</v>
      </c>
      <c r="M122" s="89">
        <v>145.80881347886566</v>
      </c>
      <c r="N122" s="89">
        <v>143.59014722971469</v>
      </c>
      <c r="O122" s="89">
        <v>149.60372067324781</v>
      </c>
      <c r="P122" s="89">
        <v>153.82430002570473</v>
      </c>
      <c r="Q122" s="89"/>
      <c r="R122" s="89">
        <v>154.35943409045419</v>
      </c>
      <c r="S122" s="89">
        <v>151.85454540174712</v>
      </c>
      <c r="T122" s="89">
        <v>152.96831538910095</v>
      </c>
      <c r="U122" s="89">
        <v>150.45663067812552</v>
      </c>
      <c r="V122" s="89">
        <v>154.23114018460299</v>
      </c>
      <c r="W122" s="89">
        <v>157.9488634055482</v>
      </c>
      <c r="X122" s="89">
        <v>168.35144646289618</v>
      </c>
      <c r="Y122" s="89">
        <v>167.51743178937272</v>
      </c>
      <c r="Z122" s="89">
        <v>168.19951403752691</v>
      </c>
      <c r="AA122" s="89">
        <v>168.19951403752691</v>
      </c>
      <c r="AB122" s="89">
        <v>170.40762114756882</v>
      </c>
      <c r="AC122" s="89">
        <v>170.64824677591372</v>
      </c>
      <c r="AD122" s="89"/>
      <c r="AE122" s="89">
        <v>171.7248476960566</v>
      </c>
      <c r="AF122" s="89">
        <v>172.29013682899418</v>
      </c>
      <c r="AG122" s="89">
        <v>172.78682821958202</v>
      </c>
      <c r="AH122" s="89">
        <v>173.14011687263863</v>
      </c>
      <c r="AI122" s="89">
        <v>197.2115736565938</v>
      </c>
      <c r="AJ122" s="89">
        <v>224.55952507212348</v>
      </c>
      <c r="AK122" s="89">
        <v>223.54220758444134</v>
      </c>
      <c r="AL122" s="89">
        <v>240.98885301643179</v>
      </c>
      <c r="AM122" s="89">
        <v>299.29998612309953</v>
      </c>
      <c r="AN122" s="89">
        <v>259.88562462434794</v>
      </c>
      <c r="AO122" s="89">
        <v>261.11302175014544</v>
      </c>
      <c r="AP122" s="89">
        <v>261.7152694795916</v>
      </c>
      <c r="AQ122" s="89"/>
      <c r="AR122" s="89">
        <v>261.74643588593898</v>
      </c>
      <c r="AS122" s="89">
        <v>266.34218872231497</v>
      </c>
      <c r="AT122" s="89">
        <v>268.21748818906093</v>
      </c>
      <c r="AU122" s="89">
        <v>272.57330332557291</v>
      </c>
      <c r="AV122" s="89">
        <v>275.70244073275478</v>
      </c>
      <c r="AW122" s="89">
        <v>275.08298615280506</v>
      </c>
      <c r="AX122" s="89">
        <v>276.63578359812954</v>
      </c>
      <c r="AY122" s="89">
        <v>297.70531168765132</v>
      </c>
      <c r="AZ122" s="89">
        <v>299.77291663819909</v>
      </c>
      <c r="BA122" s="89">
        <v>300.66639900061017</v>
      </c>
      <c r="BB122" s="89">
        <v>312.51601247221521</v>
      </c>
      <c r="BC122" s="89">
        <v>311.37275592650542</v>
      </c>
      <c r="BD122" s="89"/>
      <c r="BE122" s="89">
        <v>311.43071675596491</v>
      </c>
      <c r="BF122" s="89">
        <v>322.68292147677118</v>
      </c>
      <c r="BG122" s="89">
        <v>331.5701272544776</v>
      </c>
      <c r="BH122" s="89">
        <v>339.04821714919109</v>
      </c>
      <c r="BI122" s="89">
        <v>348.84963498141394</v>
      </c>
      <c r="BJ122" s="89">
        <v>361.55986822631064</v>
      </c>
      <c r="BK122" s="89">
        <v>382.55457421361848</v>
      </c>
      <c r="BL122" s="89">
        <v>399.28634555070505</v>
      </c>
      <c r="BM122" s="89">
        <v>405.59250900945483</v>
      </c>
      <c r="BN122" s="89">
        <v>422.3195007246112</v>
      </c>
      <c r="BO122" s="89">
        <v>441.57611295464073</v>
      </c>
      <c r="BP122" s="89">
        <v>458.26691314691681</v>
      </c>
      <c r="BQ122" s="89">
        <v>488.15543320417953</v>
      </c>
      <c r="BR122" s="89">
        <v>506.91489812468149</v>
      </c>
      <c r="BS122" s="89">
        <v>534.85636481947665</v>
      </c>
    </row>
    <row r="123" spans="1:71" ht="12.75" customHeight="1" x14ac:dyDescent="0.35">
      <c r="A123" s="84">
        <v>2924</v>
      </c>
      <c r="B123" s="95" t="s">
        <v>78</v>
      </c>
      <c r="C123" s="89">
        <v>100</v>
      </c>
      <c r="D123" s="89"/>
      <c r="E123" s="89">
        <v>110.85344411546576</v>
      </c>
      <c r="F123" s="89">
        <v>116.59431867903956</v>
      </c>
      <c r="G123" s="89">
        <v>118.38632115342361</v>
      </c>
      <c r="H123" s="89">
        <v>118.54334046363982</v>
      </c>
      <c r="I123" s="89">
        <v>121.18454506720074</v>
      </c>
      <c r="J123" s="89">
        <v>120.62660328033958</v>
      </c>
      <c r="K123" s="89">
        <v>125.26412048663639</v>
      </c>
      <c r="L123" s="89">
        <v>124.5529587035587</v>
      </c>
      <c r="M123" s="89">
        <v>131.40960308555387</v>
      </c>
      <c r="N123" s="89">
        <v>128.52104437925243</v>
      </c>
      <c r="O123" s="89">
        <v>135.18786766712861</v>
      </c>
      <c r="P123" s="89">
        <v>138.37797423241193</v>
      </c>
      <c r="Q123" s="89"/>
      <c r="R123" s="89">
        <v>139.86852156845177</v>
      </c>
      <c r="S123" s="89">
        <v>139.2241157346856</v>
      </c>
      <c r="T123" s="89">
        <v>137.62073029968448</v>
      </c>
      <c r="U123" s="89">
        <v>139.22965112772326</v>
      </c>
      <c r="V123" s="89">
        <v>140.59763907534912</v>
      </c>
      <c r="W123" s="89">
        <v>142.14519208877513</v>
      </c>
      <c r="X123" s="89">
        <v>148.15498878970456</v>
      </c>
      <c r="Y123" s="89">
        <v>148.89416083872894</v>
      </c>
      <c r="Z123" s="89">
        <v>148.57333511484904</v>
      </c>
      <c r="AA123" s="89">
        <v>149.92586603206627</v>
      </c>
      <c r="AB123" s="89">
        <v>151.28266340062788</v>
      </c>
      <c r="AC123" s="89">
        <v>151.28266340062788</v>
      </c>
      <c r="AD123" s="89"/>
      <c r="AE123" s="89">
        <v>161.4866128459561</v>
      </c>
      <c r="AF123" s="89">
        <v>168.11652325243728</v>
      </c>
      <c r="AG123" s="89">
        <v>171.80851634040317</v>
      </c>
      <c r="AH123" s="89">
        <v>172.21245216858966</v>
      </c>
      <c r="AI123" s="89">
        <v>189.9070019298199</v>
      </c>
      <c r="AJ123" s="89">
        <v>216.84532798930309</v>
      </c>
      <c r="AK123" s="89">
        <v>219.97776979208416</v>
      </c>
      <c r="AL123" s="89">
        <v>231.7989403694373</v>
      </c>
      <c r="AM123" s="89">
        <v>290.40312236849803</v>
      </c>
      <c r="AN123" s="89">
        <v>280.53732514790812</v>
      </c>
      <c r="AO123" s="89">
        <v>280.53732514790812</v>
      </c>
      <c r="AP123" s="89">
        <v>288.10313135689205</v>
      </c>
      <c r="AQ123" s="89"/>
      <c r="AR123" s="89">
        <v>288.84677977679775</v>
      </c>
      <c r="AS123" s="89">
        <v>298.54761673167701</v>
      </c>
      <c r="AT123" s="89">
        <v>310.57392026110875</v>
      </c>
      <c r="AU123" s="89">
        <v>322.62447394881411</v>
      </c>
      <c r="AV123" s="89">
        <v>335.87424046870859</v>
      </c>
      <c r="AW123" s="89">
        <v>317.52164520746004</v>
      </c>
      <c r="AX123" s="89">
        <v>315.64382968450542</v>
      </c>
      <c r="AY123" s="89">
        <v>385.02615264195487</v>
      </c>
      <c r="AZ123" s="89">
        <v>407.06740395979341</v>
      </c>
      <c r="BA123" s="89">
        <v>419.06880966440627</v>
      </c>
      <c r="BB123" s="89">
        <v>435.03835522352455</v>
      </c>
      <c r="BC123" s="89">
        <v>426.13215919580904</v>
      </c>
      <c r="BD123" s="89"/>
      <c r="BE123" s="89">
        <v>427.63941721841991</v>
      </c>
      <c r="BF123" s="89">
        <v>420.63903800416659</v>
      </c>
      <c r="BG123" s="89">
        <v>431.12163091956444</v>
      </c>
      <c r="BH123" s="89">
        <v>440.63813090300897</v>
      </c>
      <c r="BI123" s="89">
        <v>460.58804394512759</v>
      </c>
      <c r="BJ123" s="89">
        <v>469.06009358566581</v>
      </c>
      <c r="BK123" s="89">
        <v>493.63646796234059</v>
      </c>
      <c r="BL123" s="89">
        <v>502.25983989304251</v>
      </c>
      <c r="BM123" s="89">
        <v>523.78859448583842</v>
      </c>
      <c r="BN123" s="89">
        <v>539.07253423908548</v>
      </c>
      <c r="BO123" s="89">
        <v>548.55962827620112</v>
      </c>
      <c r="BP123" s="89">
        <v>566.3400100220249</v>
      </c>
      <c r="BQ123" s="89">
        <v>605.92984751412678</v>
      </c>
      <c r="BR123" s="89">
        <v>635.14358012374714</v>
      </c>
      <c r="BS123" s="89">
        <v>658.2016365957262</v>
      </c>
    </row>
    <row r="124" spans="1:71" ht="12.75" customHeight="1" x14ac:dyDescent="0.35">
      <c r="A124" s="84">
        <v>2925</v>
      </c>
      <c r="B124" s="95" t="s">
        <v>77</v>
      </c>
      <c r="C124" s="89">
        <v>100</v>
      </c>
      <c r="D124" s="89"/>
      <c r="E124" s="89">
        <v>105.8896036024572</v>
      </c>
      <c r="F124" s="89">
        <v>108.63336042043258</v>
      </c>
      <c r="G124" s="89">
        <v>105.47300802999568</v>
      </c>
      <c r="H124" s="89">
        <v>109.10348532802591</v>
      </c>
      <c r="I124" s="89">
        <v>116.03622641035093</v>
      </c>
      <c r="J124" s="89">
        <v>115.95608896937915</v>
      </c>
      <c r="K124" s="89">
        <v>118.11610608291521</v>
      </c>
      <c r="L124" s="89">
        <v>118.35060918116619</v>
      </c>
      <c r="M124" s="89">
        <v>118.71557503318394</v>
      </c>
      <c r="N124" s="89">
        <v>118.96145203424726</v>
      </c>
      <c r="O124" s="89">
        <v>119.46858921412046</v>
      </c>
      <c r="P124" s="89">
        <v>119.82223250395707</v>
      </c>
      <c r="Q124" s="89"/>
      <c r="R124" s="89">
        <v>119.90243133647418</v>
      </c>
      <c r="S124" s="89">
        <v>122.93163177387126</v>
      </c>
      <c r="T124" s="89">
        <v>125.65790820797145</v>
      </c>
      <c r="U124" s="89">
        <v>125.81678711356224</v>
      </c>
      <c r="V124" s="89">
        <v>127.01813748311575</v>
      </c>
      <c r="W124" s="89">
        <v>127.79398841136724</v>
      </c>
      <c r="X124" s="89">
        <v>133.06675940426976</v>
      </c>
      <c r="Y124" s="89">
        <v>133.43973063571286</v>
      </c>
      <c r="Z124" s="89">
        <v>135.38495338678888</v>
      </c>
      <c r="AA124" s="89">
        <v>137.10068818354841</v>
      </c>
      <c r="AB124" s="89">
        <v>138.75715144418754</v>
      </c>
      <c r="AC124" s="89">
        <v>139.20217305736563</v>
      </c>
      <c r="AD124" s="89"/>
      <c r="AE124" s="89">
        <v>141.4226820777269</v>
      </c>
      <c r="AF124" s="89">
        <v>143.89841118399576</v>
      </c>
      <c r="AG124" s="89">
        <v>147.07177155121286</v>
      </c>
      <c r="AH124" s="89">
        <v>148.08208652503805</v>
      </c>
      <c r="AI124" s="89">
        <v>152.8730854648833</v>
      </c>
      <c r="AJ124" s="89">
        <v>166.1464924846872</v>
      </c>
      <c r="AK124" s="89">
        <v>177.12941621371999</v>
      </c>
      <c r="AL124" s="89">
        <v>178.86961186153127</v>
      </c>
      <c r="AM124" s="89">
        <v>201.94617319143313</v>
      </c>
      <c r="AN124" s="89">
        <v>207.06967373077632</v>
      </c>
      <c r="AO124" s="89">
        <v>208.66346199081735</v>
      </c>
      <c r="AP124" s="89">
        <v>209.54582492136146</v>
      </c>
      <c r="AQ124" s="89"/>
      <c r="AR124" s="89">
        <v>211.7735222446905</v>
      </c>
      <c r="AS124" s="89">
        <v>215.12575654544727</v>
      </c>
      <c r="AT124" s="89">
        <v>220.52404200066096</v>
      </c>
      <c r="AU124" s="89">
        <v>224.80384900704109</v>
      </c>
      <c r="AV124" s="89">
        <v>231.4222726378365</v>
      </c>
      <c r="AW124" s="89">
        <v>239.41036501847563</v>
      </c>
      <c r="AX124" s="89">
        <v>244.03094713218672</v>
      </c>
      <c r="AY124" s="89">
        <v>272.446685887135</v>
      </c>
      <c r="AZ124" s="89">
        <v>296.69935636674211</v>
      </c>
      <c r="BA124" s="89">
        <v>303.62433274705859</v>
      </c>
      <c r="BB124" s="89">
        <v>325.24226498040105</v>
      </c>
      <c r="BC124" s="89">
        <v>326.89055997412976</v>
      </c>
      <c r="BD124" s="89"/>
      <c r="BE124" s="89">
        <v>336.64276592368105</v>
      </c>
      <c r="BF124" s="89">
        <v>342.82410400929081</v>
      </c>
      <c r="BG124" s="89">
        <v>352.7244439322933</v>
      </c>
      <c r="BH124" s="89">
        <v>354.68193067412915</v>
      </c>
      <c r="BI124" s="89">
        <v>372.34731566300479</v>
      </c>
      <c r="BJ124" s="89">
        <v>398.89962295311199</v>
      </c>
      <c r="BK124" s="89">
        <v>413.15409394469452</v>
      </c>
      <c r="BL124" s="89">
        <v>426.59920469325471</v>
      </c>
      <c r="BM124" s="89">
        <v>436.66499320170186</v>
      </c>
      <c r="BN124" s="89">
        <v>496.75676329746506</v>
      </c>
      <c r="BO124" s="89">
        <v>523.72595431611433</v>
      </c>
      <c r="BP124" s="89">
        <v>537.23713949326543</v>
      </c>
      <c r="BQ124" s="89">
        <v>571.41833508709544</v>
      </c>
      <c r="BR124" s="89">
        <v>602.91059153719766</v>
      </c>
      <c r="BS124" s="89">
        <v>616.58836691996521</v>
      </c>
    </row>
    <row r="125" spans="1:71" ht="12.75" customHeight="1" x14ac:dyDescent="0.35">
      <c r="A125" s="84">
        <v>2926</v>
      </c>
      <c r="B125" s="95" t="s">
        <v>76</v>
      </c>
      <c r="C125" s="89">
        <v>100</v>
      </c>
      <c r="D125" s="89"/>
      <c r="E125" s="89">
        <v>105.30771920929271</v>
      </c>
      <c r="F125" s="89">
        <v>111.01977547419892</v>
      </c>
      <c r="G125" s="89">
        <v>113.68611151449512</v>
      </c>
      <c r="H125" s="89">
        <v>115.01331022801185</v>
      </c>
      <c r="I125" s="89">
        <v>115.01331022801185</v>
      </c>
      <c r="J125" s="89">
        <v>121.84278346355507</v>
      </c>
      <c r="K125" s="89">
        <v>126.43607595741123</v>
      </c>
      <c r="L125" s="89">
        <v>126.43607595741123</v>
      </c>
      <c r="M125" s="89">
        <v>126.43607595741123</v>
      </c>
      <c r="N125" s="89">
        <v>126.43467997268651</v>
      </c>
      <c r="O125" s="89">
        <v>127.0550892358396</v>
      </c>
      <c r="P125" s="89">
        <v>127.0550892358396</v>
      </c>
      <c r="Q125" s="89"/>
      <c r="R125" s="89">
        <v>127.0550892358396</v>
      </c>
      <c r="S125" s="89">
        <v>131.26393144861404</v>
      </c>
      <c r="T125" s="89">
        <v>134.84373970137011</v>
      </c>
      <c r="U125" s="89">
        <v>134.84373970137011</v>
      </c>
      <c r="V125" s="89">
        <v>138.79276564768756</v>
      </c>
      <c r="W125" s="89">
        <v>138.79276564768756</v>
      </c>
      <c r="X125" s="89">
        <v>138.79276564768756</v>
      </c>
      <c r="Y125" s="89">
        <v>148.37856723401893</v>
      </c>
      <c r="Z125" s="89">
        <v>148.64202844520878</v>
      </c>
      <c r="AA125" s="89">
        <v>152.9859550851036</v>
      </c>
      <c r="AB125" s="89">
        <v>152.9859550851036</v>
      </c>
      <c r="AC125" s="89">
        <v>160.6431008389105</v>
      </c>
      <c r="AD125" s="89"/>
      <c r="AE125" s="89">
        <v>160.6431008389105</v>
      </c>
      <c r="AF125" s="89">
        <v>160.6431008389105</v>
      </c>
      <c r="AG125" s="89">
        <v>164.38459992629456</v>
      </c>
      <c r="AH125" s="89">
        <v>164.38459992629456</v>
      </c>
      <c r="AI125" s="89">
        <v>168.68194083186091</v>
      </c>
      <c r="AJ125" s="89">
        <v>188.71094507369389</v>
      </c>
      <c r="AK125" s="89">
        <v>203.86281097396866</v>
      </c>
      <c r="AL125" s="89">
        <v>203.86281097396866</v>
      </c>
      <c r="AM125" s="89">
        <v>225.54590696553814</v>
      </c>
      <c r="AN125" s="89">
        <v>244.29022240891541</v>
      </c>
      <c r="AO125" s="89">
        <v>248.00985539170478</v>
      </c>
      <c r="AP125" s="89">
        <v>248.00985539170478</v>
      </c>
      <c r="AQ125" s="89"/>
      <c r="AR125" s="89">
        <v>266.0921953241367</v>
      </c>
      <c r="AS125" s="89">
        <v>266.0921953241367</v>
      </c>
      <c r="AT125" s="89">
        <v>270.96257547764225</v>
      </c>
      <c r="AU125" s="89">
        <v>302.37214860343187</v>
      </c>
      <c r="AV125" s="89">
        <v>302.37214860343187</v>
      </c>
      <c r="AW125" s="89">
        <v>319.72346799385184</v>
      </c>
      <c r="AX125" s="89">
        <v>319.72346799385184</v>
      </c>
      <c r="AY125" s="89">
        <v>332.20191624909643</v>
      </c>
      <c r="AZ125" s="89">
        <v>347.98085270806848</v>
      </c>
      <c r="BA125" s="89">
        <v>359.99134070902943</v>
      </c>
      <c r="BB125" s="89">
        <v>366.39773524272584</v>
      </c>
      <c r="BC125" s="89">
        <v>366.39773524272584</v>
      </c>
      <c r="BD125" s="89"/>
      <c r="BE125" s="89">
        <v>395.9654245046641</v>
      </c>
      <c r="BF125" s="89">
        <v>400.5780285689255</v>
      </c>
      <c r="BG125" s="89">
        <v>414.5143500274649</v>
      </c>
      <c r="BH125" s="89">
        <v>414.5143430330773</v>
      </c>
      <c r="BI125" s="89">
        <v>475.35985314963307</v>
      </c>
      <c r="BJ125" s="89">
        <v>475.35985314963307</v>
      </c>
      <c r="BK125" s="89">
        <v>481.66197164609184</v>
      </c>
      <c r="BL125" s="89">
        <v>498.88707639269478</v>
      </c>
      <c r="BM125" s="89">
        <v>558.72958245357654</v>
      </c>
      <c r="BN125" s="89">
        <v>558.72958245357654</v>
      </c>
      <c r="BO125" s="89">
        <v>600.05875773258219</v>
      </c>
      <c r="BP125" s="89">
        <v>606.89191954297212</v>
      </c>
      <c r="BQ125" s="89">
        <v>606.89191954297212</v>
      </c>
      <c r="BR125" s="89">
        <v>606.89191954297212</v>
      </c>
      <c r="BS125" s="89">
        <v>622.1537730831709</v>
      </c>
    </row>
    <row r="126" spans="1:71" ht="12.75" customHeight="1" x14ac:dyDescent="0.35">
      <c r="A126" s="84">
        <v>2927</v>
      </c>
      <c r="B126" s="95" t="s">
        <v>75</v>
      </c>
      <c r="C126" s="89">
        <v>100</v>
      </c>
      <c r="D126" s="89"/>
      <c r="E126" s="89">
        <v>126.39382376045494</v>
      </c>
      <c r="F126" s="89">
        <v>126.39382376045494</v>
      </c>
      <c r="G126" s="89">
        <v>126.39382376045494</v>
      </c>
      <c r="H126" s="89">
        <v>133.37368010511733</v>
      </c>
      <c r="I126" s="89">
        <v>137.76224561931676</v>
      </c>
      <c r="J126" s="89">
        <v>138.69374558536347</v>
      </c>
      <c r="K126" s="89">
        <v>138.69374558536347</v>
      </c>
      <c r="L126" s="89">
        <v>138.69374558536347</v>
      </c>
      <c r="M126" s="89">
        <v>138.69374558536347</v>
      </c>
      <c r="N126" s="89">
        <v>138.69374558536347</v>
      </c>
      <c r="O126" s="89">
        <v>141.31526544454064</v>
      </c>
      <c r="P126" s="89">
        <v>141.81260668379784</v>
      </c>
      <c r="Q126" s="89"/>
      <c r="R126" s="89">
        <v>141.81260668379784</v>
      </c>
      <c r="S126" s="89">
        <v>141.81260668379784</v>
      </c>
      <c r="T126" s="89">
        <v>141.81260668379784</v>
      </c>
      <c r="U126" s="89">
        <v>141.81260735889569</v>
      </c>
      <c r="V126" s="89">
        <v>141.81260735889569</v>
      </c>
      <c r="W126" s="89">
        <v>141.81260735889569</v>
      </c>
      <c r="X126" s="89">
        <v>141.81260735889569</v>
      </c>
      <c r="Y126" s="89">
        <v>142.2375679808639</v>
      </c>
      <c r="Z126" s="89">
        <v>151.36685956249784</v>
      </c>
      <c r="AA126" s="89">
        <v>151.36685956249784</v>
      </c>
      <c r="AB126" s="89">
        <v>154.88811768297234</v>
      </c>
      <c r="AC126" s="89">
        <v>151.8933773690822</v>
      </c>
      <c r="AD126" s="89"/>
      <c r="AE126" s="89">
        <v>151.89338009303921</v>
      </c>
      <c r="AF126" s="89">
        <v>154.28980915745035</v>
      </c>
      <c r="AG126" s="89">
        <v>159.29509867570187</v>
      </c>
      <c r="AH126" s="89">
        <v>162.62195051636661</v>
      </c>
      <c r="AI126" s="89">
        <v>170.9389531785406</v>
      </c>
      <c r="AJ126" s="89">
        <v>175.78632512161968</v>
      </c>
      <c r="AK126" s="89">
        <v>177.69755903840212</v>
      </c>
      <c r="AL126" s="89">
        <v>182.62944325415367</v>
      </c>
      <c r="AM126" s="89">
        <v>204.75507002206777</v>
      </c>
      <c r="AN126" s="89">
        <v>211.64261005989249</v>
      </c>
      <c r="AO126" s="89">
        <v>213.42054092198416</v>
      </c>
      <c r="AP126" s="89">
        <v>220.72154970474719</v>
      </c>
      <c r="AQ126" s="89"/>
      <c r="AR126" s="89">
        <v>219.85086682130088</v>
      </c>
      <c r="AS126" s="89">
        <v>228.9325350229756</v>
      </c>
      <c r="AT126" s="89">
        <v>234.67426182888971</v>
      </c>
      <c r="AU126" s="89">
        <v>245.33636914162136</v>
      </c>
      <c r="AV126" s="89">
        <v>251.45894106809365</v>
      </c>
      <c r="AW126" s="89">
        <v>269.00036596635607</v>
      </c>
      <c r="AX126" s="89">
        <v>256.74306562361454</v>
      </c>
      <c r="AY126" s="89">
        <v>298.46649637050314</v>
      </c>
      <c r="AZ126" s="89">
        <v>328.24014090216355</v>
      </c>
      <c r="BA126" s="89">
        <v>333.26889820097875</v>
      </c>
      <c r="BB126" s="89">
        <v>340.09022729428449</v>
      </c>
      <c r="BC126" s="89">
        <v>345.43307193978467</v>
      </c>
      <c r="BD126" s="89"/>
      <c r="BE126" s="89">
        <v>357.27944014808946</v>
      </c>
      <c r="BF126" s="89">
        <v>361.44799874995954</v>
      </c>
      <c r="BG126" s="89">
        <v>363.04722673704885</v>
      </c>
      <c r="BH126" s="89">
        <v>363.04722673704885</v>
      </c>
      <c r="BI126" s="89">
        <v>375.45832162540006</v>
      </c>
      <c r="BJ126" s="89">
        <v>419.7709597493606</v>
      </c>
      <c r="BK126" s="89">
        <v>428.94294310091055</v>
      </c>
      <c r="BL126" s="89">
        <v>456.23288298678256</v>
      </c>
      <c r="BM126" s="89">
        <v>470.67843874752697</v>
      </c>
      <c r="BN126" s="89">
        <v>503.06917310001586</v>
      </c>
      <c r="BO126" s="89">
        <v>562.55064387621758</v>
      </c>
      <c r="BP126" s="89">
        <v>571.58873607175394</v>
      </c>
      <c r="BQ126" s="89">
        <v>579.60827987678363</v>
      </c>
      <c r="BR126" s="89">
        <v>599.66539272500086</v>
      </c>
      <c r="BS126" s="89">
        <v>648.05374204383099</v>
      </c>
    </row>
    <row r="127" spans="1:71" ht="12.75" customHeight="1" x14ac:dyDescent="0.35">
      <c r="A127" s="84">
        <v>293</v>
      </c>
      <c r="B127" s="93" t="s">
        <v>74</v>
      </c>
      <c r="C127" s="89">
        <v>100</v>
      </c>
      <c r="D127" s="89"/>
      <c r="E127" s="89">
        <v>106.4856548591483</v>
      </c>
      <c r="F127" s="89">
        <v>108.03972713101442</v>
      </c>
      <c r="G127" s="89">
        <v>113.18662362676169</v>
      </c>
      <c r="H127" s="89">
        <v>117.08012619470333</v>
      </c>
      <c r="I127" s="89">
        <v>117.61089242104649</v>
      </c>
      <c r="J127" s="89">
        <v>117.4367334480236</v>
      </c>
      <c r="K127" s="89">
        <v>118.81166731068195</v>
      </c>
      <c r="L127" s="89">
        <v>119.50658835898362</v>
      </c>
      <c r="M127" s="89">
        <v>120.36007261391713</v>
      </c>
      <c r="N127" s="89">
        <v>120.65825726269183</v>
      </c>
      <c r="O127" s="89">
        <v>121.98061960634615</v>
      </c>
      <c r="P127" s="89">
        <v>122.8718030335304</v>
      </c>
      <c r="Q127" s="89"/>
      <c r="R127" s="89">
        <v>123.76684994956699</v>
      </c>
      <c r="S127" s="89">
        <v>124.68910552682155</v>
      </c>
      <c r="T127" s="89">
        <v>126.32719068475511</v>
      </c>
      <c r="U127" s="89">
        <v>127.86988668069823</v>
      </c>
      <c r="V127" s="89">
        <v>129.94807975854079</v>
      </c>
      <c r="W127" s="89">
        <v>131.78990623106765</v>
      </c>
      <c r="X127" s="89">
        <v>135.2664442283978</v>
      </c>
      <c r="Y127" s="89">
        <v>138.04091615634275</v>
      </c>
      <c r="Z127" s="89">
        <v>141.26976518293873</v>
      </c>
      <c r="AA127" s="89">
        <v>139.6020010245937</v>
      </c>
      <c r="AB127" s="89">
        <v>140.92376362518317</v>
      </c>
      <c r="AC127" s="89">
        <v>141.27224283893801</v>
      </c>
      <c r="AD127" s="89"/>
      <c r="AE127" s="89">
        <v>143.37309045650869</v>
      </c>
      <c r="AF127" s="89">
        <v>146.69121194547421</v>
      </c>
      <c r="AG127" s="89">
        <v>149.0275790072217</v>
      </c>
      <c r="AH127" s="89">
        <v>150.5661303635583</v>
      </c>
      <c r="AI127" s="89">
        <v>160.29604787092532</v>
      </c>
      <c r="AJ127" s="89">
        <v>170.85393955314785</v>
      </c>
      <c r="AK127" s="89">
        <v>180.45349230595519</v>
      </c>
      <c r="AL127" s="89">
        <v>187.64359569331927</v>
      </c>
      <c r="AM127" s="89">
        <v>222.63335471781454</v>
      </c>
      <c r="AN127" s="89">
        <v>237.79468152964091</v>
      </c>
      <c r="AO127" s="89">
        <v>242.0057330604713</v>
      </c>
      <c r="AP127" s="89">
        <v>241.81666213786514</v>
      </c>
      <c r="AQ127" s="89"/>
      <c r="AR127" s="89">
        <v>251.25099310830828</v>
      </c>
      <c r="AS127" s="89">
        <v>256.82008210160541</v>
      </c>
      <c r="AT127" s="89">
        <v>264.0490880647049</v>
      </c>
      <c r="AU127" s="89">
        <v>277.92560100456399</v>
      </c>
      <c r="AV127" s="89">
        <v>283.12560489629857</v>
      </c>
      <c r="AW127" s="89">
        <v>295.36893620393238</v>
      </c>
      <c r="AX127" s="89">
        <v>299.66421332609889</v>
      </c>
      <c r="AY127" s="89">
        <v>342.80786911741058</v>
      </c>
      <c r="AZ127" s="89">
        <v>363.61399559020754</v>
      </c>
      <c r="BA127" s="89">
        <v>367.99288320401911</v>
      </c>
      <c r="BB127" s="89">
        <v>388.97595055298893</v>
      </c>
      <c r="BC127" s="89">
        <v>397.69829302630069</v>
      </c>
      <c r="BD127" s="89"/>
      <c r="BE127" s="89">
        <v>415.10756300047564</v>
      </c>
      <c r="BF127" s="89">
        <v>419.37328218408459</v>
      </c>
      <c r="BG127" s="89">
        <v>424.10676788006515</v>
      </c>
      <c r="BH127" s="89">
        <v>425.66050925082493</v>
      </c>
      <c r="BI127" s="89">
        <v>451.32922524502715</v>
      </c>
      <c r="BJ127" s="89">
        <v>466.31956976576049</v>
      </c>
      <c r="BK127" s="89">
        <v>491.61435114844903</v>
      </c>
      <c r="BL127" s="89">
        <v>538.67647771559302</v>
      </c>
      <c r="BM127" s="89">
        <v>566.5451025722632</v>
      </c>
      <c r="BN127" s="89">
        <v>586.88767377486931</v>
      </c>
      <c r="BO127" s="89">
        <v>604.32509475424513</v>
      </c>
      <c r="BP127" s="89">
        <v>629.73058391621862</v>
      </c>
      <c r="BQ127" s="89">
        <v>668.11452895352738</v>
      </c>
      <c r="BR127" s="89">
        <v>691.37580531622859</v>
      </c>
      <c r="BS127" s="89">
        <v>709.61597981077364</v>
      </c>
    </row>
    <row r="128" spans="1:71" ht="12.75" customHeight="1" x14ac:dyDescent="0.35">
      <c r="A128" s="84">
        <v>31</v>
      </c>
      <c r="B128" s="94" t="s">
        <v>73</v>
      </c>
      <c r="C128" s="89">
        <v>100</v>
      </c>
      <c r="D128" s="89"/>
      <c r="E128" s="89">
        <v>115.11757039712884</v>
      </c>
      <c r="F128" s="89">
        <v>121.67869989061819</v>
      </c>
      <c r="G128" s="89">
        <v>125.23700205665205</v>
      </c>
      <c r="H128" s="89">
        <v>124.45169437035148</v>
      </c>
      <c r="I128" s="89">
        <v>124.22002402221099</v>
      </c>
      <c r="J128" s="89">
        <v>124.34567073120567</v>
      </c>
      <c r="K128" s="89">
        <v>130.10507932370501</v>
      </c>
      <c r="L128" s="89">
        <v>130.55061334365368</v>
      </c>
      <c r="M128" s="89">
        <v>130.35370066939549</v>
      </c>
      <c r="N128" s="89">
        <v>131.13680600419531</v>
      </c>
      <c r="O128" s="89">
        <v>132.40029913109706</v>
      </c>
      <c r="P128" s="89">
        <v>136.80401885294145</v>
      </c>
      <c r="Q128" s="89"/>
      <c r="R128" s="89">
        <v>135.82718876187221</v>
      </c>
      <c r="S128" s="89">
        <v>135.1589088395389</v>
      </c>
      <c r="T128" s="89">
        <v>138.49032903226214</v>
      </c>
      <c r="U128" s="89">
        <v>137.44792717985194</v>
      </c>
      <c r="V128" s="89">
        <v>138.52446377620129</v>
      </c>
      <c r="W128" s="89">
        <v>140.87347090871469</v>
      </c>
      <c r="X128" s="89">
        <v>145.93450591533227</v>
      </c>
      <c r="Y128" s="89">
        <v>152.36999195596638</v>
      </c>
      <c r="Z128" s="89">
        <v>155.45110679803707</v>
      </c>
      <c r="AA128" s="89">
        <v>157.79687783075826</v>
      </c>
      <c r="AB128" s="89">
        <v>159.62690305561577</v>
      </c>
      <c r="AC128" s="89">
        <v>159.74223297398038</v>
      </c>
      <c r="AD128" s="89"/>
      <c r="AE128" s="89">
        <v>169.78031967620834</v>
      </c>
      <c r="AF128" s="89">
        <v>176.17618645778634</v>
      </c>
      <c r="AG128" s="89">
        <v>180.10576446769136</v>
      </c>
      <c r="AH128" s="89">
        <v>182.81409072302046</v>
      </c>
      <c r="AI128" s="89">
        <v>204.86492842889831</v>
      </c>
      <c r="AJ128" s="89">
        <v>231.0768927767198</v>
      </c>
      <c r="AK128" s="89">
        <v>230.46258392717255</v>
      </c>
      <c r="AL128" s="89">
        <v>243.04619549435975</v>
      </c>
      <c r="AM128" s="89">
        <v>292.58691230084895</v>
      </c>
      <c r="AN128" s="89">
        <v>284.83927137249634</v>
      </c>
      <c r="AO128" s="89">
        <v>287.84478558649658</v>
      </c>
      <c r="AP128" s="89">
        <v>299.25453399163928</v>
      </c>
      <c r="AQ128" s="89"/>
      <c r="AR128" s="89">
        <v>293.6911411598951</v>
      </c>
      <c r="AS128" s="89">
        <v>301.26958827285461</v>
      </c>
      <c r="AT128" s="89">
        <v>311.88854570311071</v>
      </c>
      <c r="AU128" s="89">
        <v>325.94300465023264</v>
      </c>
      <c r="AV128" s="89">
        <v>344.70227611953459</v>
      </c>
      <c r="AW128" s="89">
        <v>338.37510513445409</v>
      </c>
      <c r="AX128" s="89">
        <v>339.32966720455431</v>
      </c>
      <c r="AY128" s="89">
        <v>427.4210648162869</v>
      </c>
      <c r="AZ128" s="89">
        <v>427.99979823744809</v>
      </c>
      <c r="BA128" s="89">
        <v>445.3436362321205</v>
      </c>
      <c r="BB128" s="89">
        <v>465.0009761380079</v>
      </c>
      <c r="BC128" s="89">
        <v>470.95740324205951</v>
      </c>
      <c r="BD128" s="89"/>
      <c r="BE128" s="89">
        <v>475.41633250980306</v>
      </c>
      <c r="BF128" s="89">
        <v>479.10385967860969</v>
      </c>
      <c r="BG128" s="89">
        <v>487.73692007887911</v>
      </c>
      <c r="BH128" s="89">
        <v>496.96889685913084</v>
      </c>
      <c r="BI128" s="89">
        <v>520.34009975567881</v>
      </c>
      <c r="BJ128" s="89">
        <v>537.42599686260382</v>
      </c>
      <c r="BK128" s="89">
        <v>568.02360193007087</v>
      </c>
      <c r="BL128" s="89">
        <v>595.58157898626735</v>
      </c>
      <c r="BM128" s="89">
        <v>614.70405253718616</v>
      </c>
      <c r="BN128" s="89">
        <v>649.74068042802867</v>
      </c>
      <c r="BO128" s="89">
        <v>673.88741434828273</v>
      </c>
      <c r="BP128" s="89">
        <v>708.73085528965964</v>
      </c>
      <c r="BQ128" s="89">
        <v>734.79381099960779</v>
      </c>
      <c r="BR128" s="89">
        <v>785.42110699365207</v>
      </c>
      <c r="BS128" s="89">
        <v>837.86173647505007</v>
      </c>
    </row>
    <row r="129" spans="1:71" ht="12.75" customHeight="1" x14ac:dyDescent="0.35">
      <c r="A129" s="84">
        <v>311</v>
      </c>
      <c r="B129" s="93" t="s">
        <v>72</v>
      </c>
      <c r="C129" s="89">
        <v>100</v>
      </c>
      <c r="D129" s="89"/>
      <c r="E129" s="89">
        <v>125.47277260068115</v>
      </c>
      <c r="F129" s="89">
        <v>129.80476015143606</v>
      </c>
      <c r="G129" s="89">
        <v>134.78304737100376</v>
      </c>
      <c r="H129" s="89">
        <v>133.2665199592704</v>
      </c>
      <c r="I129" s="89">
        <v>134.21179869297816</v>
      </c>
      <c r="J129" s="89">
        <v>133.48774176257047</v>
      </c>
      <c r="K129" s="89">
        <v>136.45771573577056</v>
      </c>
      <c r="L129" s="89">
        <v>135.41441925448484</v>
      </c>
      <c r="M129" s="89">
        <v>136.71494455153598</v>
      </c>
      <c r="N129" s="89">
        <v>137.9576850849889</v>
      </c>
      <c r="O129" s="89">
        <v>137.1543211347946</v>
      </c>
      <c r="P129" s="89">
        <v>139.00005436045828</v>
      </c>
      <c r="Q129" s="89"/>
      <c r="R129" s="89">
        <v>139.34892176079234</v>
      </c>
      <c r="S129" s="89">
        <v>138.13253746349142</v>
      </c>
      <c r="T129" s="89">
        <v>138.52594321666302</v>
      </c>
      <c r="U129" s="89">
        <v>137.00209119667761</v>
      </c>
      <c r="V129" s="89">
        <v>137.98688460340625</v>
      </c>
      <c r="W129" s="89">
        <v>142.60110268591063</v>
      </c>
      <c r="X129" s="89">
        <v>146.76508894172491</v>
      </c>
      <c r="Y129" s="89">
        <v>152.39387193402914</v>
      </c>
      <c r="Z129" s="89">
        <v>151.73021723462392</v>
      </c>
      <c r="AA129" s="89">
        <v>152.8700353033625</v>
      </c>
      <c r="AB129" s="89">
        <v>154.66278362858867</v>
      </c>
      <c r="AC129" s="89">
        <v>155.57847599411477</v>
      </c>
      <c r="AD129" s="89"/>
      <c r="AE129" s="89">
        <v>162.72177607592059</v>
      </c>
      <c r="AF129" s="89">
        <v>173.07037687553731</v>
      </c>
      <c r="AG129" s="89">
        <v>175.0154632893383</v>
      </c>
      <c r="AH129" s="89">
        <v>178.85555746858668</v>
      </c>
      <c r="AI129" s="89">
        <v>202.90913543692224</v>
      </c>
      <c r="AJ129" s="89">
        <v>225.37452885903662</v>
      </c>
      <c r="AK129" s="89">
        <v>227.32820734625639</v>
      </c>
      <c r="AL129" s="89">
        <v>242.73942517140352</v>
      </c>
      <c r="AM129" s="89">
        <v>292.90630879902358</v>
      </c>
      <c r="AN129" s="89">
        <v>289.37547599119205</v>
      </c>
      <c r="AO129" s="89">
        <v>292.26502690323548</v>
      </c>
      <c r="AP129" s="89">
        <v>302.40525867489367</v>
      </c>
      <c r="AQ129" s="89"/>
      <c r="AR129" s="89">
        <v>301.05498225631914</v>
      </c>
      <c r="AS129" s="89">
        <v>306.4794609590719</v>
      </c>
      <c r="AT129" s="89">
        <v>319.99472039482765</v>
      </c>
      <c r="AU129" s="89">
        <v>330.72921220549455</v>
      </c>
      <c r="AV129" s="89">
        <v>347.36320056509834</v>
      </c>
      <c r="AW129" s="89">
        <v>346.52955282601692</v>
      </c>
      <c r="AX129" s="89">
        <v>342.73056101909361</v>
      </c>
      <c r="AY129" s="89">
        <v>425.90634566641205</v>
      </c>
      <c r="AZ129" s="89">
        <v>425.57973010494266</v>
      </c>
      <c r="BA129" s="89">
        <v>449.27366405036059</v>
      </c>
      <c r="BB129" s="89">
        <v>462.29442412641026</v>
      </c>
      <c r="BC129" s="89">
        <v>467.23445318671418</v>
      </c>
      <c r="BD129" s="89"/>
      <c r="BE129" s="89">
        <v>466.75099565430719</v>
      </c>
      <c r="BF129" s="89">
        <v>475.40650123814976</v>
      </c>
      <c r="BG129" s="89">
        <v>486.03189206036956</v>
      </c>
      <c r="BH129" s="89">
        <v>498.56688127526456</v>
      </c>
      <c r="BI129" s="89">
        <v>517.62246371017955</v>
      </c>
      <c r="BJ129" s="89">
        <v>526.1662414625273</v>
      </c>
      <c r="BK129" s="89">
        <v>540.93354311521455</v>
      </c>
      <c r="BL129" s="89">
        <v>555.49430310741946</v>
      </c>
      <c r="BM129" s="89">
        <v>564.19602426742188</v>
      </c>
      <c r="BN129" s="89">
        <v>578.35626467972611</v>
      </c>
      <c r="BO129" s="89">
        <v>596.9604890721057</v>
      </c>
      <c r="BP129" s="89">
        <v>611.36516707524345</v>
      </c>
      <c r="BQ129" s="89">
        <v>636.86615520967666</v>
      </c>
      <c r="BR129" s="89">
        <v>662.75083814595996</v>
      </c>
      <c r="BS129" s="89">
        <v>709.11219467044907</v>
      </c>
    </row>
    <row r="130" spans="1:71" ht="12.75" customHeight="1" x14ac:dyDescent="0.35">
      <c r="A130" s="84">
        <v>312</v>
      </c>
      <c r="B130" s="93" t="s">
        <v>71</v>
      </c>
      <c r="C130" s="89">
        <v>100</v>
      </c>
      <c r="D130" s="89"/>
      <c r="E130" s="89">
        <v>119.6850266322477</v>
      </c>
      <c r="F130" s="89">
        <v>129.05963849343362</v>
      </c>
      <c r="G130" s="89">
        <v>128.47528839861121</v>
      </c>
      <c r="H130" s="89">
        <v>129.29225396379175</v>
      </c>
      <c r="I130" s="89">
        <v>130.14985014322767</v>
      </c>
      <c r="J130" s="89">
        <v>130.14985314231305</v>
      </c>
      <c r="K130" s="89">
        <v>131.65896256058912</v>
      </c>
      <c r="L130" s="89">
        <v>131.55227931865289</v>
      </c>
      <c r="M130" s="89">
        <v>135.07231169859264</v>
      </c>
      <c r="N130" s="89">
        <v>135.24565935196605</v>
      </c>
      <c r="O130" s="89">
        <v>136.22960873221476</v>
      </c>
      <c r="P130" s="89">
        <v>139.90861874186686</v>
      </c>
      <c r="Q130" s="89"/>
      <c r="R130" s="89">
        <v>140.53284019167944</v>
      </c>
      <c r="S130" s="89">
        <v>142.62885827000153</v>
      </c>
      <c r="T130" s="89">
        <v>143.60946209965758</v>
      </c>
      <c r="U130" s="89">
        <v>143.99393290678941</v>
      </c>
      <c r="V130" s="89">
        <v>144.3726917854946</v>
      </c>
      <c r="W130" s="89">
        <v>147.12548626248545</v>
      </c>
      <c r="X130" s="89">
        <v>151.5935836361781</v>
      </c>
      <c r="Y130" s="89">
        <v>157.18229131471861</v>
      </c>
      <c r="Z130" s="89">
        <v>156.53477485382746</v>
      </c>
      <c r="AA130" s="89">
        <v>157.49397452099112</v>
      </c>
      <c r="AB130" s="89">
        <v>158.91929981246125</v>
      </c>
      <c r="AC130" s="89">
        <v>159.17272891102169</v>
      </c>
      <c r="AD130" s="89"/>
      <c r="AE130" s="89">
        <v>163.38936686277549</v>
      </c>
      <c r="AF130" s="89">
        <v>167.33625787214913</v>
      </c>
      <c r="AG130" s="89">
        <v>178.34313853601063</v>
      </c>
      <c r="AH130" s="89">
        <v>179.16711304237398</v>
      </c>
      <c r="AI130" s="89">
        <v>197.30116031601224</v>
      </c>
      <c r="AJ130" s="89">
        <v>219.19759191197932</v>
      </c>
      <c r="AK130" s="89">
        <v>226.33250990713344</v>
      </c>
      <c r="AL130" s="89">
        <v>244.51355606008474</v>
      </c>
      <c r="AM130" s="89">
        <v>290.61417692313523</v>
      </c>
      <c r="AN130" s="89">
        <v>293.36858336338378</v>
      </c>
      <c r="AO130" s="89">
        <v>293.12807215887887</v>
      </c>
      <c r="AP130" s="89">
        <v>319.32048907469829</v>
      </c>
      <c r="AQ130" s="89"/>
      <c r="AR130" s="89">
        <v>320.75701248384581</v>
      </c>
      <c r="AS130" s="89">
        <v>330.2995008749175</v>
      </c>
      <c r="AT130" s="89">
        <v>338.00460358574782</v>
      </c>
      <c r="AU130" s="89">
        <v>348.81937472253537</v>
      </c>
      <c r="AV130" s="89">
        <v>361.19280501689593</v>
      </c>
      <c r="AW130" s="89">
        <v>363.30872615141294</v>
      </c>
      <c r="AX130" s="89">
        <v>366.16127823004626</v>
      </c>
      <c r="AY130" s="89">
        <v>444.20388191547249</v>
      </c>
      <c r="AZ130" s="89">
        <v>447.28670600837876</v>
      </c>
      <c r="BA130" s="89">
        <v>461.02676636708014</v>
      </c>
      <c r="BB130" s="89">
        <v>511.14595013300709</v>
      </c>
      <c r="BC130" s="89">
        <v>525.45700891865977</v>
      </c>
      <c r="BD130" s="89"/>
      <c r="BE130" s="89">
        <v>539.66688621015169</v>
      </c>
      <c r="BF130" s="89">
        <v>541.16158851674481</v>
      </c>
      <c r="BG130" s="89">
        <v>545.50999992582126</v>
      </c>
      <c r="BH130" s="89">
        <v>554.85602517219536</v>
      </c>
      <c r="BI130" s="89">
        <v>569.9428115212545</v>
      </c>
      <c r="BJ130" s="89">
        <v>596.54572431528732</v>
      </c>
      <c r="BK130" s="89">
        <v>644.37437238608766</v>
      </c>
      <c r="BL130" s="89">
        <v>669.4856635114345</v>
      </c>
      <c r="BM130" s="89">
        <v>677.36516373738539</v>
      </c>
      <c r="BN130" s="89">
        <v>703.52138846736455</v>
      </c>
      <c r="BO130" s="89">
        <v>717.59246585447011</v>
      </c>
      <c r="BP130" s="89">
        <v>734.67470185775414</v>
      </c>
      <c r="BQ130" s="89">
        <v>752.2322458603262</v>
      </c>
      <c r="BR130" s="89">
        <v>797.53102117230458</v>
      </c>
      <c r="BS130" s="89">
        <v>815.85682927240839</v>
      </c>
    </row>
    <row r="131" spans="1:71" ht="12.75" customHeight="1" x14ac:dyDescent="0.35">
      <c r="A131" s="84">
        <v>313</v>
      </c>
      <c r="B131" s="93" t="s">
        <v>70</v>
      </c>
      <c r="C131" s="89">
        <v>100</v>
      </c>
      <c r="D131" s="89"/>
      <c r="E131" s="89">
        <v>110.51090634616094</v>
      </c>
      <c r="F131" s="89">
        <v>120.45046198830822</v>
      </c>
      <c r="G131" s="89">
        <v>121.4578435653561</v>
      </c>
      <c r="H131" s="89">
        <v>118.76078974473309</v>
      </c>
      <c r="I131" s="89">
        <v>117.40351280511346</v>
      </c>
      <c r="J131" s="89">
        <v>115.04438372353401</v>
      </c>
      <c r="K131" s="89">
        <v>128.36987608889217</v>
      </c>
      <c r="L131" s="89">
        <v>128.7441677937496</v>
      </c>
      <c r="M131" s="89">
        <v>128.27731933545945</v>
      </c>
      <c r="N131" s="89">
        <v>129.77332068087983</v>
      </c>
      <c r="O131" s="89">
        <v>132.86456128969181</v>
      </c>
      <c r="P131" s="89">
        <v>142.56307334148926</v>
      </c>
      <c r="Q131" s="89"/>
      <c r="R131" s="89">
        <v>141.85540268094852</v>
      </c>
      <c r="S131" s="89">
        <v>140.92831253845011</v>
      </c>
      <c r="T131" s="89">
        <v>144.76061405105477</v>
      </c>
      <c r="U131" s="89">
        <v>142.40923591570504</v>
      </c>
      <c r="V131" s="89">
        <v>144.06706249651182</v>
      </c>
      <c r="W131" s="89">
        <v>147.47303593030335</v>
      </c>
      <c r="X131" s="89">
        <v>155.31241639000561</v>
      </c>
      <c r="Y131" s="89">
        <v>167.22589677059375</v>
      </c>
      <c r="Z131" s="89">
        <v>174.39772247915442</v>
      </c>
      <c r="AA131" s="89">
        <v>179.26203629490573</v>
      </c>
      <c r="AB131" s="89">
        <v>181.10774154550086</v>
      </c>
      <c r="AC131" s="89">
        <v>180.18992184269962</v>
      </c>
      <c r="AD131" s="89"/>
      <c r="AE131" s="89">
        <v>196.90027529056601</v>
      </c>
      <c r="AF131" s="89">
        <v>205.50258253256004</v>
      </c>
      <c r="AG131" s="89">
        <v>208.59690700264886</v>
      </c>
      <c r="AH131" s="89">
        <v>210.12069680671709</v>
      </c>
      <c r="AI131" s="89">
        <v>243.66569681096132</v>
      </c>
      <c r="AJ131" s="89">
        <v>285.1717578333579</v>
      </c>
      <c r="AK131" s="89">
        <v>274.61464402980829</v>
      </c>
      <c r="AL131" s="89">
        <v>290.47192198621781</v>
      </c>
      <c r="AM131" s="89">
        <v>364.86411197036352</v>
      </c>
      <c r="AN131" s="89">
        <v>344.62235814849976</v>
      </c>
      <c r="AO131" s="89">
        <v>349.9490713124336</v>
      </c>
      <c r="AP131" s="89">
        <v>367.19871278629688</v>
      </c>
      <c r="AQ131" s="89"/>
      <c r="AR131" s="89">
        <v>354.7581361235496</v>
      </c>
      <c r="AS131" s="89">
        <v>366.85093078546623</v>
      </c>
      <c r="AT131" s="89">
        <v>381.43562549170105</v>
      </c>
      <c r="AU131" s="89">
        <v>396.23107301416729</v>
      </c>
      <c r="AV131" s="89">
        <v>426.98278415438818</v>
      </c>
      <c r="AW131" s="89">
        <v>411.83013675201363</v>
      </c>
      <c r="AX131" s="89">
        <v>411.35065742143024</v>
      </c>
      <c r="AY131" s="89">
        <v>543.43698871825347</v>
      </c>
      <c r="AZ131" s="89">
        <v>536.33333122466843</v>
      </c>
      <c r="BA131" s="89">
        <v>555.19168214652757</v>
      </c>
      <c r="BB131" s="89">
        <v>573.85901117405308</v>
      </c>
      <c r="BC131" s="89">
        <v>584.26204670859158</v>
      </c>
      <c r="BD131" s="89"/>
      <c r="BE131" s="89">
        <v>591.16175927594281</v>
      </c>
      <c r="BF131" s="89">
        <v>594.32855188237249</v>
      </c>
      <c r="BG131" s="89">
        <v>594.71498237926789</v>
      </c>
      <c r="BH131" s="89">
        <v>606.24739445643365</v>
      </c>
      <c r="BI131" s="89">
        <v>631.67961114545164</v>
      </c>
      <c r="BJ131" s="89">
        <v>653.16081148006754</v>
      </c>
      <c r="BK131" s="89">
        <v>700.22637210327571</v>
      </c>
      <c r="BL131" s="89">
        <v>739.41104333597093</v>
      </c>
      <c r="BM131" s="89">
        <v>768.95789390341326</v>
      </c>
      <c r="BN131" s="89">
        <v>823.17193645628527</v>
      </c>
      <c r="BO131" s="89">
        <v>862.78198483953634</v>
      </c>
      <c r="BP131" s="89">
        <v>917.03038050913005</v>
      </c>
      <c r="BQ131" s="89">
        <v>964.49971290967244</v>
      </c>
      <c r="BR131" s="89">
        <v>1043.2265014684881</v>
      </c>
      <c r="BS131" s="89">
        <v>1122.0940704713212</v>
      </c>
    </row>
    <row r="132" spans="1:71" ht="12.75" customHeight="1" x14ac:dyDescent="0.35">
      <c r="A132" s="84">
        <v>314</v>
      </c>
      <c r="B132" s="93" t="s">
        <v>69</v>
      </c>
      <c r="C132" s="89">
        <v>100</v>
      </c>
      <c r="D132" s="89"/>
      <c r="E132" s="89">
        <v>111.21333454817722</v>
      </c>
      <c r="F132" s="89">
        <v>115.2665117929882</v>
      </c>
      <c r="G132" s="89">
        <v>119.515910099797</v>
      </c>
      <c r="H132" s="89">
        <v>119.515910099797</v>
      </c>
      <c r="I132" s="89">
        <v>121.10719543807787</v>
      </c>
      <c r="J132" s="89">
        <v>128.5847411291289</v>
      </c>
      <c r="K132" s="89">
        <v>125.78094314119053</v>
      </c>
      <c r="L132" s="89">
        <v>125.77709248096482</v>
      </c>
      <c r="M132" s="89">
        <v>122.95609893329045</v>
      </c>
      <c r="N132" s="89">
        <v>122.95609893329045</v>
      </c>
      <c r="O132" s="89">
        <v>122.95609893329045</v>
      </c>
      <c r="P132" s="89">
        <v>122.95609893329045</v>
      </c>
      <c r="Q132" s="89"/>
      <c r="R132" s="89">
        <v>115.99700947341189</v>
      </c>
      <c r="S132" s="89">
        <v>116.00086920235935</v>
      </c>
      <c r="T132" s="89">
        <v>124.92028539123466</v>
      </c>
      <c r="U132" s="89">
        <v>124.91893649759544</v>
      </c>
      <c r="V132" s="89">
        <v>124.91893649759544</v>
      </c>
      <c r="W132" s="89">
        <v>124.91893649759544</v>
      </c>
      <c r="X132" s="89">
        <v>127.61106477087094</v>
      </c>
      <c r="Y132" s="89">
        <v>127.61106770969994</v>
      </c>
      <c r="Z132" s="89">
        <v>129.35246396030195</v>
      </c>
      <c r="AA132" s="89">
        <v>129.35246396030195</v>
      </c>
      <c r="AB132" s="89">
        <v>134.05469343417681</v>
      </c>
      <c r="AC132" s="89">
        <v>134.05469343417681</v>
      </c>
      <c r="AD132" s="89"/>
      <c r="AE132" s="89">
        <v>140.56601633983047</v>
      </c>
      <c r="AF132" s="89">
        <v>140.56601633983047</v>
      </c>
      <c r="AG132" s="89">
        <v>149.40729385501635</v>
      </c>
      <c r="AH132" s="89">
        <v>149.40729758284152</v>
      </c>
      <c r="AI132" s="89">
        <v>157.06107799414133</v>
      </c>
      <c r="AJ132" s="89">
        <v>171.52984383017611</v>
      </c>
      <c r="AK132" s="89">
        <v>177.94408173077721</v>
      </c>
      <c r="AL132" s="89">
        <v>180.50805913140096</v>
      </c>
      <c r="AM132" s="89">
        <v>200.2115141701405</v>
      </c>
      <c r="AN132" s="89">
        <v>200.2115141701405</v>
      </c>
      <c r="AO132" s="89">
        <v>200.2115141701405</v>
      </c>
      <c r="AP132" s="89">
        <v>204.92045888712855</v>
      </c>
      <c r="AQ132" s="89"/>
      <c r="AR132" s="89">
        <v>204.92045888712855</v>
      </c>
      <c r="AS132" s="89">
        <v>204.92045888712855</v>
      </c>
      <c r="AT132" s="89">
        <v>213.13600033070776</v>
      </c>
      <c r="AU132" s="89">
        <v>229.0048865086722</v>
      </c>
      <c r="AV132" s="89">
        <v>240.68573013878085</v>
      </c>
      <c r="AW132" s="89">
        <v>240.68573013878085</v>
      </c>
      <c r="AX132" s="89">
        <v>250.64209126769504</v>
      </c>
      <c r="AY132" s="89">
        <v>296.40347344272459</v>
      </c>
      <c r="AZ132" s="89">
        <v>311.7181018739488</v>
      </c>
      <c r="BA132" s="89">
        <v>329.39814106612585</v>
      </c>
      <c r="BB132" s="89">
        <v>360.77425024186562</v>
      </c>
      <c r="BC132" s="89">
        <v>360.77425410554531</v>
      </c>
      <c r="BD132" s="89"/>
      <c r="BE132" s="89">
        <v>360.76939808714945</v>
      </c>
      <c r="BF132" s="89">
        <v>360.77425410554531</v>
      </c>
      <c r="BG132" s="89">
        <v>389.90963927942033</v>
      </c>
      <c r="BH132" s="89">
        <v>392.22642319369299</v>
      </c>
      <c r="BI132" s="89">
        <v>429.52825701713977</v>
      </c>
      <c r="BJ132" s="89">
        <v>443.39190027033578</v>
      </c>
      <c r="BK132" s="89">
        <v>464.92958608531188</v>
      </c>
      <c r="BL132" s="89">
        <v>515.56110256020702</v>
      </c>
      <c r="BM132" s="89">
        <v>541.19603559845723</v>
      </c>
      <c r="BN132" s="89">
        <v>569.63498101671598</v>
      </c>
      <c r="BO132" s="89">
        <v>574.31484026640476</v>
      </c>
      <c r="BP132" s="89">
        <v>614.37021573213894</v>
      </c>
      <c r="BQ132" s="89">
        <v>615.07643567382138</v>
      </c>
      <c r="BR132" s="89">
        <v>656.95351683781462</v>
      </c>
      <c r="BS132" s="89">
        <v>697.92926850557319</v>
      </c>
    </row>
    <row r="133" spans="1:71" ht="12.75" customHeight="1" x14ac:dyDescent="0.35">
      <c r="A133" s="84">
        <v>315</v>
      </c>
      <c r="B133" s="93" t="s">
        <v>68</v>
      </c>
      <c r="C133" s="89">
        <v>100</v>
      </c>
      <c r="D133" s="89"/>
      <c r="E133" s="89">
        <v>133.48885041241164</v>
      </c>
      <c r="F133" s="89">
        <v>140.05621146437221</v>
      </c>
      <c r="G133" s="89">
        <v>139.1923080901496</v>
      </c>
      <c r="H133" s="89">
        <v>145.84822130710035</v>
      </c>
      <c r="I133" s="89">
        <v>143.75391875885367</v>
      </c>
      <c r="J133" s="89">
        <v>143.0240593605204</v>
      </c>
      <c r="K133" s="89">
        <v>146.27189034996346</v>
      </c>
      <c r="L133" s="89">
        <v>145.95699528914432</v>
      </c>
      <c r="M133" s="89">
        <v>146.77216740258146</v>
      </c>
      <c r="N133" s="89">
        <v>146.08982868361127</v>
      </c>
      <c r="O133" s="89">
        <v>147.63140133557226</v>
      </c>
      <c r="P133" s="89">
        <v>147.60978314923392</v>
      </c>
      <c r="Q133" s="89"/>
      <c r="R133" s="89">
        <v>152.44394658081546</v>
      </c>
      <c r="S133" s="89">
        <v>150.37606343108851</v>
      </c>
      <c r="T133" s="89">
        <v>150.48188138571095</v>
      </c>
      <c r="U133" s="89">
        <v>150.14926501234356</v>
      </c>
      <c r="V133" s="89">
        <v>152.74947989295728</v>
      </c>
      <c r="W133" s="89">
        <v>152.76959226523738</v>
      </c>
      <c r="X133" s="89">
        <v>158.69737915362182</v>
      </c>
      <c r="Y133" s="89">
        <v>159.83483272867932</v>
      </c>
      <c r="Z133" s="89">
        <v>158.56805403177887</v>
      </c>
      <c r="AA133" s="89">
        <v>160.25824535200064</v>
      </c>
      <c r="AB133" s="89">
        <v>158.97247806947996</v>
      </c>
      <c r="AC133" s="89">
        <v>160.42953149486624</v>
      </c>
      <c r="AD133" s="89"/>
      <c r="AE133" s="89">
        <v>165.26649822831936</v>
      </c>
      <c r="AF133" s="89">
        <v>169.62883037460037</v>
      </c>
      <c r="AG133" s="89">
        <v>173.62172127984422</v>
      </c>
      <c r="AH133" s="89">
        <v>190.22144405779375</v>
      </c>
      <c r="AI133" s="89">
        <v>207.82262904021815</v>
      </c>
      <c r="AJ133" s="89">
        <v>224.9837546901768</v>
      </c>
      <c r="AK133" s="89">
        <v>247.76395981631563</v>
      </c>
      <c r="AL133" s="89">
        <v>273.57024465678694</v>
      </c>
      <c r="AM133" s="89">
        <v>306.83776716028996</v>
      </c>
      <c r="AN133" s="89">
        <v>313.98244082226427</v>
      </c>
      <c r="AO133" s="89">
        <v>312.4490325685581</v>
      </c>
      <c r="AP133" s="89">
        <v>319.91576796135871</v>
      </c>
      <c r="AQ133" s="89"/>
      <c r="AR133" s="89">
        <v>315.19957152135709</v>
      </c>
      <c r="AS133" s="89">
        <v>324.17896272420069</v>
      </c>
      <c r="AT133" s="89">
        <v>330.55030675093366</v>
      </c>
      <c r="AU133" s="89">
        <v>351.4559133873156</v>
      </c>
      <c r="AV133" s="89">
        <v>353.39879435628205</v>
      </c>
      <c r="AW133" s="89">
        <v>344.0795852158796</v>
      </c>
      <c r="AX133" s="89">
        <v>344.47702154524438</v>
      </c>
      <c r="AY133" s="89">
        <v>410.29382800227745</v>
      </c>
      <c r="AZ133" s="89">
        <v>419.61299485956988</v>
      </c>
      <c r="BA133" s="89">
        <v>441.3314990144454</v>
      </c>
      <c r="BB133" s="89">
        <v>447.91355429045427</v>
      </c>
      <c r="BC133" s="89">
        <v>450.4692452480744</v>
      </c>
      <c r="BD133" s="89"/>
      <c r="BE133" s="89">
        <v>457.68983462414911</v>
      </c>
      <c r="BF133" s="89">
        <v>460.14904960697316</v>
      </c>
      <c r="BG133" s="89">
        <v>471.49699984792773</v>
      </c>
      <c r="BH133" s="89">
        <v>487.53735568168617</v>
      </c>
      <c r="BI133" s="89">
        <v>504.7621179109405</v>
      </c>
      <c r="BJ133" s="89">
        <v>521.59061879377214</v>
      </c>
      <c r="BK133" s="89">
        <v>538.68263668014447</v>
      </c>
      <c r="BL133" s="89">
        <v>529.65244020672708</v>
      </c>
      <c r="BM133" s="89">
        <v>536.50398448554529</v>
      </c>
      <c r="BN133" s="89">
        <v>560.32307441375428</v>
      </c>
      <c r="BO133" s="89">
        <v>576.33256454258367</v>
      </c>
      <c r="BP133" s="89">
        <v>587.48204861623253</v>
      </c>
      <c r="BQ133" s="89">
        <v>604.19004870316655</v>
      </c>
      <c r="BR133" s="89">
        <v>615.0622297473991</v>
      </c>
      <c r="BS133" s="89">
        <v>632.40248325516654</v>
      </c>
    </row>
    <row r="134" spans="1:71" ht="12.75" customHeight="1" x14ac:dyDescent="0.35">
      <c r="A134" s="84">
        <v>319</v>
      </c>
      <c r="B134" s="93" t="s">
        <v>67</v>
      </c>
      <c r="C134" s="89">
        <v>100</v>
      </c>
      <c r="D134" s="89"/>
      <c r="E134" s="89">
        <v>105.67054481543761</v>
      </c>
      <c r="F134" s="89">
        <v>106.67653303433423</v>
      </c>
      <c r="G134" s="89">
        <v>120.44632135396083</v>
      </c>
      <c r="H134" s="89">
        <v>120.44632135396083</v>
      </c>
      <c r="I134" s="89">
        <v>120.44632135396083</v>
      </c>
      <c r="J134" s="89">
        <v>120.44632617245485</v>
      </c>
      <c r="K134" s="89">
        <v>120.44632617245485</v>
      </c>
      <c r="L134" s="89">
        <v>124.8845274405404</v>
      </c>
      <c r="M134" s="89">
        <v>124.8845274405404</v>
      </c>
      <c r="N134" s="89">
        <v>124.8845274405404</v>
      </c>
      <c r="O134" s="89">
        <v>124.8845274405404</v>
      </c>
      <c r="P134" s="89">
        <v>124.8845274405404</v>
      </c>
      <c r="Q134" s="89"/>
      <c r="R134" s="89">
        <v>124.8845274405404</v>
      </c>
      <c r="S134" s="89">
        <v>124.8845274405404</v>
      </c>
      <c r="T134" s="89">
        <v>126.21272055752981</v>
      </c>
      <c r="U134" s="89">
        <v>127.86495376494119</v>
      </c>
      <c r="V134" s="89">
        <v>127.86495376494119</v>
      </c>
      <c r="W134" s="89">
        <v>127.86495376494119</v>
      </c>
      <c r="X134" s="89">
        <v>127.86476890855747</v>
      </c>
      <c r="Y134" s="89">
        <v>130.09543089084156</v>
      </c>
      <c r="Z134" s="89">
        <v>131.47229189701773</v>
      </c>
      <c r="AA134" s="89">
        <v>131.47229189701773</v>
      </c>
      <c r="AB134" s="89">
        <v>131.47229189701773</v>
      </c>
      <c r="AC134" s="89">
        <v>133.05093942927169</v>
      </c>
      <c r="AD134" s="89"/>
      <c r="AE134" s="89">
        <v>135.75871573792324</v>
      </c>
      <c r="AF134" s="89">
        <v>139.96582169976199</v>
      </c>
      <c r="AG134" s="89">
        <v>139.96582169976199</v>
      </c>
      <c r="AH134" s="89">
        <v>139.96582169976199</v>
      </c>
      <c r="AI134" s="89">
        <v>144.85875203743507</v>
      </c>
      <c r="AJ134" s="89">
        <v>149.4616759919287</v>
      </c>
      <c r="AK134" s="89">
        <v>149.4616759919287</v>
      </c>
      <c r="AL134" s="89">
        <v>149.4616759919287</v>
      </c>
      <c r="AM134" s="89">
        <v>168.5357697159217</v>
      </c>
      <c r="AN134" s="89">
        <v>171.33913032859473</v>
      </c>
      <c r="AO134" s="89">
        <v>175.3360950572719</v>
      </c>
      <c r="AP134" s="89">
        <v>175.3360950572719</v>
      </c>
      <c r="AQ134" s="89"/>
      <c r="AR134" s="89">
        <v>175.3360950572719</v>
      </c>
      <c r="AS134" s="89">
        <v>180.04573144935918</v>
      </c>
      <c r="AT134" s="89">
        <v>180.04573144935918</v>
      </c>
      <c r="AU134" s="89">
        <v>190.68975877041115</v>
      </c>
      <c r="AV134" s="89">
        <v>196.06671004118598</v>
      </c>
      <c r="AW134" s="89">
        <v>200.96266713804434</v>
      </c>
      <c r="AX134" s="89">
        <v>200.96266713804434</v>
      </c>
      <c r="AY134" s="89">
        <v>226.46687010094212</v>
      </c>
      <c r="AZ134" s="89">
        <v>226.46687010094212</v>
      </c>
      <c r="BA134" s="89">
        <v>226.46690195664902</v>
      </c>
      <c r="BB134" s="89">
        <v>240.16575929866792</v>
      </c>
      <c r="BC134" s="89">
        <v>240.16575929866792</v>
      </c>
      <c r="BD134" s="89"/>
      <c r="BE134" s="89">
        <v>244.76989732456303</v>
      </c>
      <c r="BF134" s="89">
        <v>249.44011973664942</v>
      </c>
      <c r="BG134" s="89">
        <v>253.35539407915687</v>
      </c>
      <c r="BH134" s="89">
        <v>254.70748133460373</v>
      </c>
      <c r="BI134" s="89">
        <v>265.17724860854253</v>
      </c>
      <c r="BJ134" s="89">
        <v>281.7773908277274</v>
      </c>
      <c r="BK134" s="89">
        <v>296.57939717598998</v>
      </c>
      <c r="BL134" s="89">
        <v>297.72621888872192</v>
      </c>
      <c r="BM134" s="89">
        <v>301.03425917079579</v>
      </c>
      <c r="BN134" s="89">
        <v>324.04573816312495</v>
      </c>
      <c r="BO134" s="89">
        <v>341.64847263864107</v>
      </c>
      <c r="BP134" s="89">
        <v>358.04983443026492</v>
      </c>
      <c r="BQ134" s="89">
        <v>358.04983443026492</v>
      </c>
      <c r="BR134" s="89">
        <v>393.66940492128714</v>
      </c>
      <c r="BS134" s="89">
        <v>419.35328237907174</v>
      </c>
    </row>
    <row r="135" spans="1:71" ht="12.75" customHeight="1" x14ac:dyDescent="0.35">
      <c r="A135" s="84">
        <v>32</v>
      </c>
      <c r="B135" s="94" t="s">
        <v>66</v>
      </c>
      <c r="C135" s="89">
        <v>100</v>
      </c>
      <c r="D135" s="89"/>
      <c r="E135" s="89">
        <v>101.91997660777375</v>
      </c>
      <c r="F135" s="89">
        <v>114.78062393202894</v>
      </c>
      <c r="G135" s="89">
        <v>114.78062393202894</v>
      </c>
      <c r="H135" s="89">
        <v>114.15463181317692</v>
      </c>
      <c r="I135" s="89">
        <v>114.15463181317692</v>
      </c>
      <c r="J135" s="89">
        <v>113.76490612834067</v>
      </c>
      <c r="K135" s="89">
        <v>101.83489663755974</v>
      </c>
      <c r="L135" s="89">
        <v>102.33871123186225</v>
      </c>
      <c r="M135" s="89">
        <v>102.41136258834875</v>
      </c>
      <c r="N135" s="89">
        <v>102.33871066243699</v>
      </c>
      <c r="O135" s="89">
        <v>102.41140610253321</v>
      </c>
      <c r="P135" s="89">
        <v>101.50681423252635</v>
      </c>
      <c r="Q135" s="89"/>
      <c r="R135" s="89">
        <v>101.74304909586979</v>
      </c>
      <c r="S135" s="89">
        <v>103.33841839130766</v>
      </c>
      <c r="T135" s="89">
        <v>102.12899969511901</v>
      </c>
      <c r="U135" s="89">
        <v>103.04561573898754</v>
      </c>
      <c r="V135" s="89">
        <v>103.15072408979242</v>
      </c>
      <c r="W135" s="89">
        <v>103.15072408979242</v>
      </c>
      <c r="X135" s="89">
        <v>103.00809738816709</v>
      </c>
      <c r="Y135" s="89">
        <v>104.8244687246456</v>
      </c>
      <c r="Z135" s="89">
        <v>104.82446911955934</v>
      </c>
      <c r="AA135" s="89">
        <v>104.82461287108491</v>
      </c>
      <c r="AB135" s="89">
        <v>104.81884684878293</v>
      </c>
      <c r="AC135" s="89">
        <v>105.83319656066108</v>
      </c>
      <c r="AD135" s="89"/>
      <c r="AE135" s="89">
        <v>104.83811682922288</v>
      </c>
      <c r="AF135" s="89">
        <v>106.51908691995041</v>
      </c>
      <c r="AG135" s="89">
        <v>110.92100592940891</v>
      </c>
      <c r="AH135" s="89">
        <v>111.11191671427189</v>
      </c>
      <c r="AI135" s="89">
        <v>111.70654590705263</v>
      </c>
      <c r="AJ135" s="89">
        <v>115.84427142972136</v>
      </c>
      <c r="AK135" s="89">
        <v>117.06236036789193</v>
      </c>
      <c r="AL135" s="89">
        <v>141.41399109162569</v>
      </c>
      <c r="AM135" s="89">
        <v>147.32628239300848</v>
      </c>
      <c r="AN135" s="89">
        <v>150.09915397344773</v>
      </c>
      <c r="AO135" s="89">
        <v>149.58942781871713</v>
      </c>
      <c r="AP135" s="89">
        <v>149.58942781871713</v>
      </c>
      <c r="AQ135" s="89"/>
      <c r="AR135" s="89">
        <v>161.91920121333027</v>
      </c>
      <c r="AS135" s="89">
        <v>162.077512675267</v>
      </c>
      <c r="AT135" s="89">
        <v>164.42176222879522</v>
      </c>
      <c r="AU135" s="89">
        <v>174.80850084174685</v>
      </c>
      <c r="AV135" s="89">
        <v>177.42042572597148</v>
      </c>
      <c r="AW135" s="89">
        <v>180.16352968144605</v>
      </c>
      <c r="AX135" s="89">
        <v>184.45267563068623</v>
      </c>
      <c r="AY135" s="89">
        <v>189.99707602096532</v>
      </c>
      <c r="AZ135" s="89">
        <v>211.81681317971339</v>
      </c>
      <c r="BA135" s="89">
        <v>212.1827927965326</v>
      </c>
      <c r="BB135" s="89">
        <v>212.2839510049738</v>
      </c>
      <c r="BC135" s="89">
        <v>215.65958856301637</v>
      </c>
      <c r="BD135" s="89"/>
      <c r="BE135" s="89">
        <v>213.50636401937911</v>
      </c>
      <c r="BF135" s="89">
        <v>213.50636401937911</v>
      </c>
      <c r="BG135" s="89">
        <v>213.50637964814186</v>
      </c>
      <c r="BH135" s="89">
        <v>213.70603484057182</v>
      </c>
      <c r="BI135" s="89">
        <v>215.61731120890445</v>
      </c>
      <c r="BJ135" s="89">
        <v>222.06889903881978</v>
      </c>
      <c r="BK135" s="89">
        <v>223.97173624802991</v>
      </c>
      <c r="BL135" s="89">
        <v>227.27037331563869</v>
      </c>
      <c r="BM135" s="89">
        <v>229.66877121196396</v>
      </c>
      <c r="BN135" s="89">
        <v>237.24040512058269</v>
      </c>
      <c r="BO135" s="89">
        <v>243.45367565002016</v>
      </c>
      <c r="BP135" s="89">
        <v>249.1654699169286</v>
      </c>
      <c r="BQ135" s="89">
        <v>250.40410582743823</v>
      </c>
      <c r="BR135" s="89">
        <v>264.13502126351096</v>
      </c>
      <c r="BS135" s="89">
        <v>278.91451738387138</v>
      </c>
    </row>
    <row r="136" spans="1:71" ht="12.75" customHeight="1" x14ac:dyDescent="0.35">
      <c r="A136" s="84">
        <v>33</v>
      </c>
      <c r="B136" s="94" t="s">
        <v>65</v>
      </c>
      <c r="C136" s="89">
        <v>100</v>
      </c>
      <c r="D136" s="89"/>
      <c r="E136" s="89">
        <v>117.97159706301814</v>
      </c>
      <c r="F136" s="89">
        <v>121.967067101919</v>
      </c>
      <c r="G136" s="89">
        <v>122.9841459390795</v>
      </c>
      <c r="H136" s="89">
        <v>124.1609004833865</v>
      </c>
      <c r="I136" s="89">
        <v>126.46356640656208</v>
      </c>
      <c r="J136" s="89">
        <v>126.92339548590081</v>
      </c>
      <c r="K136" s="89">
        <v>128.06558580056853</v>
      </c>
      <c r="L136" s="89">
        <v>128.46158807129282</v>
      </c>
      <c r="M136" s="89">
        <v>130.49540468629792</v>
      </c>
      <c r="N136" s="89">
        <v>130.71192668154043</v>
      </c>
      <c r="O136" s="89">
        <v>131.73880822136405</v>
      </c>
      <c r="P136" s="89">
        <v>132.40877930716172</v>
      </c>
      <c r="Q136" s="89"/>
      <c r="R136" s="89">
        <v>134.32535764417929</v>
      </c>
      <c r="S136" s="89">
        <v>134.64234928511775</v>
      </c>
      <c r="T136" s="89">
        <v>135.89267249205705</v>
      </c>
      <c r="U136" s="89">
        <v>136.77573240607987</v>
      </c>
      <c r="V136" s="89">
        <v>136.80662937152476</v>
      </c>
      <c r="W136" s="89">
        <v>137.11176108120048</v>
      </c>
      <c r="X136" s="89">
        <v>137.80909408206452</v>
      </c>
      <c r="Y136" s="89">
        <v>140.48464238276387</v>
      </c>
      <c r="Z136" s="89">
        <v>141.10293300686411</v>
      </c>
      <c r="AA136" s="89">
        <v>141.46012898615027</v>
      </c>
      <c r="AB136" s="89">
        <v>142.17272078113788</v>
      </c>
      <c r="AC136" s="89">
        <v>142.32913570509936</v>
      </c>
      <c r="AD136" s="89"/>
      <c r="AE136" s="89">
        <v>144.96609944142946</v>
      </c>
      <c r="AF136" s="89">
        <v>147.31322260010168</v>
      </c>
      <c r="AG136" s="89">
        <v>148.82687572241809</v>
      </c>
      <c r="AH136" s="89">
        <v>150.54652199228096</v>
      </c>
      <c r="AI136" s="89">
        <v>154.87158035473013</v>
      </c>
      <c r="AJ136" s="89">
        <v>159.53158512599614</v>
      </c>
      <c r="AK136" s="89">
        <v>168.05261547900716</v>
      </c>
      <c r="AL136" s="89">
        <v>174.57227758752097</v>
      </c>
      <c r="AM136" s="89">
        <v>194.16948539834834</v>
      </c>
      <c r="AN136" s="89">
        <v>205.65195134003966</v>
      </c>
      <c r="AO136" s="89">
        <v>217.66593276637974</v>
      </c>
      <c r="AP136" s="89">
        <v>221.94871957510207</v>
      </c>
      <c r="AQ136" s="89"/>
      <c r="AR136" s="89">
        <v>223.39294958380717</v>
      </c>
      <c r="AS136" s="89">
        <v>226.52534366205697</v>
      </c>
      <c r="AT136" s="89">
        <v>236.22421586139754</v>
      </c>
      <c r="AU136" s="89">
        <v>250.09254851747525</v>
      </c>
      <c r="AV136" s="89">
        <v>256.05720352594443</v>
      </c>
      <c r="AW136" s="89">
        <v>257.91724593384805</v>
      </c>
      <c r="AX136" s="89">
        <v>256.64553309586972</v>
      </c>
      <c r="AY136" s="89">
        <v>296.6122588671987</v>
      </c>
      <c r="AZ136" s="89">
        <v>310.30496477288591</v>
      </c>
      <c r="BA136" s="89">
        <v>328.42796871172072</v>
      </c>
      <c r="BB136" s="89">
        <v>341.9965183415207</v>
      </c>
      <c r="BC136" s="89">
        <v>346.47429188576638</v>
      </c>
      <c r="BD136" s="89"/>
      <c r="BE136" s="89">
        <v>348.39752546355282</v>
      </c>
      <c r="BF136" s="89">
        <v>355.41040889800553</v>
      </c>
      <c r="BG136" s="89">
        <v>361.03260719326846</v>
      </c>
      <c r="BH136" s="89">
        <v>369.36336866341452</v>
      </c>
      <c r="BI136" s="89">
        <v>386.78444761892297</v>
      </c>
      <c r="BJ136" s="89">
        <v>407.63389943011413</v>
      </c>
      <c r="BK136" s="89">
        <v>418.48432256085147</v>
      </c>
      <c r="BL136" s="89">
        <v>431.39265726075956</v>
      </c>
      <c r="BM136" s="89">
        <v>440.43676879548457</v>
      </c>
      <c r="BN136" s="89">
        <v>464.24685996034196</v>
      </c>
      <c r="BO136" s="89">
        <v>484.26209631087181</v>
      </c>
      <c r="BP136" s="89">
        <v>497.36116663389043</v>
      </c>
      <c r="BQ136" s="89">
        <v>508.35044891531152</v>
      </c>
      <c r="BR136" s="89">
        <v>523.67096163551491</v>
      </c>
      <c r="BS136" s="89">
        <v>545.2399044310547</v>
      </c>
    </row>
    <row r="137" spans="1:71" ht="12.75" customHeight="1" x14ac:dyDescent="0.35">
      <c r="A137" s="84">
        <v>3311</v>
      </c>
      <c r="B137" s="95" t="s">
        <v>64</v>
      </c>
      <c r="C137" s="89">
        <v>100</v>
      </c>
      <c r="D137" s="89"/>
      <c r="E137" s="89">
        <v>113.43883773319203</v>
      </c>
      <c r="F137" s="89">
        <v>115.56848749944686</v>
      </c>
      <c r="G137" s="89">
        <v>116.47617693552078</v>
      </c>
      <c r="H137" s="89">
        <v>117.74682011337987</v>
      </c>
      <c r="I137" s="89">
        <v>121.57749881427235</v>
      </c>
      <c r="J137" s="89">
        <v>122.21097687603876</v>
      </c>
      <c r="K137" s="89">
        <v>122.78455947402871</v>
      </c>
      <c r="L137" s="89">
        <v>122.66727181070929</v>
      </c>
      <c r="M137" s="89">
        <v>123.8087396015371</v>
      </c>
      <c r="N137" s="89">
        <v>123.85892604357457</v>
      </c>
      <c r="O137" s="89">
        <v>124.69562984220184</v>
      </c>
      <c r="P137" s="89">
        <v>125.37069058642631</v>
      </c>
      <c r="Q137" s="89"/>
      <c r="R137" s="89">
        <v>127.84944061102989</v>
      </c>
      <c r="S137" s="89">
        <v>127.98226033988151</v>
      </c>
      <c r="T137" s="89">
        <v>130.03212574002023</v>
      </c>
      <c r="U137" s="89">
        <v>131.32392093191825</v>
      </c>
      <c r="V137" s="89">
        <v>131.64963741450123</v>
      </c>
      <c r="W137" s="89">
        <v>131.71577053111514</v>
      </c>
      <c r="X137" s="89">
        <v>132.74645844128315</v>
      </c>
      <c r="Y137" s="89">
        <v>134.40584504909472</v>
      </c>
      <c r="Z137" s="89">
        <v>134.92816794334612</v>
      </c>
      <c r="AA137" s="89">
        <v>135.96095958999547</v>
      </c>
      <c r="AB137" s="89">
        <v>136.32195587447467</v>
      </c>
      <c r="AC137" s="89">
        <v>136.52657384729559</v>
      </c>
      <c r="AD137" s="89"/>
      <c r="AE137" s="89">
        <v>139.74009791907244</v>
      </c>
      <c r="AF137" s="89">
        <v>141.11560733438256</v>
      </c>
      <c r="AG137" s="89">
        <v>142.80677971046291</v>
      </c>
      <c r="AH137" s="89">
        <v>144.73272246345923</v>
      </c>
      <c r="AI137" s="89">
        <v>149.81898593243673</v>
      </c>
      <c r="AJ137" s="89">
        <v>154.09937091086042</v>
      </c>
      <c r="AK137" s="89">
        <v>158.17805399051628</v>
      </c>
      <c r="AL137" s="89">
        <v>166.34950847575234</v>
      </c>
      <c r="AM137" s="89">
        <v>186.41508292048519</v>
      </c>
      <c r="AN137" s="89">
        <v>189.02377234351161</v>
      </c>
      <c r="AO137" s="89">
        <v>193.37521419639049</v>
      </c>
      <c r="AP137" s="89">
        <v>197.63972183027903</v>
      </c>
      <c r="AQ137" s="89"/>
      <c r="AR137" s="89">
        <v>199.77234390524524</v>
      </c>
      <c r="AS137" s="89">
        <v>203.82943596056427</v>
      </c>
      <c r="AT137" s="89">
        <v>212.8381937703725</v>
      </c>
      <c r="AU137" s="89">
        <v>223.42872419775395</v>
      </c>
      <c r="AV137" s="89">
        <v>231.46578207469639</v>
      </c>
      <c r="AW137" s="89">
        <v>235.82823218514579</v>
      </c>
      <c r="AX137" s="89">
        <v>236.80243477972755</v>
      </c>
      <c r="AY137" s="89">
        <v>268.85152084023264</v>
      </c>
      <c r="AZ137" s="89">
        <v>283.92153351785623</v>
      </c>
      <c r="BA137" s="89">
        <v>301.58772143766424</v>
      </c>
      <c r="BB137" s="89">
        <v>317.46659868205541</v>
      </c>
      <c r="BC137" s="89">
        <v>321.41453858118496</v>
      </c>
      <c r="BD137" s="89"/>
      <c r="BE137" s="89">
        <v>323.86047740673359</v>
      </c>
      <c r="BF137" s="89">
        <v>331.80464036555514</v>
      </c>
      <c r="BG137" s="89">
        <v>337.02606657053997</v>
      </c>
      <c r="BH137" s="89">
        <v>339.89332766859673</v>
      </c>
      <c r="BI137" s="89">
        <v>361.18323891669689</v>
      </c>
      <c r="BJ137" s="89">
        <v>379.68067698237491</v>
      </c>
      <c r="BK137" s="89">
        <v>395.05605718226929</v>
      </c>
      <c r="BL137" s="89">
        <v>409.47426020227437</v>
      </c>
      <c r="BM137" s="89">
        <v>415.7172602897819</v>
      </c>
      <c r="BN137" s="89">
        <v>443.26620665088859</v>
      </c>
      <c r="BO137" s="89">
        <v>466.44708445878018</v>
      </c>
      <c r="BP137" s="89">
        <v>476.7073012304308</v>
      </c>
      <c r="BQ137" s="89">
        <v>487.1300066421602</v>
      </c>
      <c r="BR137" s="89">
        <v>503.80658648051997</v>
      </c>
      <c r="BS137" s="89">
        <v>528.10628878385467</v>
      </c>
    </row>
    <row r="138" spans="1:71" ht="12.75" customHeight="1" x14ac:dyDescent="0.35">
      <c r="A138" s="84">
        <v>3312</v>
      </c>
      <c r="B138" s="95" t="s">
        <v>63</v>
      </c>
      <c r="C138" s="89">
        <v>100</v>
      </c>
      <c r="D138" s="89"/>
      <c r="E138" s="89">
        <v>129.32920626155979</v>
      </c>
      <c r="F138" s="89">
        <v>137.99981035224911</v>
      </c>
      <c r="G138" s="89">
        <v>139.290983174464</v>
      </c>
      <c r="H138" s="89">
        <v>140.23248357653878</v>
      </c>
      <c r="I138" s="89">
        <v>138.70645030858981</v>
      </c>
      <c r="J138" s="89">
        <v>138.73117195410305</v>
      </c>
      <c r="K138" s="89">
        <v>141.29810683678843</v>
      </c>
      <c r="L138" s="89">
        <v>142.98024544350875</v>
      </c>
      <c r="M138" s="89">
        <v>147.24999573076835</v>
      </c>
      <c r="N138" s="89">
        <v>147.8833001032917</v>
      </c>
      <c r="O138" s="89">
        <v>149.38670472885627</v>
      </c>
      <c r="P138" s="89">
        <v>150.04392279885079</v>
      </c>
      <c r="Q138" s="89"/>
      <c r="R138" s="89">
        <v>150.5518831472464</v>
      </c>
      <c r="S138" s="89">
        <v>151.33034923468077</v>
      </c>
      <c r="T138" s="89">
        <v>150.57728176778679</v>
      </c>
      <c r="U138" s="89">
        <v>150.43618504476581</v>
      </c>
      <c r="V138" s="89">
        <v>149.72836093192095</v>
      </c>
      <c r="W138" s="89">
        <v>150.63234478032271</v>
      </c>
      <c r="X138" s="89">
        <v>150.49439964070029</v>
      </c>
      <c r="Y138" s="89">
        <v>155.71611608105934</v>
      </c>
      <c r="Z138" s="89">
        <v>156.57487038125254</v>
      </c>
      <c r="AA138" s="89">
        <v>155.23924505505946</v>
      </c>
      <c r="AB138" s="89">
        <v>156.83281995851266</v>
      </c>
      <c r="AC138" s="89">
        <v>156.86845384132738</v>
      </c>
      <c r="AD138" s="89"/>
      <c r="AE138" s="89">
        <v>158.06074635359852</v>
      </c>
      <c r="AF138" s="89">
        <v>162.84241509169885</v>
      </c>
      <c r="AG138" s="89">
        <v>163.91126314876482</v>
      </c>
      <c r="AH138" s="89">
        <v>165.11399804875956</v>
      </c>
      <c r="AI138" s="89">
        <v>167.53172591099971</v>
      </c>
      <c r="AJ138" s="89">
        <v>173.14293345686809</v>
      </c>
      <c r="AK138" s="89">
        <v>192.79503002885536</v>
      </c>
      <c r="AL138" s="89">
        <v>195.17584184181149</v>
      </c>
      <c r="AM138" s="89">
        <v>213.59947638248252</v>
      </c>
      <c r="AN138" s="89">
        <v>247.31671776239733</v>
      </c>
      <c r="AO138" s="89">
        <v>278.53051184392984</v>
      </c>
      <c r="AP138" s="89">
        <v>282.85910027350343</v>
      </c>
      <c r="AQ138" s="89"/>
      <c r="AR138" s="89">
        <v>282.57844539530868</v>
      </c>
      <c r="AS138" s="89">
        <v>283.39384942709211</v>
      </c>
      <c r="AT138" s="89">
        <v>294.82192209093193</v>
      </c>
      <c r="AU138" s="89">
        <v>316.90335278172711</v>
      </c>
      <c r="AV138" s="89">
        <v>317.67524546390666</v>
      </c>
      <c r="AW138" s="89">
        <v>313.2650743720726</v>
      </c>
      <c r="AX138" s="89">
        <v>306.36583359363101</v>
      </c>
      <c r="AY138" s="89">
        <v>366.17156935136603</v>
      </c>
      <c r="AZ138" s="89">
        <v>376.41319592018493</v>
      </c>
      <c r="BA138" s="89">
        <v>395.6808310741846</v>
      </c>
      <c r="BB138" s="89">
        <v>403.46045694744203</v>
      </c>
      <c r="BC138" s="89">
        <v>409.26581994517005</v>
      </c>
      <c r="BD138" s="89"/>
      <c r="BE138" s="89">
        <v>409.87932549679601</v>
      </c>
      <c r="BF138" s="89">
        <v>414.55872768445363</v>
      </c>
      <c r="BG138" s="89">
        <v>421.18512947870158</v>
      </c>
      <c r="BH138" s="89">
        <v>443.20563213452334</v>
      </c>
      <c r="BI138" s="89">
        <v>450.93268543444123</v>
      </c>
      <c r="BJ138" s="89">
        <v>477.67551278299209</v>
      </c>
      <c r="BK138" s="89">
        <v>477.18787662311217</v>
      </c>
      <c r="BL138" s="89">
        <v>486.31297619555903</v>
      </c>
      <c r="BM138" s="89">
        <v>502.3757549093923</v>
      </c>
      <c r="BN138" s="89">
        <v>516.81750042008639</v>
      </c>
      <c r="BO138" s="89">
        <v>528.90067686643442</v>
      </c>
      <c r="BP138" s="89">
        <v>549.11298371100906</v>
      </c>
      <c r="BQ138" s="89">
        <v>561.52192192354505</v>
      </c>
      <c r="BR138" s="89">
        <v>573.44457491762569</v>
      </c>
      <c r="BS138" s="89">
        <v>588.17112943531288</v>
      </c>
    </row>
    <row r="139" spans="1:71" ht="12.75" customHeight="1" x14ac:dyDescent="0.35">
      <c r="A139" s="84">
        <v>34</v>
      </c>
      <c r="B139" s="94" t="s">
        <v>62</v>
      </c>
      <c r="C139" s="89">
        <v>100</v>
      </c>
      <c r="D139" s="89"/>
      <c r="E139" s="89">
        <v>110.50824557722217</v>
      </c>
      <c r="F139" s="89">
        <v>118.07272627719119</v>
      </c>
      <c r="G139" s="89">
        <v>121.86812118782601</v>
      </c>
      <c r="H139" s="89">
        <v>122.54677911170256</v>
      </c>
      <c r="I139" s="89">
        <v>123.60611992768671</v>
      </c>
      <c r="J139" s="89">
        <v>124.13878301341418</v>
      </c>
      <c r="K139" s="89">
        <v>127.77714678721125</v>
      </c>
      <c r="L139" s="89">
        <v>128.60035543756646</v>
      </c>
      <c r="M139" s="89">
        <v>129.56912215960645</v>
      </c>
      <c r="N139" s="89">
        <v>132.86263698805053</v>
      </c>
      <c r="O139" s="89">
        <v>134.46097169333626</v>
      </c>
      <c r="P139" s="89">
        <v>136.71689655659986</v>
      </c>
      <c r="Q139" s="89"/>
      <c r="R139" s="89">
        <v>138.08380933851461</v>
      </c>
      <c r="S139" s="89">
        <v>138.27373235913041</v>
      </c>
      <c r="T139" s="89">
        <v>140.1607386082386</v>
      </c>
      <c r="U139" s="89">
        <v>140.88480991691807</v>
      </c>
      <c r="V139" s="89">
        <v>142.89063245576136</v>
      </c>
      <c r="W139" s="89">
        <v>145.09368411319102</v>
      </c>
      <c r="X139" s="89">
        <v>149.46362311204032</v>
      </c>
      <c r="Y139" s="89">
        <v>151.67625595052692</v>
      </c>
      <c r="Z139" s="89">
        <v>152.22405218039859</v>
      </c>
      <c r="AA139" s="89">
        <v>154.14886145900056</v>
      </c>
      <c r="AB139" s="89">
        <v>155.34722971623992</v>
      </c>
      <c r="AC139" s="89">
        <v>155.81106633023586</v>
      </c>
      <c r="AD139" s="89"/>
      <c r="AE139" s="89">
        <v>163.68136437103499</v>
      </c>
      <c r="AF139" s="89">
        <v>169.4257421040196</v>
      </c>
      <c r="AG139" s="89">
        <v>173.16764156322253</v>
      </c>
      <c r="AH139" s="89">
        <v>174.86820949272771</v>
      </c>
      <c r="AI139" s="89">
        <v>190.16049910983767</v>
      </c>
      <c r="AJ139" s="89">
        <v>208.1658228524503</v>
      </c>
      <c r="AK139" s="89">
        <v>215.65529186720016</v>
      </c>
      <c r="AL139" s="89">
        <v>226.10729022706769</v>
      </c>
      <c r="AM139" s="89">
        <v>278.8771483012473</v>
      </c>
      <c r="AN139" s="89">
        <v>286.48932532014743</v>
      </c>
      <c r="AO139" s="89">
        <v>288.77795962723036</v>
      </c>
      <c r="AP139" s="89">
        <v>296.96874908731536</v>
      </c>
      <c r="AQ139" s="89"/>
      <c r="AR139" s="89">
        <v>299.0363623229747</v>
      </c>
      <c r="AS139" s="89">
        <v>306.04452420967755</v>
      </c>
      <c r="AT139" s="89">
        <v>320.44625490430087</v>
      </c>
      <c r="AU139" s="89">
        <v>332.02339274611143</v>
      </c>
      <c r="AV139" s="89">
        <v>349.69464247418409</v>
      </c>
      <c r="AW139" s="89">
        <v>354.20412003005003</v>
      </c>
      <c r="AX139" s="89">
        <v>351.42172994757317</v>
      </c>
      <c r="AY139" s="89">
        <v>425.82315463862125</v>
      </c>
      <c r="AZ139" s="89">
        <v>434.39298072818508</v>
      </c>
      <c r="BA139" s="89">
        <v>448.04892697193787</v>
      </c>
      <c r="BB139" s="89">
        <v>466.52972203630014</v>
      </c>
      <c r="BC139" s="89">
        <v>481.80790759526502</v>
      </c>
      <c r="BD139" s="89"/>
      <c r="BE139" s="89">
        <v>495.67100609588215</v>
      </c>
      <c r="BF139" s="89">
        <v>501.803960086215</v>
      </c>
      <c r="BG139" s="89">
        <v>506.99957637302032</v>
      </c>
      <c r="BH139" s="89">
        <v>516.9528029564658</v>
      </c>
      <c r="BI139" s="89">
        <v>534.34906735854725</v>
      </c>
      <c r="BJ139" s="89">
        <v>543.95187603716488</v>
      </c>
      <c r="BK139" s="89">
        <v>557.19431944046755</v>
      </c>
      <c r="BL139" s="89">
        <v>574.11855558813409</v>
      </c>
      <c r="BM139" s="89">
        <v>596.5126608951864</v>
      </c>
      <c r="BN139" s="89">
        <v>617.2710710214219</v>
      </c>
      <c r="BO139" s="89">
        <v>642.62261075690822</v>
      </c>
      <c r="BP139" s="89">
        <v>667.79102219894321</v>
      </c>
      <c r="BQ139" s="89">
        <v>695.39037621130626</v>
      </c>
      <c r="BR139" s="89">
        <v>728.08026109946206</v>
      </c>
      <c r="BS139" s="89">
        <v>762.3158336800102</v>
      </c>
    </row>
    <row r="140" spans="1:71" ht="12.75" customHeight="1" x14ac:dyDescent="0.35">
      <c r="A140" s="84">
        <v>341</v>
      </c>
      <c r="B140" s="93" t="s">
        <v>61</v>
      </c>
      <c r="C140" s="89">
        <v>100</v>
      </c>
      <c r="D140" s="89"/>
      <c r="E140" s="89">
        <v>113.60321877828146</v>
      </c>
      <c r="F140" s="89">
        <v>122.81712954459717</v>
      </c>
      <c r="G140" s="89">
        <v>127.45787761930791</v>
      </c>
      <c r="H140" s="89">
        <v>127.4242166430508</v>
      </c>
      <c r="I140" s="89">
        <v>127.87998939660743</v>
      </c>
      <c r="J140" s="89">
        <v>127.08561960791621</v>
      </c>
      <c r="K140" s="89">
        <v>132.03168046783037</v>
      </c>
      <c r="L140" s="89">
        <v>132.59742953015467</v>
      </c>
      <c r="M140" s="89">
        <v>133.87612962468913</v>
      </c>
      <c r="N140" s="89">
        <v>138.34954513332499</v>
      </c>
      <c r="O140" s="89">
        <v>140.11321149686464</v>
      </c>
      <c r="P140" s="89">
        <v>141.98942405677431</v>
      </c>
      <c r="Q140" s="89"/>
      <c r="R140" s="89">
        <v>142.84300674620414</v>
      </c>
      <c r="S140" s="89">
        <v>142.39234693610894</v>
      </c>
      <c r="T140" s="89">
        <v>144.92424054844091</v>
      </c>
      <c r="U140" s="89">
        <v>145.05349236796212</v>
      </c>
      <c r="V140" s="89">
        <v>146.78489034118198</v>
      </c>
      <c r="W140" s="89">
        <v>149.49310329745794</v>
      </c>
      <c r="X140" s="89">
        <v>154.08368712728705</v>
      </c>
      <c r="Y140" s="89">
        <v>154.72032227161361</v>
      </c>
      <c r="Z140" s="89">
        <v>155.36505216378416</v>
      </c>
      <c r="AA140" s="89">
        <v>157.43488152036119</v>
      </c>
      <c r="AB140" s="89">
        <v>158.87577810097147</v>
      </c>
      <c r="AC140" s="89">
        <v>159.19959932953478</v>
      </c>
      <c r="AD140" s="89"/>
      <c r="AE140" s="89">
        <v>168.2533902163818</v>
      </c>
      <c r="AF140" s="89">
        <v>175.56131929212961</v>
      </c>
      <c r="AG140" s="89">
        <v>179.44085204376498</v>
      </c>
      <c r="AH140" s="89">
        <v>181.26219966003126</v>
      </c>
      <c r="AI140" s="89">
        <v>199.93099412956698</v>
      </c>
      <c r="AJ140" s="89">
        <v>223.65948200143831</v>
      </c>
      <c r="AK140" s="89">
        <v>230.49884844474283</v>
      </c>
      <c r="AL140" s="89">
        <v>243.00845462616365</v>
      </c>
      <c r="AM140" s="89">
        <v>304.21681928311347</v>
      </c>
      <c r="AN140" s="89">
        <v>314.30529739225068</v>
      </c>
      <c r="AO140" s="89">
        <v>316.39554825551892</v>
      </c>
      <c r="AP140" s="89">
        <v>328.33261561767563</v>
      </c>
      <c r="AQ140" s="89"/>
      <c r="AR140" s="89">
        <v>328.57531749565504</v>
      </c>
      <c r="AS140" s="89">
        <v>336.44513792127583</v>
      </c>
      <c r="AT140" s="89">
        <v>352.18282527357599</v>
      </c>
      <c r="AU140" s="89">
        <v>365.44464777787215</v>
      </c>
      <c r="AV140" s="89">
        <v>386.15046788567628</v>
      </c>
      <c r="AW140" s="89">
        <v>388.61036896945842</v>
      </c>
      <c r="AX140" s="89">
        <v>381.91393527608886</v>
      </c>
      <c r="AY140" s="89">
        <v>470.12461719726599</v>
      </c>
      <c r="AZ140" s="89">
        <v>474.86883019074861</v>
      </c>
      <c r="BA140" s="89">
        <v>494.75552011351118</v>
      </c>
      <c r="BB140" s="89">
        <v>514.04933494940212</v>
      </c>
      <c r="BC140" s="89">
        <v>535.49803613314441</v>
      </c>
      <c r="BD140" s="89"/>
      <c r="BE140" s="89">
        <v>551.65890127289242</v>
      </c>
      <c r="BF140" s="89">
        <v>557.67641913321552</v>
      </c>
      <c r="BG140" s="89">
        <v>561.75498491108942</v>
      </c>
      <c r="BH140" s="89">
        <v>576.15480740687303</v>
      </c>
      <c r="BI140" s="89">
        <v>587.97352618365949</v>
      </c>
      <c r="BJ140" s="89">
        <v>597.82184227300468</v>
      </c>
      <c r="BK140" s="89">
        <v>611.48964799620046</v>
      </c>
      <c r="BL140" s="89">
        <v>631.19538089758817</v>
      </c>
      <c r="BM140" s="89">
        <v>651.22125015906033</v>
      </c>
      <c r="BN140" s="89">
        <v>675.09386488597886</v>
      </c>
      <c r="BO140" s="89">
        <v>700.61129694803151</v>
      </c>
      <c r="BP140" s="89">
        <v>727.03904729256521</v>
      </c>
      <c r="BQ140" s="89">
        <v>760.76378169733925</v>
      </c>
      <c r="BR140" s="89">
        <v>796.14009990995396</v>
      </c>
      <c r="BS140" s="89">
        <v>829.06578265536268</v>
      </c>
    </row>
    <row r="141" spans="1:71" ht="12.75" customHeight="1" x14ac:dyDescent="0.35">
      <c r="A141" s="84">
        <v>342</v>
      </c>
      <c r="B141" s="93" t="s">
        <v>60</v>
      </c>
      <c r="C141" s="89">
        <v>100</v>
      </c>
      <c r="D141" s="89"/>
      <c r="E141" s="89">
        <v>104.35715747339884</v>
      </c>
      <c r="F141" s="89">
        <v>112.37612283149844</v>
      </c>
      <c r="G141" s="89">
        <v>112.37612283149844</v>
      </c>
      <c r="H141" s="89">
        <v>112.97604032810985</v>
      </c>
      <c r="I141" s="89">
        <v>117.81927565864552</v>
      </c>
      <c r="J141" s="89">
        <v>118.91926823011254</v>
      </c>
      <c r="K141" s="89">
        <v>119.61709678630595</v>
      </c>
      <c r="L141" s="89">
        <v>122.5016376324276</v>
      </c>
      <c r="M141" s="89">
        <v>122.82727352487281</v>
      </c>
      <c r="N141" s="89">
        <v>124.80621322148079</v>
      </c>
      <c r="O141" s="89">
        <v>127.33580758559499</v>
      </c>
      <c r="P141" s="89">
        <v>129.43656888720298</v>
      </c>
      <c r="Q141" s="89"/>
      <c r="R141" s="89">
        <v>131.22136986441248</v>
      </c>
      <c r="S141" s="89">
        <v>135.10374638341492</v>
      </c>
      <c r="T141" s="89">
        <v>136.04725407449439</v>
      </c>
      <c r="U141" s="89">
        <v>137.1553182672028</v>
      </c>
      <c r="V141" s="89">
        <v>141.33972664846058</v>
      </c>
      <c r="W141" s="89">
        <v>145.37234532391315</v>
      </c>
      <c r="X141" s="89">
        <v>147.77924581624112</v>
      </c>
      <c r="Y141" s="89">
        <v>150.79175871590203</v>
      </c>
      <c r="Z141" s="89">
        <v>152.19907839350128</v>
      </c>
      <c r="AA141" s="89">
        <v>155.51465247823867</v>
      </c>
      <c r="AB141" s="89">
        <v>158.06435044499852</v>
      </c>
      <c r="AC141" s="89">
        <v>160.69759479964941</v>
      </c>
      <c r="AD141" s="89"/>
      <c r="AE141" s="89">
        <v>168.50329416149467</v>
      </c>
      <c r="AF141" s="89">
        <v>170.81676441728382</v>
      </c>
      <c r="AG141" s="89">
        <v>172.23973213181549</v>
      </c>
      <c r="AH141" s="89">
        <v>174.15660606112243</v>
      </c>
      <c r="AI141" s="89">
        <v>188.74969260797411</v>
      </c>
      <c r="AJ141" s="89">
        <v>201.77751515141816</v>
      </c>
      <c r="AK141" s="89">
        <v>213.12865826291073</v>
      </c>
      <c r="AL141" s="89">
        <v>215.72785594395225</v>
      </c>
      <c r="AM141" s="89">
        <v>255.71745040434087</v>
      </c>
      <c r="AN141" s="89">
        <v>258.52456073411093</v>
      </c>
      <c r="AO141" s="89">
        <v>260.86269578916711</v>
      </c>
      <c r="AP141" s="89">
        <v>263.51540636364183</v>
      </c>
      <c r="AQ141" s="89"/>
      <c r="AR141" s="89">
        <v>264.84552085897883</v>
      </c>
      <c r="AS141" s="89">
        <v>268.08942149423945</v>
      </c>
      <c r="AT141" s="89">
        <v>271.8987694790124</v>
      </c>
      <c r="AU141" s="89">
        <v>282.39629908705683</v>
      </c>
      <c r="AV141" s="89">
        <v>290.08782123884845</v>
      </c>
      <c r="AW141" s="89">
        <v>297.19315727008996</v>
      </c>
      <c r="AX141" s="89">
        <v>302.94590456337767</v>
      </c>
      <c r="AY141" s="89">
        <v>332.83536509215952</v>
      </c>
      <c r="AZ141" s="89">
        <v>367.28987536945817</v>
      </c>
      <c r="BA141" s="89">
        <v>372.34506102337429</v>
      </c>
      <c r="BB141" s="89">
        <v>387.92419341408464</v>
      </c>
      <c r="BC141" s="89">
        <v>403.26989413886861</v>
      </c>
      <c r="BD141" s="89"/>
      <c r="BE141" s="89">
        <v>405.42055732651096</v>
      </c>
      <c r="BF141" s="89">
        <v>414.83942539037008</v>
      </c>
      <c r="BG141" s="89">
        <v>417.88056473889918</v>
      </c>
      <c r="BH141" s="89">
        <v>420.76832001478078</v>
      </c>
      <c r="BI141" s="89">
        <v>429.18879523988699</v>
      </c>
      <c r="BJ141" s="89">
        <v>447.02679502630667</v>
      </c>
      <c r="BK141" s="89">
        <v>453.59885371273987</v>
      </c>
      <c r="BL141" s="89">
        <v>474.00086205185119</v>
      </c>
      <c r="BM141" s="89">
        <v>482.08793091068668</v>
      </c>
      <c r="BN141" s="89">
        <v>531.99976457922639</v>
      </c>
      <c r="BO141" s="89">
        <v>544.92332828422252</v>
      </c>
      <c r="BP141" s="89">
        <v>586.06883079429713</v>
      </c>
      <c r="BQ141" s="89">
        <v>591.81450284258176</v>
      </c>
      <c r="BR141" s="89">
        <v>625.13342847190302</v>
      </c>
      <c r="BS141" s="89">
        <v>639.78528012582456</v>
      </c>
    </row>
    <row r="142" spans="1:71" ht="12.75" customHeight="1" x14ac:dyDescent="0.35">
      <c r="A142" s="84">
        <v>343</v>
      </c>
      <c r="B142" s="93" t="s">
        <v>59</v>
      </c>
      <c r="C142" s="89">
        <v>100</v>
      </c>
      <c r="D142" s="89"/>
      <c r="E142" s="89">
        <v>104.68127038067291</v>
      </c>
      <c r="F142" s="89">
        <v>108.28924196872204</v>
      </c>
      <c r="G142" s="89">
        <v>110.97538845624061</v>
      </c>
      <c r="H142" s="89">
        <v>113.33589598600672</v>
      </c>
      <c r="I142" s="89">
        <v>114.94232503295267</v>
      </c>
      <c r="J142" s="89">
        <v>118.44542701374061</v>
      </c>
      <c r="K142" s="89">
        <v>119.69964036092209</v>
      </c>
      <c r="L142" s="89">
        <v>120.65423427580501</v>
      </c>
      <c r="M142" s="89">
        <v>121.04567430023968</v>
      </c>
      <c r="N142" s="89">
        <v>121.88281614949946</v>
      </c>
      <c r="O142" s="89">
        <v>122.88261543880495</v>
      </c>
      <c r="P142" s="89">
        <v>126.0608842989928</v>
      </c>
      <c r="Q142" s="89"/>
      <c r="R142" s="89">
        <v>128.5315936270398</v>
      </c>
      <c r="S142" s="89">
        <v>129.37591691789143</v>
      </c>
      <c r="T142" s="89">
        <v>129.9716699428603</v>
      </c>
      <c r="U142" s="89">
        <v>131.99761631760899</v>
      </c>
      <c r="V142" s="89">
        <v>134.14771699360085</v>
      </c>
      <c r="W142" s="89">
        <v>134.75360398454976</v>
      </c>
      <c r="X142" s="89">
        <v>139.05574053433688</v>
      </c>
      <c r="Y142" s="89">
        <v>144.76734110073525</v>
      </c>
      <c r="Z142" s="89">
        <v>144.89272864014686</v>
      </c>
      <c r="AA142" s="89">
        <v>146.16167479240417</v>
      </c>
      <c r="AB142" s="89">
        <v>146.48540350099489</v>
      </c>
      <c r="AC142" s="89">
        <v>146.78164645808019</v>
      </c>
      <c r="AD142" s="89"/>
      <c r="AE142" s="89">
        <v>151.90216947877633</v>
      </c>
      <c r="AF142" s="89">
        <v>154.77656176443318</v>
      </c>
      <c r="AG142" s="89">
        <v>158.72571262727035</v>
      </c>
      <c r="AH142" s="89">
        <v>160.09483235047441</v>
      </c>
      <c r="AI142" s="89">
        <v>167.65941908756037</v>
      </c>
      <c r="AJ142" s="89">
        <v>173.43101990923978</v>
      </c>
      <c r="AK142" s="89">
        <v>181.55854169050116</v>
      </c>
      <c r="AL142" s="89">
        <v>188.99474507982629</v>
      </c>
      <c r="AM142" s="89">
        <v>224.96728275711141</v>
      </c>
      <c r="AN142" s="89">
        <v>227.89072143140419</v>
      </c>
      <c r="AO142" s="89">
        <v>230.63147002319678</v>
      </c>
      <c r="AP142" s="89">
        <v>231.33413654925255</v>
      </c>
      <c r="AQ142" s="89"/>
      <c r="AR142" s="89">
        <v>237.83269413994486</v>
      </c>
      <c r="AS142" s="89">
        <v>243.68642122092152</v>
      </c>
      <c r="AT142" s="89">
        <v>257.38271270654496</v>
      </c>
      <c r="AU142" s="89">
        <v>265.27078417276954</v>
      </c>
      <c r="AV142" s="89">
        <v>278.12913320823816</v>
      </c>
      <c r="AW142" s="89">
        <v>286.83429771611361</v>
      </c>
      <c r="AX142" s="89">
        <v>291.24854319357149</v>
      </c>
      <c r="AY142" s="89">
        <v>343.54243332193801</v>
      </c>
      <c r="AZ142" s="89">
        <v>355.14640540454246</v>
      </c>
      <c r="BA142" s="89">
        <v>356.20913178832046</v>
      </c>
      <c r="BB142" s="89">
        <v>373.45242278699834</v>
      </c>
      <c r="BC142" s="89">
        <v>374.3015929223547</v>
      </c>
      <c r="BD142" s="89"/>
      <c r="BE142" s="89">
        <v>385.46796053779207</v>
      </c>
      <c r="BF142" s="89">
        <v>391.12132833285813</v>
      </c>
      <c r="BG142" s="89">
        <v>399.4174964826409</v>
      </c>
      <c r="BH142" s="89">
        <v>400.59500275313633</v>
      </c>
      <c r="BI142" s="89">
        <v>433.0663764639055</v>
      </c>
      <c r="BJ142" s="89">
        <v>440.21797540931783</v>
      </c>
      <c r="BK142" s="89">
        <v>453.98775679519372</v>
      </c>
      <c r="BL142" s="89">
        <v>463.62175558904238</v>
      </c>
      <c r="BM142" s="89">
        <v>494.80998371694005</v>
      </c>
      <c r="BN142" s="89">
        <v>501.64660104878789</v>
      </c>
      <c r="BO142" s="89">
        <v>529.44437800419757</v>
      </c>
      <c r="BP142" s="89">
        <v>548.02812941485445</v>
      </c>
      <c r="BQ142" s="89">
        <v>566.30222141782144</v>
      </c>
      <c r="BR142" s="89">
        <v>592.57347470545142</v>
      </c>
      <c r="BS142" s="89">
        <v>634.33414780639794</v>
      </c>
    </row>
    <row r="143" spans="1:71" ht="12.75" customHeight="1" x14ac:dyDescent="0.35">
      <c r="A143" s="84">
        <v>35</v>
      </c>
      <c r="B143" s="94" t="s">
        <v>57</v>
      </c>
      <c r="C143" s="89">
        <v>100</v>
      </c>
      <c r="D143" s="89"/>
      <c r="E143" s="89">
        <v>100.26560285425219</v>
      </c>
      <c r="F143" s="89">
        <v>100.26560285425219</v>
      </c>
      <c r="G143" s="89">
        <v>100.31421009286544</v>
      </c>
      <c r="H143" s="89">
        <v>100.33718716823059</v>
      </c>
      <c r="I143" s="89">
        <v>106.67637041950721</v>
      </c>
      <c r="J143" s="89">
        <v>106.59427048398497</v>
      </c>
      <c r="K143" s="89">
        <v>107.35835533360459</v>
      </c>
      <c r="L143" s="89">
        <v>108.6424769674764</v>
      </c>
      <c r="M143" s="89">
        <v>108.76048557151863</v>
      </c>
      <c r="N143" s="89">
        <v>109.29033924064242</v>
      </c>
      <c r="O143" s="89">
        <v>109.34197260573585</v>
      </c>
      <c r="P143" s="89">
        <v>111.04947954886765</v>
      </c>
      <c r="Q143" s="89"/>
      <c r="R143" s="89">
        <v>111.35822950231196</v>
      </c>
      <c r="S143" s="89">
        <v>111.64398976717864</v>
      </c>
      <c r="T143" s="89">
        <v>112.7318349773316</v>
      </c>
      <c r="U143" s="89">
        <v>113.57549386300481</v>
      </c>
      <c r="V143" s="89">
        <v>114.1821310555037</v>
      </c>
      <c r="W143" s="89">
        <v>114.73500435831188</v>
      </c>
      <c r="X143" s="89">
        <v>117.36656018350317</v>
      </c>
      <c r="Y143" s="89">
        <v>124.63089302258636</v>
      </c>
      <c r="Z143" s="89">
        <v>124.82890789764353</v>
      </c>
      <c r="AA143" s="89">
        <v>125.0739631990339</v>
      </c>
      <c r="AB143" s="89">
        <v>127.32238785926192</v>
      </c>
      <c r="AC143" s="89">
        <v>127.60147999885331</v>
      </c>
      <c r="AD143" s="89"/>
      <c r="AE143" s="89">
        <v>131.72842916507858</v>
      </c>
      <c r="AF143" s="89">
        <v>136.08125408646538</v>
      </c>
      <c r="AG143" s="89">
        <v>138.78438375741797</v>
      </c>
      <c r="AH143" s="89">
        <v>139.44724007568138</v>
      </c>
      <c r="AI143" s="89">
        <v>146.10098868084853</v>
      </c>
      <c r="AJ143" s="89">
        <v>157.20460375813886</v>
      </c>
      <c r="AK143" s="89">
        <v>166.23280291251436</v>
      </c>
      <c r="AL143" s="89">
        <v>172.03491198578413</v>
      </c>
      <c r="AM143" s="89">
        <v>199.28090660870441</v>
      </c>
      <c r="AN143" s="89">
        <v>202.85114294338138</v>
      </c>
      <c r="AO143" s="89">
        <v>208.6830122056148</v>
      </c>
      <c r="AP143" s="89">
        <v>208.71053186885806</v>
      </c>
      <c r="AQ143" s="89"/>
      <c r="AR143" s="89">
        <v>209.81845359919998</v>
      </c>
      <c r="AS143" s="89">
        <v>212.03370203278544</v>
      </c>
      <c r="AT143" s="89">
        <v>228.62406941589535</v>
      </c>
      <c r="AU143" s="89">
        <v>240.87797080613927</v>
      </c>
      <c r="AV143" s="89">
        <v>256.48422149219709</v>
      </c>
      <c r="AW143" s="89">
        <v>262.18448318832594</v>
      </c>
      <c r="AX143" s="89">
        <v>266.17286752157145</v>
      </c>
      <c r="AY143" s="89">
        <v>312.76230391142548</v>
      </c>
      <c r="AZ143" s="89">
        <v>335.848180462833</v>
      </c>
      <c r="BA143" s="89">
        <v>347.47926898661456</v>
      </c>
      <c r="BB143" s="89">
        <v>368.09909599388033</v>
      </c>
      <c r="BC143" s="89">
        <v>369.05912681955851</v>
      </c>
      <c r="BD143" s="89"/>
      <c r="BE143" s="89">
        <v>369.43719169477845</v>
      </c>
      <c r="BF143" s="89">
        <v>373.33252058243477</v>
      </c>
      <c r="BG143" s="89">
        <v>373.49965125849292</v>
      </c>
      <c r="BH143" s="89">
        <v>373.62583667162966</v>
      </c>
      <c r="BI143" s="89">
        <v>379.73033550255769</v>
      </c>
      <c r="BJ143" s="89">
        <v>405.62845070173756</v>
      </c>
      <c r="BK143" s="89">
        <v>432.2058047798302</v>
      </c>
      <c r="BL143" s="89">
        <v>438.9787429510813</v>
      </c>
      <c r="BM143" s="89">
        <v>455.951747991807</v>
      </c>
      <c r="BN143" s="89">
        <v>489.51488229034265</v>
      </c>
      <c r="BO143" s="89">
        <v>517.78518964170792</v>
      </c>
      <c r="BP143" s="89">
        <v>534.535843784544</v>
      </c>
      <c r="BQ143" s="89">
        <v>545.49479751794991</v>
      </c>
      <c r="BR143" s="89">
        <v>585.88950482618793</v>
      </c>
      <c r="BS143" s="89">
        <v>598.51748747548095</v>
      </c>
    </row>
    <row r="144" spans="1:71" ht="12.75" customHeight="1" x14ac:dyDescent="0.35">
      <c r="A144" s="84">
        <v>3591</v>
      </c>
      <c r="B144" s="95" t="s">
        <v>58</v>
      </c>
      <c r="C144" s="89">
        <v>100</v>
      </c>
      <c r="D144" s="89"/>
      <c r="E144" s="89">
        <v>100</v>
      </c>
      <c r="F144" s="89">
        <v>100</v>
      </c>
      <c r="G144" s="89">
        <v>100.00713808309189</v>
      </c>
      <c r="H144" s="89">
        <v>100.00716035824739</v>
      </c>
      <c r="I144" s="89">
        <v>106.59798022499014</v>
      </c>
      <c r="J144" s="89">
        <v>106.59798022499052</v>
      </c>
      <c r="K144" s="89">
        <v>107.36398325292954</v>
      </c>
      <c r="L144" s="89">
        <v>108.70341751234304</v>
      </c>
      <c r="M144" s="89">
        <v>108.81841415546262</v>
      </c>
      <c r="N144" s="89">
        <v>109.36390852782714</v>
      </c>
      <c r="O144" s="89">
        <v>109.36385734856928</v>
      </c>
      <c r="P144" s="89">
        <v>111.12671091710256</v>
      </c>
      <c r="Q144" s="89"/>
      <c r="R144" s="89">
        <v>111.40269932998166</v>
      </c>
      <c r="S144" s="89">
        <v>111.71107869489528</v>
      </c>
      <c r="T144" s="89">
        <v>112.83893129875732</v>
      </c>
      <c r="U144" s="89">
        <v>113.72321732468036</v>
      </c>
      <c r="V144" s="89">
        <v>114.34081159380766</v>
      </c>
      <c r="W144" s="89">
        <v>114.79838191093944</v>
      </c>
      <c r="X144" s="89">
        <v>117.31385033779277</v>
      </c>
      <c r="Y144" s="89">
        <v>124.85723887984639</v>
      </c>
      <c r="Z144" s="89">
        <v>125.06171017926816</v>
      </c>
      <c r="AA144" s="89">
        <v>125.3087404278016</v>
      </c>
      <c r="AB144" s="89">
        <v>127.64256857497638</v>
      </c>
      <c r="AC144" s="89">
        <v>127.79087938650846</v>
      </c>
      <c r="AD144" s="89"/>
      <c r="AE144" s="89">
        <v>132.01957846509481</v>
      </c>
      <c r="AF144" s="89">
        <v>136.52232131001895</v>
      </c>
      <c r="AG144" s="89">
        <v>139.24918843181891</v>
      </c>
      <c r="AH144" s="89">
        <v>139.8208636843853</v>
      </c>
      <c r="AI144" s="89">
        <v>146.59362707920616</v>
      </c>
      <c r="AJ144" s="89">
        <v>157.22013881511353</v>
      </c>
      <c r="AK144" s="89">
        <v>166.62777460732673</v>
      </c>
      <c r="AL144" s="89">
        <v>172.51895939812442</v>
      </c>
      <c r="AM144" s="89">
        <v>199.6687579447684</v>
      </c>
      <c r="AN144" s="89">
        <v>203.42204204534002</v>
      </c>
      <c r="AO144" s="89">
        <v>209.48202214033927</v>
      </c>
      <c r="AP144" s="89">
        <v>209.48162223501902</v>
      </c>
      <c r="AQ144" s="89"/>
      <c r="AR144" s="89">
        <v>210.64740947564948</v>
      </c>
      <c r="AS144" s="89">
        <v>212.82844756731234</v>
      </c>
      <c r="AT144" s="89">
        <v>229.53819483267162</v>
      </c>
      <c r="AU144" s="89">
        <v>242.03677780148777</v>
      </c>
      <c r="AV144" s="89">
        <v>258.03087281411615</v>
      </c>
      <c r="AW144" s="89">
        <v>263.98741449034196</v>
      </c>
      <c r="AX144" s="89">
        <v>268.1528449200481</v>
      </c>
      <c r="AY144" s="89">
        <v>314.87465096912547</v>
      </c>
      <c r="AZ144" s="89">
        <v>338.46176576472942</v>
      </c>
      <c r="BA144" s="89">
        <v>350.77009479038122</v>
      </c>
      <c r="BB144" s="89">
        <v>371.79295683157471</v>
      </c>
      <c r="BC144" s="89">
        <v>372.60760659796</v>
      </c>
      <c r="BD144" s="89"/>
      <c r="BE144" s="89">
        <v>373.00045930601215</v>
      </c>
      <c r="BF144" s="89">
        <v>376.80741144155314</v>
      </c>
      <c r="BG144" s="89">
        <v>376.8074131856348</v>
      </c>
      <c r="BH144" s="89">
        <v>376.80741125954398</v>
      </c>
      <c r="BI144" s="89">
        <v>383.08607209336981</v>
      </c>
      <c r="BJ144" s="89">
        <v>409.4650712081239</v>
      </c>
      <c r="BK144" s="89">
        <v>436.82235367455502</v>
      </c>
      <c r="BL144" s="89">
        <v>443.42289156474465</v>
      </c>
      <c r="BM144" s="89">
        <v>460.7989939674037</v>
      </c>
      <c r="BN144" s="89">
        <v>494.85334086336826</v>
      </c>
      <c r="BO144" s="89">
        <v>523.55969677180587</v>
      </c>
      <c r="BP144" s="89">
        <v>540.75243992305047</v>
      </c>
      <c r="BQ144" s="89">
        <v>551.7067312229467</v>
      </c>
      <c r="BR144" s="89">
        <v>593.3155831832895</v>
      </c>
      <c r="BS144" s="89">
        <v>606.20247122617195</v>
      </c>
    </row>
    <row r="145" spans="1:71" ht="12.75" customHeight="1" x14ac:dyDescent="0.35">
      <c r="A145" s="84">
        <v>3599</v>
      </c>
      <c r="B145" s="95" t="s">
        <v>57</v>
      </c>
      <c r="C145" s="89">
        <v>100</v>
      </c>
      <c r="D145" s="89"/>
      <c r="E145" s="89">
        <v>107.0559899979241</v>
      </c>
      <c r="F145" s="89">
        <v>107.0559899979241</v>
      </c>
      <c r="G145" s="89">
        <v>108.16479525778749</v>
      </c>
      <c r="H145" s="89">
        <v>108.77463342190664</v>
      </c>
      <c r="I145" s="89">
        <v>108.68048957908945</v>
      </c>
      <c r="J145" s="89">
        <v>106.49942746094102</v>
      </c>
      <c r="K145" s="89">
        <v>107.21447227506808</v>
      </c>
      <c r="L145" s="89">
        <v>107.08447453730059</v>
      </c>
      <c r="M145" s="89">
        <v>107.27948675933524</v>
      </c>
      <c r="N145" s="89">
        <v>107.40947111793245</v>
      </c>
      <c r="O145" s="89">
        <v>108.78246854169693</v>
      </c>
      <c r="P145" s="89">
        <v>109.07498687474894</v>
      </c>
      <c r="Q145" s="89"/>
      <c r="R145" s="89">
        <v>110.22131647125521</v>
      </c>
      <c r="S145" s="89">
        <v>109.92879813820322</v>
      </c>
      <c r="T145" s="89">
        <v>109.9938166447098</v>
      </c>
      <c r="U145" s="89">
        <v>109.79880442267516</v>
      </c>
      <c r="V145" s="89">
        <v>110.12531363055857</v>
      </c>
      <c r="W145" s="89">
        <v>113.11469752927961</v>
      </c>
      <c r="X145" s="89">
        <v>118.71413703718048</v>
      </c>
      <c r="Y145" s="89">
        <v>118.84414798370504</v>
      </c>
      <c r="Z145" s="89">
        <v>118.87709828849306</v>
      </c>
      <c r="AA145" s="89">
        <v>119.07166220594313</v>
      </c>
      <c r="AB145" s="89">
        <v>119.13666627974555</v>
      </c>
      <c r="AC145" s="89">
        <v>122.7593062557719</v>
      </c>
      <c r="AD145" s="89"/>
      <c r="AE145" s="89">
        <v>124.28492307294866</v>
      </c>
      <c r="AF145" s="89">
        <v>124.80495506950194</v>
      </c>
      <c r="AG145" s="89">
        <v>126.90121445093413</v>
      </c>
      <c r="AH145" s="89">
        <v>129.89520059834888</v>
      </c>
      <c r="AI145" s="89">
        <v>133.50622400447358</v>
      </c>
      <c r="AJ145" s="89">
        <v>156.80743539393606</v>
      </c>
      <c r="AK145" s="89">
        <v>156.1349795057894</v>
      </c>
      <c r="AL145" s="89">
        <v>159.65978395890571</v>
      </c>
      <c r="AM145" s="89">
        <v>189.365121880142</v>
      </c>
      <c r="AN145" s="89">
        <v>188.25556966470006</v>
      </c>
      <c r="AO145" s="89">
        <v>188.25557062677774</v>
      </c>
      <c r="AP145" s="89">
        <v>188.99688035814265</v>
      </c>
      <c r="AQ145" s="89"/>
      <c r="AR145" s="89">
        <v>188.62541581369831</v>
      </c>
      <c r="AS145" s="89">
        <v>191.71528386169192</v>
      </c>
      <c r="AT145" s="89">
        <v>205.25359210966585</v>
      </c>
      <c r="AU145" s="89">
        <v>211.25197847501968</v>
      </c>
      <c r="AV145" s="89">
        <v>216.94262363679115</v>
      </c>
      <c r="AW145" s="89">
        <v>216.09084624836416</v>
      </c>
      <c r="AX145" s="89">
        <v>215.55288036362023</v>
      </c>
      <c r="AY145" s="89">
        <v>258.75816173476505</v>
      </c>
      <c r="AZ145" s="89">
        <v>269.02941045060817</v>
      </c>
      <c r="BA145" s="89">
        <v>263.34620764262468</v>
      </c>
      <c r="BB145" s="89">
        <v>273.66206438369954</v>
      </c>
      <c r="BC145" s="89">
        <v>278.33889892647869</v>
      </c>
      <c r="BD145" s="89"/>
      <c r="BE145" s="89">
        <v>278.33889892647869</v>
      </c>
      <c r="BF145" s="89">
        <v>284.49366272517165</v>
      </c>
      <c r="BG145" s="89">
        <v>288.93360196807447</v>
      </c>
      <c r="BH145" s="89">
        <v>292.2858855660109</v>
      </c>
      <c r="BI145" s="89">
        <v>293.93776874746857</v>
      </c>
      <c r="BJ145" s="89">
        <v>307.54163369429807</v>
      </c>
      <c r="BK145" s="89">
        <v>314.17938390004997</v>
      </c>
      <c r="BL145" s="89">
        <v>325.35989764262922</v>
      </c>
      <c r="BM145" s="89">
        <v>332.0273389430094</v>
      </c>
      <c r="BN145" s="89">
        <v>353.03216050887909</v>
      </c>
      <c r="BO145" s="89">
        <v>370.15447577901244</v>
      </c>
      <c r="BP145" s="89">
        <v>375.60270801261129</v>
      </c>
      <c r="BQ145" s="89">
        <v>386.68086125028844</v>
      </c>
      <c r="BR145" s="89">
        <v>396.03481690914901</v>
      </c>
      <c r="BS145" s="89">
        <v>402.04363930506264</v>
      </c>
    </row>
    <row r="146" spans="1:71" ht="12.75" customHeight="1" x14ac:dyDescent="0.35">
      <c r="A146" s="84">
        <v>36</v>
      </c>
      <c r="B146" s="94" t="s">
        <v>56</v>
      </c>
      <c r="C146" s="89">
        <v>100</v>
      </c>
      <c r="D146" s="89"/>
      <c r="E146" s="89">
        <v>107.66105953074572</v>
      </c>
      <c r="F146" s="89">
        <v>108.91417007569756</v>
      </c>
      <c r="G146" s="89">
        <v>111.32699789505068</v>
      </c>
      <c r="H146" s="89">
        <v>113.33768220620541</v>
      </c>
      <c r="I146" s="89">
        <v>117.35820248634018</v>
      </c>
      <c r="J146" s="89">
        <v>118.33246758308795</v>
      </c>
      <c r="K146" s="89">
        <v>119.22245441863865</v>
      </c>
      <c r="L146" s="89">
        <v>119.28657184340301</v>
      </c>
      <c r="M146" s="89">
        <v>119.26633853207346</v>
      </c>
      <c r="N146" s="89">
        <v>119.6770396808343</v>
      </c>
      <c r="O146" s="89">
        <v>120.43139178861934</v>
      </c>
      <c r="P146" s="89">
        <v>122.71787770092037</v>
      </c>
      <c r="Q146" s="89"/>
      <c r="R146" s="89">
        <v>123.32506100197492</v>
      </c>
      <c r="S146" s="89">
        <v>124.09744209605752</v>
      </c>
      <c r="T146" s="89">
        <v>124.90363764897793</v>
      </c>
      <c r="U146" s="89">
        <v>126.14011312953144</v>
      </c>
      <c r="V146" s="89">
        <v>128.52750327495278</v>
      </c>
      <c r="W146" s="89">
        <v>130.18097274624469</v>
      </c>
      <c r="X146" s="89">
        <v>131.74083576024651</v>
      </c>
      <c r="Y146" s="89">
        <v>134.13672270091985</v>
      </c>
      <c r="Z146" s="89">
        <v>135.64678683161173</v>
      </c>
      <c r="AA146" s="89">
        <v>137.07033930797064</v>
      </c>
      <c r="AB146" s="89">
        <v>137.17575891463227</v>
      </c>
      <c r="AC146" s="89">
        <v>138.69239325648965</v>
      </c>
      <c r="AD146" s="89"/>
      <c r="AE146" s="89">
        <v>143.73559090279142</v>
      </c>
      <c r="AF146" s="89">
        <v>144.65897339526123</v>
      </c>
      <c r="AG146" s="89">
        <v>147.76670124554954</v>
      </c>
      <c r="AH146" s="89">
        <v>151.99697477451022</v>
      </c>
      <c r="AI146" s="89">
        <v>167.75228685219187</v>
      </c>
      <c r="AJ146" s="89">
        <v>174.39305010451537</v>
      </c>
      <c r="AK146" s="89">
        <v>181.795189801676</v>
      </c>
      <c r="AL146" s="89">
        <v>188.31918776481496</v>
      </c>
      <c r="AM146" s="89">
        <v>217.53024290917543</v>
      </c>
      <c r="AN146" s="89">
        <v>229.58117411808951</v>
      </c>
      <c r="AO146" s="89">
        <v>228.86385480065562</v>
      </c>
      <c r="AP146" s="89">
        <v>230.17572009677215</v>
      </c>
      <c r="AQ146" s="89"/>
      <c r="AR146" s="89">
        <v>230.84814195879292</v>
      </c>
      <c r="AS146" s="89">
        <v>232.06529435109567</v>
      </c>
      <c r="AT146" s="89">
        <v>236.27812749479898</v>
      </c>
      <c r="AU146" s="89">
        <v>248.53573340596768</v>
      </c>
      <c r="AV146" s="89">
        <v>252.26821120089448</v>
      </c>
      <c r="AW146" s="89">
        <v>257.20243606651172</v>
      </c>
      <c r="AX146" s="89">
        <v>256.27595716194708</v>
      </c>
      <c r="AY146" s="89">
        <v>298.50676355579503</v>
      </c>
      <c r="AZ146" s="89">
        <v>309.5613583685971</v>
      </c>
      <c r="BA146" s="89">
        <v>318.70107057322633</v>
      </c>
      <c r="BB146" s="89">
        <v>334.54904283954187</v>
      </c>
      <c r="BC146" s="89">
        <v>337.0423548537641</v>
      </c>
      <c r="BD146" s="89"/>
      <c r="BE146" s="89">
        <v>345.41961545525487</v>
      </c>
      <c r="BF146" s="89">
        <v>349.69328181610513</v>
      </c>
      <c r="BG146" s="89">
        <v>349.76148944692545</v>
      </c>
      <c r="BH146" s="89">
        <v>366.92449684592077</v>
      </c>
      <c r="BI146" s="89">
        <v>387.38597286327627</v>
      </c>
      <c r="BJ146" s="89">
        <v>398.08809855758909</v>
      </c>
      <c r="BK146" s="89">
        <v>416.19267188120892</v>
      </c>
      <c r="BL146" s="89">
        <v>435.27611843206859</v>
      </c>
      <c r="BM146" s="89">
        <v>463.05855305101892</v>
      </c>
      <c r="BN146" s="89">
        <v>483.29782911671754</v>
      </c>
      <c r="BO146" s="89">
        <v>547.79250998470343</v>
      </c>
      <c r="BP146" s="89">
        <v>555.30572963164104</v>
      </c>
      <c r="BQ146" s="89">
        <v>577.29622845302447</v>
      </c>
      <c r="BR146" s="89">
        <v>578.23363460912719</v>
      </c>
      <c r="BS146" s="89">
        <v>600.80212145807695</v>
      </c>
    </row>
    <row r="147" spans="1:71" ht="12.75" customHeight="1" x14ac:dyDescent="0.35">
      <c r="A147" s="84">
        <v>361</v>
      </c>
      <c r="B147" s="93" t="s">
        <v>55</v>
      </c>
      <c r="C147" s="89">
        <v>100</v>
      </c>
      <c r="D147" s="89"/>
      <c r="E147" s="89">
        <v>107.39197605662855</v>
      </c>
      <c r="F147" s="89">
        <v>108.47044254178063</v>
      </c>
      <c r="G147" s="89">
        <v>111.31836215741228</v>
      </c>
      <c r="H147" s="89">
        <v>113.03601814574235</v>
      </c>
      <c r="I147" s="89">
        <v>117.70260374029563</v>
      </c>
      <c r="J147" s="89">
        <v>118.85253640065847</v>
      </c>
      <c r="K147" s="89">
        <v>119.24175663671379</v>
      </c>
      <c r="L147" s="89">
        <v>119.16571883098212</v>
      </c>
      <c r="M147" s="89">
        <v>119.32756378752681</v>
      </c>
      <c r="N147" s="89">
        <v>119.81232438599829</v>
      </c>
      <c r="O147" s="89">
        <v>120.26704129036781</v>
      </c>
      <c r="P147" s="89">
        <v>122.96583643334165</v>
      </c>
      <c r="Q147" s="89"/>
      <c r="R147" s="89">
        <v>123.47536133708363</v>
      </c>
      <c r="S147" s="89">
        <v>124.15417596670639</v>
      </c>
      <c r="T147" s="89">
        <v>125.10574690382948</v>
      </c>
      <c r="U147" s="89">
        <v>126.16714632311226</v>
      </c>
      <c r="V147" s="89">
        <v>128.98504165754616</v>
      </c>
      <c r="W147" s="89">
        <v>130.85501354805314</v>
      </c>
      <c r="X147" s="89">
        <v>132.53042385967495</v>
      </c>
      <c r="Y147" s="89">
        <v>135.2783082990633</v>
      </c>
      <c r="Z147" s="89">
        <v>136.84671301125019</v>
      </c>
      <c r="AA147" s="89">
        <v>137.95586128399282</v>
      </c>
      <c r="AB147" s="89">
        <v>138.08029062092092</v>
      </c>
      <c r="AC147" s="89">
        <v>139.64312845322382</v>
      </c>
      <c r="AD147" s="89"/>
      <c r="AE147" s="89">
        <v>144.96708500023468</v>
      </c>
      <c r="AF147" s="89">
        <v>145.34087456433065</v>
      </c>
      <c r="AG147" s="89">
        <v>148.86460191544802</v>
      </c>
      <c r="AH147" s="89">
        <v>153.57439710063309</v>
      </c>
      <c r="AI147" s="89">
        <v>170.19155773518466</v>
      </c>
      <c r="AJ147" s="89">
        <v>176.83117759507761</v>
      </c>
      <c r="AK147" s="89">
        <v>183.6582415112326</v>
      </c>
      <c r="AL147" s="89">
        <v>190.94548767770522</v>
      </c>
      <c r="AM147" s="89">
        <v>218.21420830836718</v>
      </c>
      <c r="AN147" s="89">
        <v>231.16129740884696</v>
      </c>
      <c r="AO147" s="89">
        <v>229.3773045533016</v>
      </c>
      <c r="AP147" s="89">
        <v>231.25369822711536</v>
      </c>
      <c r="AQ147" s="89"/>
      <c r="AR147" s="89">
        <v>231.25617218142176</v>
      </c>
      <c r="AS147" s="89">
        <v>232.45271270124027</v>
      </c>
      <c r="AT147" s="89">
        <v>236.68058953463742</v>
      </c>
      <c r="AU147" s="89">
        <v>250.32331357652632</v>
      </c>
      <c r="AV147" s="89">
        <v>251.90939221046736</v>
      </c>
      <c r="AW147" s="89">
        <v>256.03134652704142</v>
      </c>
      <c r="AX147" s="89">
        <v>254.62644523060322</v>
      </c>
      <c r="AY147" s="89">
        <v>297.66346810078136</v>
      </c>
      <c r="AZ147" s="89">
        <v>307.41323872312125</v>
      </c>
      <c r="BA147" s="89">
        <v>316.04992196272059</v>
      </c>
      <c r="BB147" s="89">
        <v>330.14173971870548</v>
      </c>
      <c r="BC147" s="89">
        <v>332.8750251064485</v>
      </c>
      <c r="BD147" s="89"/>
      <c r="BE147" s="89">
        <v>342.12348086309646</v>
      </c>
      <c r="BF147" s="89">
        <v>347.1678012168199</v>
      </c>
      <c r="BG147" s="89">
        <v>349.09517841369291</v>
      </c>
      <c r="BH147" s="89">
        <v>365.8406886182151</v>
      </c>
      <c r="BI147" s="89">
        <v>386.37152030664816</v>
      </c>
      <c r="BJ147" s="89">
        <v>395.71931391004222</v>
      </c>
      <c r="BK147" s="89">
        <v>413.98290200842581</v>
      </c>
      <c r="BL147" s="89">
        <v>435.44606970266375</v>
      </c>
      <c r="BM147" s="89">
        <v>463.55616998854475</v>
      </c>
      <c r="BN147" s="89">
        <v>485.58659888335308</v>
      </c>
      <c r="BO147" s="89">
        <v>556.87762942758116</v>
      </c>
      <c r="BP147" s="89">
        <v>563.60125312185949</v>
      </c>
      <c r="BQ147" s="89">
        <v>586.53678096223007</v>
      </c>
      <c r="BR147" s="89">
        <v>586.00106385708546</v>
      </c>
      <c r="BS147" s="89">
        <v>609.36783595223437</v>
      </c>
    </row>
    <row r="148" spans="1:71" ht="12.75" customHeight="1" x14ac:dyDescent="0.35">
      <c r="A148" s="84">
        <v>369</v>
      </c>
      <c r="B148" s="93" t="s">
        <v>54</v>
      </c>
      <c r="C148" s="89">
        <v>100</v>
      </c>
      <c r="D148" s="89"/>
      <c r="E148" s="89">
        <v>109.15327817893395</v>
      </c>
      <c r="F148" s="89">
        <v>111.37488789939965</v>
      </c>
      <c r="G148" s="89">
        <v>111.37488789939965</v>
      </c>
      <c r="H148" s="89">
        <v>115.01057846260811</v>
      </c>
      <c r="I148" s="89">
        <v>115.44830454371807</v>
      </c>
      <c r="J148" s="89">
        <v>115.4483945627596</v>
      </c>
      <c r="K148" s="89">
        <v>119.11541280317978</v>
      </c>
      <c r="L148" s="89">
        <v>119.95676951873639</v>
      </c>
      <c r="M148" s="89">
        <v>118.9268101822676</v>
      </c>
      <c r="N148" s="89">
        <v>118.9268101822676</v>
      </c>
      <c r="O148" s="89">
        <v>121.34280739723008</v>
      </c>
      <c r="P148" s="89">
        <v>121.34280758294771</v>
      </c>
      <c r="Q148" s="89"/>
      <c r="R148" s="89">
        <v>122.49156142117349</v>
      </c>
      <c r="S148" s="89">
        <v>123.78282099179484</v>
      </c>
      <c r="T148" s="89">
        <v>123.78282857644292</v>
      </c>
      <c r="U148" s="89">
        <v>125.99019892274757</v>
      </c>
      <c r="V148" s="89">
        <v>125.99019655626441</v>
      </c>
      <c r="W148" s="89">
        <v>126.44303879323975</v>
      </c>
      <c r="X148" s="89">
        <v>127.362127293602</v>
      </c>
      <c r="Y148" s="89">
        <v>127.80599085781186</v>
      </c>
      <c r="Z148" s="89">
        <v>128.99252377225793</v>
      </c>
      <c r="AA148" s="89">
        <v>132.15962373789671</v>
      </c>
      <c r="AB148" s="89">
        <v>132.15962373789671</v>
      </c>
      <c r="AC148" s="89">
        <v>133.42003383454477</v>
      </c>
      <c r="AD148" s="89"/>
      <c r="AE148" s="89">
        <v>136.90626604974275</v>
      </c>
      <c r="AF148" s="89">
        <v>140.87744930114152</v>
      </c>
      <c r="AG148" s="89">
        <v>141.67822680894227</v>
      </c>
      <c r="AH148" s="89">
        <v>143.24928404833395</v>
      </c>
      <c r="AI148" s="89">
        <v>154.22516293082876</v>
      </c>
      <c r="AJ148" s="89">
        <v>160.87226693489339</v>
      </c>
      <c r="AK148" s="89">
        <v>171.46352408845357</v>
      </c>
      <c r="AL148" s="89">
        <v>173.75488306867382</v>
      </c>
      <c r="AM148" s="89">
        <v>213.73727150231116</v>
      </c>
      <c r="AN148" s="89">
        <v>220.81850502949635</v>
      </c>
      <c r="AO148" s="89">
        <v>226.01648820440874</v>
      </c>
      <c r="AP148" s="89">
        <v>224.19772730583702</v>
      </c>
      <c r="AQ148" s="89"/>
      <c r="AR148" s="89">
        <v>228.5853857296095</v>
      </c>
      <c r="AS148" s="89">
        <v>229.91684250495138</v>
      </c>
      <c r="AT148" s="89">
        <v>234.04624995938761</v>
      </c>
      <c r="AU148" s="89">
        <v>238.62259966788585</v>
      </c>
      <c r="AV148" s="89">
        <v>254.25806357140993</v>
      </c>
      <c r="AW148" s="89">
        <v>263.69678379717362</v>
      </c>
      <c r="AX148" s="89">
        <v>265.42342514536642</v>
      </c>
      <c r="AY148" s="89">
        <v>303.18330940473481</v>
      </c>
      <c r="AZ148" s="89">
        <v>321.47388552778881</v>
      </c>
      <c r="BA148" s="89">
        <v>333.40317522191822</v>
      </c>
      <c r="BB148" s="89">
        <v>358.99000833060444</v>
      </c>
      <c r="BC148" s="89">
        <v>360.15253351664774</v>
      </c>
      <c r="BD148" s="89"/>
      <c r="BE148" s="89">
        <v>363.69852879797082</v>
      </c>
      <c r="BF148" s="89">
        <v>363.69848692298439</v>
      </c>
      <c r="BG148" s="89">
        <v>353.45655750170999</v>
      </c>
      <c r="BH148" s="89">
        <v>372.93482079370455</v>
      </c>
      <c r="BI148" s="89">
        <v>393.0116807506339</v>
      </c>
      <c r="BJ148" s="89">
        <v>411.22433680558987</v>
      </c>
      <c r="BK148" s="89">
        <v>428.44708409727582</v>
      </c>
      <c r="BL148" s="89">
        <v>434.33364340235795</v>
      </c>
      <c r="BM148" s="89">
        <v>460.29898828672947</v>
      </c>
      <c r="BN148" s="89">
        <v>470.60531822069521</v>
      </c>
      <c r="BO148" s="89">
        <v>497.41043171653644</v>
      </c>
      <c r="BP148" s="89">
        <v>509.30240338069513</v>
      </c>
      <c r="BQ148" s="89">
        <v>526.05218673325771</v>
      </c>
      <c r="BR148" s="89">
        <v>535.15888685555467</v>
      </c>
      <c r="BS148" s="89">
        <v>553.30043468546148</v>
      </c>
    </row>
    <row r="149" spans="1:71" s="85" customFormat="1" ht="12.75" customHeight="1" x14ac:dyDescent="0.35">
      <c r="A149" s="92" t="s">
        <v>53</v>
      </c>
      <c r="B149" s="91" t="s">
        <v>52</v>
      </c>
      <c r="C149" s="90">
        <v>100</v>
      </c>
      <c r="D149" s="90"/>
      <c r="E149" s="90">
        <v>100.94870779994613</v>
      </c>
      <c r="F149" s="90">
        <v>171.20955623774776</v>
      </c>
      <c r="G149" s="90">
        <v>178.94574958602436</v>
      </c>
      <c r="H149" s="90">
        <v>180.31300494477071</v>
      </c>
      <c r="I149" s="90">
        <v>181.55934656430756</v>
      </c>
      <c r="J149" s="90">
        <v>182.87079715347858</v>
      </c>
      <c r="K149" s="90">
        <v>183.62418297062817</v>
      </c>
      <c r="L149" s="90">
        <v>181.34542874785612</v>
      </c>
      <c r="M149" s="90">
        <v>203.09063806193882</v>
      </c>
      <c r="N149" s="90">
        <v>202.16053786758172</v>
      </c>
      <c r="O149" s="90">
        <v>202.30006092452908</v>
      </c>
      <c r="P149" s="90">
        <v>206.77625548552805</v>
      </c>
      <c r="Q149" s="90"/>
      <c r="R149" s="90">
        <v>210.44053090353239</v>
      </c>
      <c r="S149" s="90">
        <v>248.65230923776841</v>
      </c>
      <c r="T149" s="90">
        <v>283.03382397075814</v>
      </c>
      <c r="U149" s="90">
        <v>283.6569997126108</v>
      </c>
      <c r="V149" s="90">
        <v>283.64770206774466</v>
      </c>
      <c r="W149" s="90">
        <v>304.7567677394718</v>
      </c>
      <c r="X149" s="90">
        <v>311.34421917877114</v>
      </c>
      <c r="Y149" s="90">
        <v>310.24260529806821</v>
      </c>
      <c r="Z149" s="90">
        <v>310.04728177593518</v>
      </c>
      <c r="AA149" s="90">
        <v>313.40933981845041</v>
      </c>
      <c r="AB149" s="90">
        <v>330.70473659181931</v>
      </c>
      <c r="AC149" s="90">
        <v>389.60255254637883</v>
      </c>
      <c r="AD149" s="90"/>
      <c r="AE149" s="90">
        <v>411.26518610355441</v>
      </c>
      <c r="AF149" s="90">
        <v>441.16860574496161</v>
      </c>
      <c r="AG149" s="90">
        <v>440.83377376186985</v>
      </c>
      <c r="AH149" s="90">
        <v>445.33484859424556</v>
      </c>
      <c r="AI149" s="90">
        <v>448.16238354474791</v>
      </c>
      <c r="AJ149" s="90">
        <v>453.69654027452617</v>
      </c>
      <c r="AK149" s="90">
        <v>455.75277749558359</v>
      </c>
      <c r="AL149" s="90">
        <v>558.13592525264869</v>
      </c>
      <c r="AM149" s="90">
        <v>573.57004452541446</v>
      </c>
      <c r="AN149" s="90">
        <v>595.13071234226152</v>
      </c>
      <c r="AO149" s="90">
        <v>595.69689844927314</v>
      </c>
      <c r="AP149" s="90">
        <v>600.18757538524301</v>
      </c>
      <c r="AQ149" s="90"/>
      <c r="AR149" s="90">
        <v>620.0470031583269</v>
      </c>
      <c r="AS149" s="90">
        <v>744.02267173080099</v>
      </c>
      <c r="AT149" s="90">
        <v>792.14886883461031</v>
      </c>
      <c r="AU149" s="90">
        <v>795.72049269819161</v>
      </c>
      <c r="AV149" s="90">
        <v>799.69902601454703</v>
      </c>
      <c r="AW149" s="90">
        <v>806.28837982165942</v>
      </c>
      <c r="AX149" s="90">
        <v>849.43739209541377</v>
      </c>
      <c r="AY149" s="90">
        <v>864.10422266045248</v>
      </c>
      <c r="AZ149" s="90">
        <v>869.8682029564975</v>
      </c>
      <c r="BA149" s="90">
        <v>873.87450780597032</v>
      </c>
      <c r="BB149" s="90">
        <v>875.60135419098003</v>
      </c>
      <c r="BC149" s="90">
        <v>876.09431911674028</v>
      </c>
      <c r="BD149" s="90"/>
      <c r="BE149" s="90">
        <v>878.42606080533506</v>
      </c>
      <c r="BF149" s="90">
        <v>881.56983244919672</v>
      </c>
      <c r="BG149" s="90">
        <v>879.30036053450647</v>
      </c>
      <c r="BH149" s="90">
        <v>877.97959869989427</v>
      </c>
      <c r="BI149" s="90">
        <v>879.43986899546485</v>
      </c>
      <c r="BJ149" s="90">
        <v>884.73219938279067</v>
      </c>
      <c r="BK149" s="90">
        <v>888.40612653187725</v>
      </c>
      <c r="BL149" s="90">
        <v>887.82015596547797</v>
      </c>
      <c r="BM149" s="90">
        <v>884.51826597493653</v>
      </c>
      <c r="BN149" s="90">
        <v>883.23470931577788</v>
      </c>
      <c r="BO149" s="90">
        <v>884.62056926044181</v>
      </c>
      <c r="BP149" s="90">
        <v>886.67610776727804</v>
      </c>
      <c r="BQ149" s="90">
        <v>909.0050263464675</v>
      </c>
      <c r="BR149" s="90">
        <v>988.98285022953542</v>
      </c>
      <c r="BS149" s="90">
        <v>1103.7791075317664</v>
      </c>
    </row>
    <row r="150" spans="1:71" ht="12.75" customHeight="1" x14ac:dyDescent="0.35">
      <c r="A150" s="84"/>
      <c r="B150" s="81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  <c r="BO150" s="89"/>
      <c r="BP150" s="89"/>
      <c r="BQ150" s="89"/>
      <c r="BR150" s="89"/>
      <c r="BS150" s="89"/>
    </row>
    <row r="151" spans="1:71" s="85" customFormat="1" ht="12.75" customHeight="1" x14ac:dyDescent="0.35">
      <c r="A151" s="88" t="s">
        <v>51</v>
      </c>
      <c r="B151" s="87" t="s">
        <v>50</v>
      </c>
      <c r="C151" s="86">
        <v>100</v>
      </c>
      <c r="D151" s="86"/>
      <c r="E151" s="86">
        <v>117.40896700065267</v>
      </c>
      <c r="F151" s="86">
        <v>126.84780131772297</v>
      </c>
      <c r="G151" s="86">
        <v>126.78701730987478</v>
      </c>
      <c r="H151" s="86">
        <v>125.07110541299447</v>
      </c>
      <c r="I151" s="86">
        <v>124.10521608116851</v>
      </c>
      <c r="J151" s="86">
        <v>123.00532468698303</v>
      </c>
      <c r="K151" s="86">
        <v>127.38185625504583</v>
      </c>
      <c r="L151" s="86">
        <v>127.36196061894886</v>
      </c>
      <c r="M151" s="86">
        <v>126.88158941635369</v>
      </c>
      <c r="N151" s="86">
        <v>127.62705800539553</v>
      </c>
      <c r="O151" s="86">
        <v>129.16989046901912</v>
      </c>
      <c r="P151" s="86">
        <v>132.67631138593825</v>
      </c>
      <c r="Q151" s="86"/>
      <c r="R151" s="86">
        <v>133.25680640708788</v>
      </c>
      <c r="S151" s="86">
        <v>133.10859848860221</v>
      </c>
      <c r="T151" s="86">
        <v>133.92572280345476</v>
      </c>
      <c r="U151" s="86">
        <v>132.67603612995211</v>
      </c>
      <c r="V151" s="86">
        <v>134.1110367427124</v>
      </c>
      <c r="W151" s="86">
        <v>135.29733050513084</v>
      </c>
      <c r="X151" s="86">
        <v>140.4680173143494</v>
      </c>
      <c r="Y151" s="86">
        <v>142.83958554250739</v>
      </c>
      <c r="Z151" s="86">
        <v>143.43408840533544</v>
      </c>
      <c r="AA151" s="86">
        <v>145.39080763820968</v>
      </c>
      <c r="AB151" s="86">
        <v>148.31396644719732</v>
      </c>
      <c r="AC151" s="86">
        <v>149.15912578790019</v>
      </c>
      <c r="AD151" s="86"/>
      <c r="AE151" s="86">
        <v>159.68842376841712</v>
      </c>
      <c r="AF151" s="86">
        <v>166.50899528575118</v>
      </c>
      <c r="AG151" s="86">
        <v>171.82401902068113</v>
      </c>
      <c r="AH151" s="86">
        <v>172.06507264292549</v>
      </c>
      <c r="AI151" s="86">
        <v>198.46155907459854</v>
      </c>
      <c r="AJ151" s="86">
        <v>220.01167578315912</v>
      </c>
      <c r="AK151" s="86">
        <v>232.30180713707372</v>
      </c>
      <c r="AL151" s="86">
        <v>246.06823209940657</v>
      </c>
      <c r="AM151" s="86">
        <v>305.62659477475648</v>
      </c>
      <c r="AN151" s="86">
        <v>296.76643015766535</v>
      </c>
      <c r="AO151" s="86">
        <v>292.96168475741626</v>
      </c>
      <c r="AP151" s="86">
        <v>305.52572597484084</v>
      </c>
      <c r="AQ151" s="86"/>
      <c r="AR151" s="86">
        <v>298.19358424027979</v>
      </c>
      <c r="AS151" s="86">
        <v>306.2406743418174</v>
      </c>
      <c r="AT151" s="86">
        <v>319.80229554687043</v>
      </c>
      <c r="AU151" s="86">
        <v>332.62032308550937</v>
      </c>
      <c r="AV151" s="86">
        <v>346.3642015933886</v>
      </c>
      <c r="AW151" s="86">
        <v>342.67677859270202</v>
      </c>
      <c r="AX151" s="86">
        <v>336.39042924406613</v>
      </c>
      <c r="AY151" s="86">
        <v>431.21513582609418</v>
      </c>
      <c r="AZ151" s="86">
        <v>438.39331045331238</v>
      </c>
      <c r="BA151" s="86">
        <v>454.08592262846747</v>
      </c>
      <c r="BB151" s="86">
        <v>473.05219818508453</v>
      </c>
      <c r="BC151" s="86">
        <v>470.94135505334111</v>
      </c>
      <c r="BD151" s="86"/>
      <c r="BE151" s="86">
        <v>471.42137187701309</v>
      </c>
      <c r="BF151" s="86">
        <v>474.81148028779688</v>
      </c>
      <c r="BG151" s="86">
        <v>481.56276813193767</v>
      </c>
      <c r="BH151" s="86">
        <v>495.87282991850475</v>
      </c>
      <c r="BI151" s="86">
        <v>509.08307476241401</v>
      </c>
      <c r="BJ151" s="86">
        <v>522.33483742632689</v>
      </c>
      <c r="BK151" s="86">
        <v>541.9699460673512</v>
      </c>
      <c r="BL151" s="86">
        <v>563.03905854200457</v>
      </c>
      <c r="BM151" s="86">
        <v>582.74143084042339</v>
      </c>
      <c r="BN151" s="86">
        <v>615.54916207071062</v>
      </c>
      <c r="BO151" s="86">
        <v>647.51228356844251</v>
      </c>
      <c r="BP151" s="86">
        <v>672.63730411503298</v>
      </c>
      <c r="BQ151" s="86">
        <v>702.08737497302354</v>
      </c>
      <c r="BR151" s="86">
        <v>754.26833988491887</v>
      </c>
      <c r="BS151" s="86">
        <v>792.34798574690581</v>
      </c>
    </row>
    <row r="152" spans="1:71" ht="12.75" customHeight="1" x14ac:dyDescent="0.35">
      <c r="A152" s="84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</row>
    <row r="153" spans="1:71" ht="12.75" customHeight="1" x14ac:dyDescent="0.35">
      <c r="A153" s="83" t="s">
        <v>49</v>
      </c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</row>
    <row r="154" spans="1:71" ht="12.75" customHeight="1" x14ac:dyDescent="0.35">
      <c r="A154" s="83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</row>
    <row r="155" spans="1:71" ht="12.75" customHeight="1" x14ac:dyDescent="0.35">
      <c r="A155" s="82" t="s">
        <v>48</v>
      </c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</row>
  </sheetData>
  <mergeCells count="13">
    <mergeCell ref="AR4:BC4"/>
    <mergeCell ref="CC4:CN4"/>
    <mergeCell ref="A4:A5"/>
    <mergeCell ref="C6:AL6"/>
    <mergeCell ref="E4:P4"/>
    <mergeCell ref="R4:AC4"/>
    <mergeCell ref="B4:B5"/>
    <mergeCell ref="AE4:AP4"/>
    <mergeCell ref="DA4:DC4"/>
    <mergeCell ref="CO4:CT4"/>
    <mergeCell ref="BY6:BZ6"/>
    <mergeCell ref="CA6:CB6"/>
    <mergeCell ref="BE4:BL4"/>
  </mergeCells>
  <phoneticPr fontId="50" type="noConversion"/>
  <pageMargins left="0.23622047244094491" right="0.23622047244094491" top="0.27559055118110237" bottom="0.31496062992125984" header="0.31496062992125984" footer="0.31496062992125984"/>
  <pageSetup paperSize="9" scale="80" orientation="landscape" horizontalDpi="4294967293" r:id="rId1"/>
  <colBreaks count="1" manualBreakCount="1">
    <brk id="17" max="1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B74"/>
  <sheetViews>
    <sheetView topLeftCell="AN29" zoomScale="89" zoomScaleNormal="89" workbookViewId="0">
      <selection activeCell="BC6" sqref="BC6"/>
    </sheetView>
  </sheetViews>
  <sheetFormatPr baseColWidth="10" defaultColWidth="11.453125" defaultRowHeight="14.5" x14ac:dyDescent="0.35"/>
  <cols>
    <col min="1" max="1" width="33.81640625" customWidth="1"/>
    <col min="2" max="2" width="32.54296875" customWidth="1"/>
    <col min="3" max="3" width="14.26953125" customWidth="1"/>
    <col min="17" max="17" width="13" customWidth="1"/>
    <col min="21" max="21" width="13" customWidth="1"/>
    <col min="25" max="25" width="13" customWidth="1"/>
    <col min="26" max="26" width="2.26953125" customWidth="1"/>
    <col min="29" max="29" width="13" customWidth="1"/>
    <col min="30" max="30" width="1.453125" customWidth="1"/>
    <col min="33" max="33" width="13" customWidth="1"/>
    <col min="34" max="34" width="1.453125" customWidth="1"/>
    <col min="37" max="37" width="13" customWidth="1"/>
    <col min="38" max="38" width="2.1796875" customWidth="1"/>
    <col min="39" max="40" width="12.54296875" customWidth="1"/>
    <col min="41" max="41" width="14.26953125" customWidth="1"/>
    <col min="42" max="42" width="1.7265625" customWidth="1"/>
    <col min="43" max="44" width="12.54296875" customWidth="1"/>
    <col min="45" max="45" width="14.26953125" customWidth="1"/>
    <col min="46" max="46" width="1.453125" customWidth="1"/>
    <col min="47" max="48" width="12.54296875" customWidth="1"/>
    <col min="49" max="49" width="14.26953125" customWidth="1"/>
    <col min="50" max="50" width="1.26953125" customWidth="1"/>
    <col min="51" max="52" width="12.54296875" customWidth="1"/>
    <col min="53" max="53" width="14.26953125" customWidth="1"/>
  </cols>
  <sheetData>
    <row r="2" spans="1:53" x14ac:dyDescent="0.35">
      <c r="B2" s="47"/>
      <c r="C2" s="72"/>
      <c r="H2" s="47" t="s">
        <v>251</v>
      </c>
      <c r="I2" s="72">
        <v>0</v>
      </c>
      <c r="L2" s="47" t="s">
        <v>251</v>
      </c>
      <c r="M2" s="72">
        <v>0</v>
      </c>
      <c r="P2" s="47" t="s">
        <v>251</v>
      </c>
      <c r="Q2" s="72">
        <v>0.25</v>
      </c>
      <c r="T2" s="47" t="s">
        <v>251</v>
      </c>
      <c r="U2" s="72">
        <v>0.25</v>
      </c>
      <c r="X2" s="47" t="s">
        <v>251</v>
      </c>
      <c r="Y2" s="72">
        <v>0.25</v>
      </c>
      <c r="AB2" s="47" t="s">
        <v>251</v>
      </c>
      <c r="AC2" s="72">
        <f>Y3+Y2</f>
        <v>0.52500000000000002</v>
      </c>
      <c r="AF2" s="47" t="s">
        <v>251</v>
      </c>
      <c r="AG2" s="72">
        <f>AC2</f>
        <v>0.52500000000000002</v>
      </c>
      <c r="AJ2" s="47" t="s">
        <v>251</v>
      </c>
      <c r="AK2" s="72">
        <f>AG2</f>
        <v>0.52500000000000002</v>
      </c>
      <c r="AN2" s="47" t="s">
        <v>252</v>
      </c>
      <c r="AO2" s="72">
        <f>+AK3+AK2</f>
        <v>1.081</v>
      </c>
      <c r="AR2" s="47" t="s">
        <v>252</v>
      </c>
      <c r="AS2" s="72">
        <f>+AO2</f>
        <v>1.081</v>
      </c>
      <c r="AV2" s="47" t="s">
        <v>252</v>
      </c>
      <c r="AW2" s="72">
        <f>+AS2</f>
        <v>1.081</v>
      </c>
      <c r="AZ2" s="47" t="s">
        <v>252</v>
      </c>
      <c r="BA2" s="72">
        <f>+AW2+AW3+69.1%</f>
        <v>2.875</v>
      </c>
    </row>
    <row r="3" spans="1:53" x14ac:dyDescent="0.35">
      <c r="B3" s="47"/>
      <c r="C3" s="32"/>
      <c r="H3" s="47" t="s">
        <v>253</v>
      </c>
      <c r="I3" s="32">
        <v>0.11</v>
      </c>
      <c r="L3" s="47" t="s">
        <v>253</v>
      </c>
      <c r="M3" s="32">
        <v>0.25</v>
      </c>
      <c r="P3" s="47" t="s">
        <v>253</v>
      </c>
      <c r="Q3" s="32">
        <v>0.1</v>
      </c>
      <c r="T3" s="47" t="s">
        <v>253</v>
      </c>
      <c r="U3" s="32">
        <v>0.2</v>
      </c>
      <c r="X3" s="47" t="s">
        <v>253</v>
      </c>
      <c r="Y3" s="32">
        <f>U3+7.5%</f>
        <v>0.27500000000000002</v>
      </c>
      <c r="AB3" s="47" t="s">
        <v>253</v>
      </c>
      <c r="AC3" s="32">
        <v>0.15</v>
      </c>
      <c r="AF3" s="47" t="s">
        <v>253</v>
      </c>
      <c r="AG3" s="32">
        <f>10%+15%+13.1%</f>
        <v>0.38100000000000001</v>
      </c>
      <c r="AJ3" s="47" t="s">
        <v>253</v>
      </c>
      <c r="AK3" s="32">
        <f>17.5%+10%+15%+13.1%</f>
        <v>0.55600000000000005</v>
      </c>
      <c r="AN3" s="47" t="s">
        <v>254</v>
      </c>
      <c r="AO3" s="32">
        <v>0.47599999999999998</v>
      </c>
      <c r="AR3" s="47" t="s">
        <v>254</v>
      </c>
      <c r="AS3" s="32">
        <f>17.5%+47.6%+(-17.5%+52.7%)</f>
        <v>1.0030000000000001</v>
      </c>
      <c r="AV3" s="47" t="s">
        <v>254</v>
      </c>
      <c r="AW3" s="32">
        <f>17.5%+10%+47.6%+(-17.5%+52.7%)</f>
        <v>1.1030000000000002</v>
      </c>
      <c r="AZ3" s="47" t="s">
        <v>254</v>
      </c>
      <c r="BA3" s="32"/>
    </row>
    <row r="5" spans="1:53" x14ac:dyDescent="0.35">
      <c r="E5" s="151">
        <v>45017</v>
      </c>
      <c r="I5" s="151">
        <v>45047</v>
      </c>
      <c r="M5" s="151">
        <v>45078</v>
      </c>
      <c r="Q5" s="151">
        <v>45108</v>
      </c>
      <c r="U5" s="151">
        <v>45139</v>
      </c>
      <c r="Y5" s="151">
        <v>45170</v>
      </c>
      <c r="AC5" s="151">
        <v>45200</v>
      </c>
      <c r="AG5" s="151">
        <v>45231</v>
      </c>
      <c r="AK5" s="151">
        <v>45261</v>
      </c>
      <c r="AO5" s="151">
        <v>45292</v>
      </c>
      <c r="AS5" s="151">
        <v>45323</v>
      </c>
      <c r="AW5" s="151">
        <v>45352</v>
      </c>
      <c r="BA5" s="151">
        <v>45383</v>
      </c>
    </row>
    <row r="7" spans="1:53" ht="29" x14ac:dyDescent="0.35">
      <c r="A7" s="152" t="s">
        <v>255</v>
      </c>
      <c r="B7" s="152" t="s">
        <v>256</v>
      </c>
      <c r="C7" s="153" t="s">
        <v>257</v>
      </c>
      <c r="D7" s="152" t="s">
        <v>256</v>
      </c>
      <c r="E7" s="152" t="s">
        <v>255</v>
      </c>
      <c r="G7" s="153" t="s">
        <v>257</v>
      </c>
      <c r="H7" s="152" t="s">
        <v>256</v>
      </c>
      <c r="I7" s="152" t="s">
        <v>255</v>
      </c>
      <c r="K7" s="153" t="s">
        <v>257</v>
      </c>
      <c r="L7" s="152" t="s">
        <v>256</v>
      </c>
      <c r="M7" s="152" t="s">
        <v>255</v>
      </c>
      <c r="O7" s="153" t="s">
        <v>257</v>
      </c>
      <c r="P7" s="152" t="s">
        <v>256</v>
      </c>
      <c r="Q7" s="152" t="s">
        <v>255</v>
      </c>
      <c r="S7" s="153" t="s">
        <v>257</v>
      </c>
      <c r="T7" s="152" t="s">
        <v>256</v>
      </c>
      <c r="U7" s="152" t="s">
        <v>255</v>
      </c>
      <c r="W7" s="153" t="s">
        <v>257</v>
      </c>
      <c r="X7" s="152" t="s">
        <v>256</v>
      </c>
      <c r="Y7" s="152" t="s">
        <v>255</v>
      </c>
      <c r="AA7" s="153" t="s">
        <v>257</v>
      </c>
      <c r="AB7" s="152" t="s">
        <v>256</v>
      </c>
      <c r="AC7" s="152" t="s">
        <v>255</v>
      </c>
      <c r="AE7" s="153" t="s">
        <v>257</v>
      </c>
      <c r="AF7" s="152" t="s">
        <v>256</v>
      </c>
      <c r="AG7" s="152" t="s">
        <v>255</v>
      </c>
      <c r="AI7" s="153" t="s">
        <v>257</v>
      </c>
      <c r="AJ7" s="152" t="s">
        <v>256</v>
      </c>
      <c r="AK7" s="152" t="s">
        <v>255</v>
      </c>
      <c r="AM7" s="153" t="s">
        <v>257</v>
      </c>
      <c r="AN7" s="152" t="s">
        <v>256</v>
      </c>
      <c r="AO7" s="152" t="s">
        <v>255</v>
      </c>
      <c r="AQ7" s="153" t="s">
        <v>257</v>
      </c>
      <c r="AR7" s="152" t="s">
        <v>256</v>
      </c>
      <c r="AS7" s="152" t="s">
        <v>255</v>
      </c>
      <c r="AU7" s="153" t="s">
        <v>257</v>
      </c>
      <c r="AV7" s="152" t="s">
        <v>256</v>
      </c>
      <c r="AW7" s="152" t="s">
        <v>255</v>
      </c>
      <c r="AY7" s="153" t="s">
        <v>257</v>
      </c>
      <c r="AZ7" s="152" t="s">
        <v>256</v>
      </c>
      <c r="BA7" s="152" t="s">
        <v>255</v>
      </c>
    </row>
    <row r="8" spans="1:53" x14ac:dyDescent="0.35">
      <c r="A8" s="261" t="s">
        <v>258</v>
      </c>
      <c r="B8" s="154" t="s">
        <v>259</v>
      </c>
      <c r="C8" s="155" t="s">
        <v>260</v>
      </c>
      <c r="D8" s="155"/>
      <c r="E8" s="156">
        <v>115711.04399999999</v>
      </c>
      <c r="G8" s="155" t="s">
        <v>260</v>
      </c>
      <c r="H8" s="155"/>
      <c r="I8" s="156">
        <f>$E$8*(1+I$2)</f>
        <v>115711.04399999999</v>
      </c>
      <c r="K8" s="155" t="s">
        <v>260</v>
      </c>
      <c r="L8" s="155"/>
      <c r="M8" s="156">
        <f>$E$8*(1+M$2)</f>
        <v>115711.04399999999</v>
      </c>
      <c r="O8" s="155" t="s">
        <v>260</v>
      </c>
      <c r="P8" s="155"/>
      <c r="Q8" s="156">
        <f>$E$8*(1+Q$2)</f>
        <v>144638.80499999999</v>
      </c>
      <c r="S8" s="155" t="s">
        <v>260</v>
      </c>
      <c r="T8" s="155"/>
      <c r="U8" s="156">
        <f>$E$8*(1+U$2)</f>
        <v>144638.80499999999</v>
      </c>
      <c r="W8" s="155" t="s">
        <v>260</v>
      </c>
      <c r="X8" s="155"/>
      <c r="Y8" s="156">
        <f>$E$8*(1+Y$2)</f>
        <v>144638.80499999999</v>
      </c>
      <c r="AA8" s="155" t="s">
        <v>260</v>
      </c>
      <c r="AB8" s="155"/>
      <c r="AC8" s="156">
        <f>$E$8*(1+AC$2)</f>
        <v>176459.34209999998</v>
      </c>
      <c r="AE8" s="155" t="s">
        <v>260</v>
      </c>
      <c r="AF8" s="155"/>
      <c r="AG8" s="156">
        <f>$E$8*(1+AG$2)</f>
        <v>176459.34209999998</v>
      </c>
      <c r="AI8" s="155" t="s">
        <v>260</v>
      </c>
      <c r="AJ8" s="155"/>
      <c r="AK8" s="156">
        <f>$E$8*(1+AK$2)</f>
        <v>176459.34209999998</v>
      </c>
      <c r="AM8" s="155" t="s">
        <v>260</v>
      </c>
      <c r="AN8" s="155"/>
      <c r="AO8" s="156">
        <f>$E$8*(1+AO$2)</f>
        <v>240794.68256399999</v>
      </c>
      <c r="AQ8" s="155" t="s">
        <v>260</v>
      </c>
      <c r="AR8" s="155"/>
      <c r="AS8" s="156">
        <f>$E$8*(1+AS$2)</f>
        <v>240794.68256399999</v>
      </c>
      <c r="AU8" s="155" t="s">
        <v>260</v>
      </c>
      <c r="AV8" s="155"/>
      <c r="AW8" s="156">
        <f>$E$8*(1+AW$2)</f>
        <v>240794.68256399999</v>
      </c>
      <c r="AY8" s="155" t="s">
        <v>260</v>
      </c>
      <c r="AZ8" s="155"/>
      <c r="BA8" s="156">
        <f>$E$8*(1+BA$2)</f>
        <v>448380.29550000001</v>
      </c>
    </row>
    <row r="9" spans="1:53" x14ac:dyDescent="0.35">
      <c r="A9" s="262"/>
      <c r="B9" s="157" t="s">
        <v>261</v>
      </c>
      <c r="C9" s="158" t="s">
        <v>178</v>
      </c>
      <c r="D9" s="159">
        <v>0.22</v>
      </c>
      <c r="E9" s="160">
        <v>45821.573424000002</v>
      </c>
      <c r="G9" s="158" t="s">
        <v>178</v>
      </c>
      <c r="H9" s="159">
        <v>0.22</v>
      </c>
      <c r="I9" s="160">
        <f>(I8+I10)*H9</f>
        <v>45821.573424000002</v>
      </c>
      <c r="K9" s="158" t="s">
        <v>178</v>
      </c>
      <c r="L9" s="159">
        <v>0.22</v>
      </c>
      <c r="M9" s="160">
        <f>(M8+M10)*L9</f>
        <v>45821.573424000002</v>
      </c>
      <c r="O9" s="158" t="s">
        <v>178</v>
      </c>
      <c r="P9" s="159">
        <v>0.22</v>
      </c>
      <c r="Q9" s="160">
        <f>(Q8+Q10)*P9</f>
        <v>57276.966779999995</v>
      </c>
      <c r="S9" s="158" t="s">
        <v>178</v>
      </c>
      <c r="T9" s="159">
        <v>0.22</v>
      </c>
      <c r="U9" s="160">
        <f>(U8+U10)*T9</f>
        <v>57276.966779999995</v>
      </c>
      <c r="W9" s="158" t="s">
        <v>178</v>
      </c>
      <c r="X9" s="159">
        <v>0.22</v>
      </c>
      <c r="Y9" s="160">
        <f>(Y8+Y10)*X9</f>
        <v>57276.966779999995</v>
      </c>
      <c r="AA9" s="158" t="s">
        <v>178</v>
      </c>
      <c r="AB9" s="159">
        <v>0.22</v>
      </c>
      <c r="AC9" s="160">
        <f>(AC8+AC10)*AB9</f>
        <v>69877.899471599987</v>
      </c>
      <c r="AE9" s="158" t="s">
        <v>178</v>
      </c>
      <c r="AF9" s="159">
        <v>0.22</v>
      </c>
      <c r="AG9" s="160">
        <f>(AG8+AG10)*AF9</f>
        <v>69877.899471599987</v>
      </c>
      <c r="AI9" s="158" t="s">
        <v>178</v>
      </c>
      <c r="AJ9" s="159">
        <v>0.22</v>
      </c>
      <c r="AK9" s="160">
        <f>(AK8+AK10)*AJ9</f>
        <v>69877.899471599987</v>
      </c>
      <c r="AM9" s="158" t="s">
        <v>178</v>
      </c>
      <c r="AN9" s="159">
        <v>0.22</v>
      </c>
      <c r="AO9" s="160">
        <f>(AO8+AO10)*AN9</f>
        <v>95354.694295344001</v>
      </c>
      <c r="AQ9" s="158" t="s">
        <v>178</v>
      </c>
      <c r="AR9" s="159">
        <v>0.22</v>
      </c>
      <c r="AS9" s="160">
        <f>(AS8+AS10)*AR9</f>
        <v>95354.694295344001</v>
      </c>
      <c r="AU9" s="158" t="s">
        <v>178</v>
      </c>
      <c r="AV9" s="159">
        <v>0.22</v>
      </c>
      <c r="AW9" s="160">
        <f>(AW8+AW10)*AV9</f>
        <v>95354.694295344001</v>
      </c>
      <c r="AY9" s="158" t="s">
        <v>178</v>
      </c>
      <c r="AZ9" s="159">
        <v>0.22</v>
      </c>
      <c r="BA9" s="160">
        <f>(BA8+BA10)*AZ9</f>
        <v>177558.597018</v>
      </c>
    </row>
    <row r="10" spans="1:53" x14ac:dyDescent="0.35">
      <c r="A10" s="262"/>
      <c r="B10" s="157" t="s">
        <v>262</v>
      </c>
      <c r="C10" s="160">
        <v>115711.04399999999</v>
      </c>
      <c r="D10" s="161">
        <v>0.8</v>
      </c>
      <c r="E10" s="160">
        <v>92568.835200000001</v>
      </c>
      <c r="G10" s="160">
        <f>(I8)</f>
        <v>115711.04399999999</v>
      </c>
      <c r="H10" s="161">
        <v>0.8</v>
      </c>
      <c r="I10" s="160">
        <f>G10*H10</f>
        <v>92568.835200000001</v>
      </c>
      <c r="K10" s="160">
        <f>(M8)</f>
        <v>115711.04399999999</v>
      </c>
      <c r="L10" s="161">
        <v>0.8</v>
      </c>
      <c r="M10" s="160">
        <f>K10*L10</f>
        <v>92568.835200000001</v>
      </c>
      <c r="O10" s="160">
        <f>(Q8)</f>
        <v>144638.80499999999</v>
      </c>
      <c r="P10" s="161">
        <v>0.8</v>
      </c>
      <c r="Q10" s="160">
        <f>O10*P10</f>
        <v>115711.04399999999</v>
      </c>
      <c r="S10" s="160">
        <f>(U8)</f>
        <v>144638.80499999999</v>
      </c>
      <c r="T10" s="161">
        <v>0.8</v>
      </c>
      <c r="U10" s="160">
        <f>S10*T10</f>
        <v>115711.04399999999</v>
      </c>
      <c r="W10" s="160">
        <f>(Y8)</f>
        <v>144638.80499999999</v>
      </c>
      <c r="X10" s="161">
        <v>0.8</v>
      </c>
      <c r="Y10" s="160">
        <f>W10*X10</f>
        <v>115711.04399999999</v>
      </c>
      <c r="AA10" s="160">
        <f>(AC8)</f>
        <v>176459.34209999998</v>
      </c>
      <c r="AB10" s="161">
        <v>0.8</v>
      </c>
      <c r="AC10" s="160">
        <f>AA10*AB10</f>
        <v>141167.47368</v>
      </c>
      <c r="AE10" s="160">
        <f>(AG8)</f>
        <v>176459.34209999998</v>
      </c>
      <c r="AF10" s="161">
        <v>0.8</v>
      </c>
      <c r="AG10" s="160">
        <f>AE10*AF10</f>
        <v>141167.47368</v>
      </c>
      <c r="AI10" s="160">
        <f>(AK8)</f>
        <v>176459.34209999998</v>
      </c>
      <c r="AJ10" s="161">
        <v>0.8</v>
      </c>
      <c r="AK10" s="160">
        <f>AI10*AJ10</f>
        <v>141167.47368</v>
      </c>
      <c r="AM10" s="160">
        <f>(AO8)</f>
        <v>240794.68256399999</v>
      </c>
      <c r="AN10" s="161">
        <v>0.8</v>
      </c>
      <c r="AO10" s="160">
        <f>AM10*AN10</f>
        <v>192635.7460512</v>
      </c>
      <c r="AQ10" s="160">
        <f>(AS8)</f>
        <v>240794.68256399999</v>
      </c>
      <c r="AR10" s="161">
        <v>0.8</v>
      </c>
      <c r="AS10" s="160">
        <f>AQ10*AR10</f>
        <v>192635.7460512</v>
      </c>
      <c r="AU10" s="160">
        <f>(AW8)</f>
        <v>240794.68256399999</v>
      </c>
      <c r="AV10" s="161">
        <v>0.8</v>
      </c>
      <c r="AW10" s="160">
        <f>AU10*AV10</f>
        <v>192635.7460512</v>
      </c>
      <c r="AY10" s="160">
        <f>(BA8)</f>
        <v>448380.29550000001</v>
      </c>
      <c r="AZ10" s="161">
        <v>0.8</v>
      </c>
      <c r="BA10" s="160">
        <f>AY10*AZ10</f>
        <v>358704.23640000005</v>
      </c>
    </row>
    <row r="11" spans="1:53" x14ac:dyDescent="0.35">
      <c r="A11" s="262"/>
      <c r="B11" s="157" t="s">
        <v>263</v>
      </c>
      <c r="C11" s="160">
        <v>257.3693475733333</v>
      </c>
      <c r="D11" s="158">
        <v>0</v>
      </c>
      <c r="E11" s="160">
        <v>0</v>
      </c>
      <c r="G11" s="160">
        <f>I27/180*(68/60-1)</f>
        <v>257.3693475733333</v>
      </c>
      <c r="H11" s="158">
        <v>0</v>
      </c>
      <c r="I11" s="160">
        <f t="shared" ref="I11:I22" si="0">G11*H11</f>
        <v>0</v>
      </c>
      <c r="K11" s="160">
        <f>M27/180*(68/60-1)</f>
        <v>257.3693475733333</v>
      </c>
      <c r="L11" s="158">
        <v>0</v>
      </c>
      <c r="M11" s="160">
        <f t="shared" ref="M11:M22" si="1">K11*L11</f>
        <v>0</v>
      </c>
      <c r="O11" s="160">
        <f>Q27/180*(68/60-1)</f>
        <v>321.71168446666661</v>
      </c>
      <c r="P11" s="158">
        <v>0</v>
      </c>
      <c r="Q11" s="160">
        <f t="shared" ref="Q11:Q22" si="2">O11*P11</f>
        <v>0</v>
      </c>
      <c r="S11" s="160">
        <f>U27/180*(68/60-1)</f>
        <v>321.71168446666661</v>
      </c>
      <c r="T11" s="158">
        <v>0</v>
      </c>
      <c r="U11" s="160">
        <f t="shared" ref="U11:U22" si="3">S11*T11</f>
        <v>0</v>
      </c>
      <c r="W11" s="160">
        <f>Y27/180*(68/60-1)</f>
        <v>321.71168446666661</v>
      </c>
      <c r="X11" s="158">
        <v>0</v>
      </c>
      <c r="Y11" s="160">
        <f t="shared" ref="Y11:Y22" si="4">W11*X11</f>
        <v>0</v>
      </c>
      <c r="AA11" s="160">
        <f>AC27/180*(68/60-1)</f>
        <v>392.48825504933319</v>
      </c>
      <c r="AB11" s="158">
        <v>0</v>
      </c>
      <c r="AC11" s="160">
        <f t="shared" ref="AC11:AC22" si="5">AA11*AB11</f>
        <v>0</v>
      </c>
      <c r="AE11" s="160">
        <f>AG27/180*(68/60-1)</f>
        <v>392.48825504933319</v>
      </c>
      <c r="AF11" s="158">
        <v>0</v>
      </c>
      <c r="AG11" s="160">
        <f t="shared" ref="AG11:AG22" si="6">AE11*AF11</f>
        <v>0</v>
      </c>
      <c r="AI11" s="160">
        <f>AK27/180*(68/60-1)</f>
        <v>392.48825504933319</v>
      </c>
      <c r="AJ11" s="158">
        <v>0</v>
      </c>
      <c r="AK11" s="160">
        <f t="shared" ref="AK11:AK22" si="7">AI11*AJ11</f>
        <v>0</v>
      </c>
      <c r="AM11" s="160">
        <f>AO27/180*(68/60-1)</f>
        <v>535.5856123001065</v>
      </c>
      <c r="AN11" s="158">
        <v>0</v>
      </c>
      <c r="AO11" s="160">
        <f t="shared" ref="AO11:AO22" si="8">AM11*AN11</f>
        <v>0</v>
      </c>
      <c r="AQ11" s="160">
        <f>AS27/180*(68/60-1)</f>
        <v>535.5856123001065</v>
      </c>
      <c r="AR11" s="158">
        <v>0</v>
      </c>
      <c r="AS11" s="160">
        <f t="shared" ref="AS11:AS22" si="9">AQ11*AR11</f>
        <v>0</v>
      </c>
      <c r="AU11" s="160">
        <f>AW27/180*(68/60-1)</f>
        <v>535.5856123001065</v>
      </c>
      <c r="AV11" s="158">
        <v>0</v>
      </c>
      <c r="AW11" s="160">
        <f t="shared" ref="AW11:AW22" si="10">AU11*AV11</f>
        <v>0</v>
      </c>
      <c r="AY11" s="160">
        <f>BA27/180*(68/60-1)</f>
        <v>997.30622184666652</v>
      </c>
      <c r="AZ11" s="158">
        <v>0</v>
      </c>
      <c r="BA11" s="160">
        <f t="shared" ref="BA11:BA22" si="11">AY11*AZ11</f>
        <v>0</v>
      </c>
    </row>
    <row r="12" spans="1:53" x14ac:dyDescent="0.35">
      <c r="A12" s="262"/>
      <c r="B12" s="157" t="s">
        <v>264</v>
      </c>
      <c r="C12" s="160">
        <v>948.17160000000001</v>
      </c>
      <c r="D12" s="162">
        <f>D29*3</f>
        <v>63</v>
      </c>
      <c r="E12" s="160">
        <v>59734.810799999999</v>
      </c>
      <c r="G12" s="160">
        <f>$C$12*(1+I$2)</f>
        <v>948.17160000000001</v>
      </c>
      <c r="H12" s="162">
        <f>H29*3</f>
        <v>63</v>
      </c>
      <c r="I12" s="160">
        <f t="shared" si="0"/>
        <v>59734.810799999999</v>
      </c>
      <c r="K12" s="160">
        <f>$C$12*(1+M$2)</f>
        <v>948.17160000000001</v>
      </c>
      <c r="L12" s="162">
        <f>L29*3</f>
        <v>63</v>
      </c>
      <c r="M12" s="160">
        <f t="shared" si="1"/>
        <v>59734.810799999999</v>
      </c>
      <c r="O12" s="160">
        <f>$C$12*(1+Q$2)</f>
        <v>1185.2145</v>
      </c>
      <c r="P12" s="162">
        <f>P29*3</f>
        <v>63</v>
      </c>
      <c r="Q12" s="160">
        <f t="shared" si="2"/>
        <v>74668.513500000001</v>
      </c>
      <c r="S12" s="160">
        <f>$C$12*(1+U$2)</f>
        <v>1185.2145</v>
      </c>
      <c r="T12" s="162">
        <f>T29*3</f>
        <v>63</v>
      </c>
      <c r="U12" s="160">
        <f t="shared" si="3"/>
        <v>74668.513500000001</v>
      </c>
      <c r="W12" s="160">
        <f>$C$12*(1+Y$2)</f>
        <v>1185.2145</v>
      </c>
      <c r="X12" s="162">
        <f>X29*3</f>
        <v>63</v>
      </c>
      <c r="Y12" s="160">
        <f t="shared" si="4"/>
        <v>74668.513500000001</v>
      </c>
      <c r="AA12" s="160">
        <f>$C$12*(1+AC$2)</f>
        <v>1445.9616899999999</v>
      </c>
      <c r="AB12" s="162">
        <f>AB29*3</f>
        <v>63</v>
      </c>
      <c r="AC12" s="160">
        <f t="shared" si="5"/>
        <v>91095.586469999995</v>
      </c>
      <c r="AE12" s="160">
        <f>$C$12*(1+AG$2)</f>
        <v>1445.9616899999999</v>
      </c>
      <c r="AF12" s="162">
        <f>AF29*3</f>
        <v>63</v>
      </c>
      <c r="AG12" s="160">
        <f t="shared" si="6"/>
        <v>91095.586469999995</v>
      </c>
      <c r="AI12" s="160">
        <f>$C$12*(1+AK$2)</f>
        <v>1445.9616899999999</v>
      </c>
      <c r="AJ12" s="162">
        <f>AJ29*3</f>
        <v>63</v>
      </c>
      <c r="AK12" s="160">
        <f t="shared" si="7"/>
        <v>91095.586469999995</v>
      </c>
      <c r="AM12" s="160">
        <f>$C$12*(1+AO$2)</f>
        <v>1973.1450996000001</v>
      </c>
      <c r="AN12" s="162">
        <f>AN29*3</f>
        <v>63</v>
      </c>
      <c r="AO12" s="160">
        <f t="shared" si="8"/>
        <v>124308.1412748</v>
      </c>
      <c r="AQ12" s="160">
        <f>$C$12*(1+AS$2)</f>
        <v>1973.1450996000001</v>
      </c>
      <c r="AR12" s="162">
        <f>AR29*3</f>
        <v>63</v>
      </c>
      <c r="AS12" s="160">
        <f t="shared" si="9"/>
        <v>124308.1412748</v>
      </c>
      <c r="AU12" s="160">
        <f>$C$12*(1+AW$2)</f>
        <v>1973.1450996000001</v>
      </c>
      <c r="AV12" s="162">
        <f>AV29*3</f>
        <v>63</v>
      </c>
      <c r="AW12" s="160">
        <f t="shared" si="10"/>
        <v>124308.1412748</v>
      </c>
      <c r="AY12" s="160">
        <f>$C$12*(1+BA$2)</f>
        <v>3674.1649499999999</v>
      </c>
      <c r="AZ12" s="162">
        <f>AZ29*3</f>
        <v>63</v>
      </c>
      <c r="BA12" s="160">
        <f t="shared" si="11"/>
        <v>231472.39184999999</v>
      </c>
    </row>
    <row r="13" spans="1:53" x14ac:dyDescent="0.35">
      <c r="A13" s="262"/>
      <c r="B13" s="157" t="s">
        <v>265</v>
      </c>
      <c r="C13" s="160">
        <v>1280.0316600000001</v>
      </c>
      <c r="D13" s="162">
        <v>0</v>
      </c>
      <c r="E13" s="160">
        <v>0</v>
      </c>
      <c r="G13" s="160">
        <f>G12*1.35</f>
        <v>1280.0316600000001</v>
      </c>
      <c r="H13" s="162">
        <v>0</v>
      </c>
      <c r="I13" s="160">
        <f t="shared" si="0"/>
        <v>0</v>
      </c>
      <c r="K13" s="160">
        <f>K12*1.35</f>
        <v>1280.0316600000001</v>
      </c>
      <c r="L13" s="162">
        <v>0</v>
      </c>
      <c r="M13" s="160">
        <f t="shared" si="1"/>
        <v>0</v>
      </c>
      <c r="O13" s="160">
        <f>O12*1.35</f>
        <v>1600.0395750000002</v>
      </c>
      <c r="P13" s="162">
        <v>0</v>
      </c>
      <c r="Q13" s="160">
        <f t="shared" si="2"/>
        <v>0</v>
      </c>
      <c r="S13" s="160">
        <f>S12*1.35</f>
        <v>1600.0395750000002</v>
      </c>
      <c r="T13" s="162">
        <v>0</v>
      </c>
      <c r="U13" s="160">
        <f t="shared" si="3"/>
        <v>0</v>
      </c>
      <c r="W13" s="160">
        <f>W12*1.35</f>
        <v>1600.0395750000002</v>
      </c>
      <c r="X13" s="162">
        <v>0</v>
      </c>
      <c r="Y13" s="160">
        <f t="shared" si="4"/>
        <v>0</v>
      </c>
      <c r="AA13" s="160">
        <f>AA12*1.35</f>
        <v>1952.0482815</v>
      </c>
      <c r="AB13" s="162">
        <v>0</v>
      </c>
      <c r="AC13" s="160">
        <f t="shared" si="5"/>
        <v>0</v>
      </c>
      <c r="AE13" s="160">
        <f>AE12*1.35</f>
        <v>1952.0482815</v>
      </c>
      <c r="AF13" s="162">
        <v>0</v>
      </c>
      <c r="AG13" s="160">
        <f t="shared" si="6"/>
        <v>0</v>
      </c>
      <c r="AI13" s="160">
        <f>AI12*1.35</f>
        <v>1952.0482815</v>
      </c>
      <c r="AJ13" s="162">
        <v>0</v>
      </c>
      <c r="AK13" s="160">
        <f t="shared" si="7"/>
        <v>0</v>
      </c>
      <c r="AM13" s="160">
        <f>AM12*1.35</f>
        <v>2663.7458844600005</v>
      </c>
      <c r="AN13" s="162">
        <v>0</v>
      </c>
      <c r="AO13" s="160">
        <f t="shared" si="8"/>
        <v>0</v>
      </c>
      <c r="AQ13" s="160">
        <f>AQ12*1.35</f>
        <v>2663.7458844600005</v>
      </c>
      <c r="AR13" s="162">
        <v>0</v>
      </c>
      <c r="AS13" s="160">
        <f t="shared" si="9"/>
        <v>0</v>
      </c>
      <c r="AU13" s="160">
        <f>AU12*1.35</f>
        <v>2663.7458844600005</v>
      </c>
      <c r="AV13" s="162">
        <v>0</v>
      </c>
      <c r="AW13" s="160">
        <f t="shared" si="10"/>
        <v>0</v>
      </c>
      <c r="AY13" s="160">
        <f>AY12*1.35</f>
        <v>4960.1226825000003</v>
      </c>
      <c r="AZ13" s="162">
        <v>0</v>
      </c>
      <c r="BA13" s="160">
        <f t="shared" si="11"/>
        <v>0</v>
      </c>
    </row>
    <row r="14" spans="1:53" x14ac:dyDescent="0.35">
      <c r="A14" s="262"/>
      <c r="B14" s="157" t="s">
        <v>266</v>
      </c>
      <c r="C14" s="160">
        <v>948.17160000000001</v>
      </c>
      <c r="D14" s="163">
        <v>10</v>
      </c>
      <c r="E14" s="160">
        <v>9481.7160000000003</v>
      </c>
      <c r="G14" s="160">
        <f>$C$14*(1+I$2)</f>
        <v>948.17160000000001</v>
      </c>
      <c r="H14" s="163">
        <v>10</v>
      </c>
      <c r="I14" s="160">
        <f t="shared" si="0"/>
        <v>9481.7160000000003</v>
      </c>
      <c r="K14" s="160">
        <f>$C$14*(1+M$2)</f>
        <v>948.17160000000001</v>
      </c>
      <c r="L14" s="163">
        <v>10</v>
      </c>
      <c r="M14" s="160">
        <f t="shared" si="1"/>
        <v>9481.7160000000003</v>
      </c>
      <c r="O14" s="160">
        <f>$C$14*(1+Q$2)</f>
        <v>1185.2145</v>
      </c>
      <c r="P14" s="163">
        <v>10</v>
      </c>
      <c r="Q14" s="160">
        <f t="shared" si="2"/>
        <v>11852.145</v>
      </c>
      <c r="S14" s="160">
        <f>$C$14*(1+U$2)</f>
        <v>1185.2145</v>
      </c>
      <c r="T14" s="163">
        <v>10</v>
      </c>
      <c r="U14" s="160">
        <f t="shared" si="3"/>
        <v>11852.145</v>
      </c>
      <c r="W14" s="160">
        <f>$C$14*(1+Y$2)</f>
        <v>1185.2145</v>
      </c>
      <c r="X14" s="163">
        <v>10</v>
      </c>
      <c r="Y14" s="160">
        <f t="shared" si="4"/>
        <v>11852.145</v>
      </c>
      <c r="AA14" s="160">
        <f>$C$14*(1+AC$2)</f>
        <v>1445.9616899999999</v>
      </c>
      <c r="AB14" s="163">
        <v>10</v>
      </c>
      <c r="AC14" s="160">
        <f t="shared" si="5"/>
        <v>14459.616899999999</v>
      </c>
      <c r="AE14" s="160">
        <f>$C$14*(1+AG$2)</f>
        <v>1445.9616899999999</v>
      </c>
      <c r="AF14" s="163">
        <v>10</v>
      </c>
      <c r="AG14" s="160">
        <f t="shared" si="6"/>
        <v>14459.616899999999</v>
      </c>
      <c r="AI14" s="160">
        <f>$C$14*(1+AK$2)</f>
        <v>1445.9616899999999</v>
      </c>
      <c r="AJ14" s="163">
        <v>10</v>
      </c>
      <c r="AK14" s="160">
        <f t="shared" si="7"/>
        <v>14459.616899999999</v>
      </c>
      <c r="AM14" s="160">
        <f>$C$14*(1+AO$2)</f>
        <v>1973.1450996000001</v>
      </c>
      <c r="AN14" s="163">
        <v>10</v>
      </c>
      <c r="AO14" s="160">
        <f t="shared" si="8"/>
        <v>19731.450996</v>
      </c>
      <c r="AQ14" s="160">
        <f>$C$14*(1+AS$2)</f>
        <v>1973.1450996000001</v>
      </c>
      <c r="AR14" s="163">
        <v>10</v>
      </c>
      <c r="AS14" s="160">
        <f t="shared" si="9"/>
        <v>19731.450996</v>
      </c>
      <c r="AU14" s="160">
        <f>$C$14*(1+AW$2)</f>
        <v>1973.1450996000001</v>
      </c>
      <c r="AV14" s="163">
        <v>10</v>
      </c>
      <c r="AW14" s="160">
        <f t="shared" si="10"/>
        <v>19731.450996</v>
      </c>
      <c r="AY14" s="160">
        <f>$C$14*(1+BA$2)</f>
        <v>3674.1649499999999</v>
      </c>
      <c r="AZ14" s="163">
        <v>10</v>
      </c>
      <c r="BA14" s="160">
        <f t="shared" si="11"/>
        <v>36741.6495</v>
      </c>
    </row>
    <row r="15" spans="1:53" x14ac:dyDescent="0.35">
      <c r="A15" s="262"/>
      <c r="B15" s="157" t="s">
        <v>267</v>
      </c>
      <c r="C15" s="160">
        <v>39551.520000000004</v>
      </c>
      <c r="D15" s="163">
        <v>1</v>
      </c>
      <c r="E15" s="160">
        <v>39551.520000000004</v>
      </c>
      <c r="G15" s="160">
        <f>$C$15*(1+I$2)</f>
        <v>39551.520000000004</v>
      </c>
      <c r="H15" s="163">
        <v>1</v>
      </c>
      <c r="I15" s="160">
        <f t="shared" si="0"/>
        <v>39551.520000000004</v>
      </c>
      <c r="K15" s="160">
        <f>$C$15*(1+M$2)</f>
        <v>39551.520000000004</v>
      </c>
      <c r="L15" s="163">
        <v>1</v>
      </c>
      <c r="M15" s="160">
        <f t="shared" si="1"/>
        <v>39551.520000000004</v>
      </c>
      <c r="O15" s="160">
        <f>$C$15*(1+Q$2)</f>
        <v>49439.400000000009</v>
      </c>
      <c r="P15" s="163">
        <v>1</v>
      </c>
      <c r="Q15" s="160">
        <f t="shared" si="2"/>
        <v>49439.400000000009</v>
      </c>
      <c r="S15" s="160">
        <f>$C$15*(1+U$2)</f>
        <v>49439.400000000009</v>
      </c>
      <c r="T15" s="163">
        <v>1</v>
      </c>
      <c r="U15" s="160">
        <f t="shared" si="3"/>
        <v>49439.400000000009</v>
      </c>
      <c r="W15" s="160">
        <f>$C$15*(1+Y$2)</f>
        <v>49439.400000000009</v>
      </c>
      <c r="X15" s="163">
        <v>1</v>
      </c>
      <c r="Y15" s="160">
        <f t="shared" si="4"/>
        <v>49439.400000000009</v>
      </c>
      <c r="AA15" s="160">
        <f>$C$15*(1+AC$2)</f>
        <v>60316.067999999999</v>
      </c>
      <c r="AB15" s="163">
        <v>1</v>
      </c>
      <c r="AC15" s="160">
        <f t="shared" si="5"/>
        <v>60316.067999999999</v>
      </c>
      <c r="AE15" s="160">
        <f>$C$15*(1+AG$2)</f>
        <v>60316.067999999999</v>
      </c>
      <c r="AF15" s="163">
        <v>1</v>
      </c>
      <c r="AG15" s="160">
        <f t="shared" si="6"/>
        <v>60316.067999999999</v>
      </c>
      <c r="AI15" s="160">
        <f>$C$15*(1+AK$2)</f>
        <v>60316.067999999999</v>
      </c>
      <c r="AJ15" s="163">
        <v>1</v>
      </c>
      <c r="AK15" s="160">
        <f t="shared" si="7"/>
        <v>60316.067999999999</v>
      </c>
      <c r="AM15" s="160">
        <f>$C$15*(1+AO$2)</f>
        <v>82306.71312</v>
      </c>
      <c r="AN15" s="163">
        <v>1</v>
      </c>
      <c r="AO15" s="160">
        <f t="shared" si="8"/>
        <v>82306.71312</v>
      </c>
      <c r="AQ15" s="160">
        <f>$C$15*(1+AS$2)</f>
        <v>82306.71312</v>
      </c>
      <c r="AR15" s="163">
        <v>1</v>
      </c>
      <c r="AS15" s="160">
        <f t="shared" si="9"/>
        <v>82306.71312</v>
      </c>
      <c r="AU15" s="160">
        <f>$C$15*(1+AW$2)</f>
        <v>82306.71312</v>
      </c>
      <c r="AV15" s="163">
        <v>1</v>
      </c>
      <c r="AW15" s="160">
        <f t="shared" si="10"/>
        <v>82306.71312</v>
      </c>
      <c r="AY15" s="160">
        <f>$C$15*(1+BA$2)</f>
        <v>153262.14000000001</v>
      </c>
      <c r="AZ15" s="163">
        <v>1</v>
      </c>
      <c r="BA15" s="160">
        <f t="shared" si="11"/>
        <v>153262.14000000001</v>
      </c>
    </row>
    <row r="16" spans="1:53" x14ac:dyDescent="0.35">
      <c r="A16" s="262"/>
      <c r="B16" s="157" t="s">
        <v>268</v>
      </c>
      <c r="C16" s="160">
        <v>22156.44</v>
      </c>
      <c r="D16" s="163">
        <v>1</v>
      </c>
      <c r="E16" s="160">
        <v>22156.44</v>
      </c>
      <c r="G16" s="160">
        <f>$C$16*(1+I$2)</f>
        <v>22156.44</v>
      </c>
      <c r="H16" s="163">
        <v>1</v>
      </c>
      <c r="I16" s="160">
        <f t="shared" si="0"/>
        <v>22156.44</v>
      </c>
      <c r="K16" s="160">
        <f>$C$16*(1+M$2)</f>
        <v>22156.44</v>
      </c>
      <c r="L16" s="163">
        <v>1</v>
      </c>
      <c r="M16" s="160">
        <f t="shared" si="1"/>
        <v>22156.44</v>
      </c>
      <c r="O16" s="160">
        <f>$C$16*(1+Q$2)</f>
        <v>27695.55</v>
      </c>
      <c r="P16" s="163">
        <v>1</v>
      </c>
      <c r="Q16" s="160">
        <f t="shared" si="2"/>
        <v>27695.55</v>
      </c>
      <c r="S16" s="160">
        <f>$C$16*(1+U$2)</f>
        <v>27695.55</v>
      </c>
      <c r="T16" s="163">
        <v>1</v>
      </c>
      <c r="U16" s="160">
        <f t="shared" si="3"/>
        <v>27695.55</v>
      </c>
      <c r="W16" s="160">
        <f>$C$16*(1+Y$2)</f>
        <v>27695.55</v>
      </c>
      <c r="X16" s="163">
        <v>1</v>
      </c>
      <c r="Y16" s="160">
        <f t="shared" si="4"/>
        <v>27695.55</v>
      </c>
      <c r="AA16" s="160">
        <f>$C$16*(1+AC$2)</f>
        <v>33788.570999999996</v>
      </c>
      <c r="AB16" s="163">
        <v>1</v>
      </c>
      <c r="AC16" s="160">
        <f t="shared" si="5"/>
        <v>33788.570999999996</v>
      </c>
      <c r="AE16" s="160">
        <f>$C$16*(1+AG$2)</f>
        <v>33788.570999999996</v>
      </c>
      <c r="AF16" s="163">
        <v>1</v>
      </c>
      <c r="AG16" s="160">
        <f t="shared" si="6"/>
        <v>33788.570999999996</v>
      </c>
      <c r="AI16" s="160">
        <f>$C$16*(1+AK$2)</f>
        <v>33788.570999999996</v>
      </c>
      <c r="AJ16" s="163">
        <v>1</v>
      </c>
      <c r="AK16" s="160">
        <f t="shared" si="7"/>
        <v>33788.570999999996</v>
      </c>
      <c r="AM16" s="160">
        <f>$C$16*(1+AO$2)</f>
        <v>46107.551639999998</v>
      </c>
      <c r="AN16" s="163">
        <v>1</v>
      </c>
      <c r="AO16" s="160">
        <f t="shared" si="8"/>
        <v>46107.551639999998</v>
      </c>
      <c r="AQ16" s="160">
        <f>$C$16*(1+AS$2)</f>
        <v>46107.551639999998</v>
      </c>
      <c r="AR16" s="163">
        <v>1</v>
      </c>
      <c r="AS16" s="160">
        <f t="shared" si="9"/>
        <v>46107.551639999998</v>
      </c>
      <c r="AU16" s="160">
        <f>$C$16*(1+AW$2)</f>
        <v>46107.551639999998</v>
      </c>
      <c r="AV16" s="163">
        <v>1</v>
      </c>
      <c r="AW16" s="160">
        <f t="shared" si="10"/>
        <v>46107.551639999998</v>
      </c>
      <c r="AY16" s="160">
        <f>$C$16*(1+BA$2)</f>
        <v>85856.205000000002</v>
      </c>
      <c r="AZ16" s="163">
        <v>1</v>
      </c>
      <c r="BA16" s="160">
        <f t="shared" si="11"/>
        <v>85856.205000000002</v>
      </c>
    </row>
    <row r="17" spans="1:54" x14ac:dyDescent="0.35">
      <c r="A17" s="262"/>
      <c r="B17" s="157" t="s">
        <v>269</v>
      </c>
      <c r="C17" s="160">
        <v>22157.490600000001</v>
      </c>
      <c r="D17" s="163">
        <v>1</v>
      </c>
      <c r="E17" s="160">
        <v>22157.490600000001</v>
      </c>
      <c r="G17" s="160">
        <f>$C$17*(1+I$2)</f>
        <v>22157.490600000001</v>
      </c>
      <c r="H17" s="163">
        <v>1</v>
      </c>
      <c r="I17" s="160">
        <f t="shared" si="0"/>
        <v>22157.490600000001</v>
      </c>
      <c r="K17" s="160">
        <f>$C$17*(1+M$2)</f>
        <v>22157.490600000001</v>
      </c>
      <c r="L17" s="163">
        <v>1</v>
      </c>
      <c r="M17" s="160">
        <f t="shared" si="1"/>
        <v>22157.490600000001</v>
      </c>
      <c r="O17" s="160">
        <f>$C$17*(1+Q$2)</f>
        <v>27696.863250000002</v>
      </c>
      <c r="P17" s="163">
        <v>1</v>
      </c>
      <c r="Q17" s="160">
        <f t="shared" si="2"/>
        <v>27696.863250000002</v>
      </c>
      <c r="S17" s="160">
        <f>$C$17*(1+U$2)</f>
        <v>27696.863250000002</v>
      </c>
      <c r="T17" s="163">
        <v>1</v>
      </c>
      <c r="U17" s="160">
        <f t="shared" si="3"/>
        <v>27696.863250000002</v>
      </c>
      <c r="W17" s="160">
        <f>$C$17*(1+Y$2)</f>
        <v>27696.863250000002</v>
      </c>
      <c r="X17" s="163">
        <v>1</v>
      </c>
      <c r="Y17" s="160">
        <f t="shared" si="4"/>
        <v>27696.863250000002</v>
      </c>
      <c r="AA17" s="160">
        <f>$C$17*(1+AC$2)</f>
        <v>33790.173165</v>
      </c>
      <c r="AB17" s="163">
        <v>1</v>
      </c>
      <c r="AC17" s="160">
        <f t="shared" si="5"/>
        <v>33790.173165</v>
      </c>
      <c r="AE17" s="160">
        <f>$C$17*(1+AG$2)</f>
        <v>33790.173165</v>
      </c>
      <c r="AF17" s="163">
        <v>1</v>
      </c>
      <c r="AG17" s="160">
        <f t="shared" si="6"/>
        <v>33790.173165</v>
      </c>
      <c r="AI17" s="160">
        <f>$C$17*(1+AK$2)</f>
        <v>33790.173165</v>
      </c>
      <c r="AJ17" s="163">
        <v>1</v>
      </c>
      <c r="AK17" s="160">
        <f t="shared" si="7"/>
        <v>33790.173165</v>
      </c>
      <c r="AM17" s="160">
        <f>$C$17*(1+AO$2)</f>
        <v>46109.737938600003</v>
      </c>
      <c r="AN17" s="163">
        <v>1</v>
      </c>
      <c r="AO17" s="160">
        <f t="shared" si="8"/>
        <v>46109.737938600003</v>
      </c>
      <c r="AQ17" s="160">
        <f>$C$17*(1+AS$2)</f>
        <v>46109.737938600003</v>
      </c>
      <c r="AR17" s="163">
        <v>1</v>
      </c>
      <c r="AS17" s="160">
        <f t="shared" si="9"/>
        <v>46109.737938600003</v>
      </c>
      <c r="AU17" s="160">
        <f>$C$17*(1+AW$2)</f>
        <v>46109.737938600003</v>
      </c>
      <c r="AV17" s="163">
        <v>1</v>
      </c>
      <c r="AW17" s="160">
        <f t="shared" si="10"/>
        <v>46109.737938600003</v>
      </c>
      <c r="AY17" s="160">
        <f>$C$17*(1+BA$2)</f>
        <v>85860.276075000002</v>
      </c>
      <c r="AZ17" s="163">
        <v>1</v>
      </c>
      <c r="BA17" s="160">
        <f t="shared" si="11"/>
        <v>85860.276075000002</v>
      </c>
    </row>
    <row r="18" spans="1:54" x14ac:dyDescent="0.35">
      <c r="A18" s="262"/>
      <c r="B18" s="157" t="s">
        <v>270</v>
      </c>
      <c r="C18" s="160">
        <v>121452.37920000001</v>
      </c>
      <c r="D18" s="164">
        <f>1/12</f>
        <v>8.3333333333333329E-2</v>
      </c>
      <c r="E18" s="160">
        <v>10121.0316</v>
      </c>
      <c r="G18" s="160">
        <f>$C$18*(1+I$2)</f>
        <v>121452.37920000001</v>
      </c>
      <c r="H18" s="164">
        <f>1/12</f>
        <v>8.3333333333333329E-2</v>
      </c>
      <c r="I18" s="160">
        <f t="shared" si="0"/>
        <v>10121.0316</v>
      </c>
      <c r="K18" s="160">
        <f>$C$18*(1+M$2)</f>
        <v>121452.37920000001</v>
      </c>
      <c r="L18" s="164">
        <f>1/12</f>
        <v>8.3333333333333329E-2</v>
      </c>
      <c r="M18" s="160">
        <f t="shared" si="1"/>
        <v>10121.0316</v>
      </c>
      <c r="O18" s="160">
        <f>$C$18*(1+Q$2)</f>
        <v>151815.47400000002</v>
      </c>
      <c r="P18" s="164">
        <f>1/12</f>
        <v>8.3333333333333329E-2</v>
      </c>
      <c r="Q18" s="160">
        <f t="shared" si="2"/>
        <v>12651.289500000001</v>
      </c>
      <c r="S18" s="160">
        <f>$C$18*(1+U$2)</f>
        <v>151815.47400000002</v>
      </c>
      <c r="T18" s="164">
        <f>1/12</f>
        <v>8.3333333333333329E-2</v>
      </c>
      <c r="U18" s="160">
        <f t="shared" si="3"/>
        <v>12651.289500000001</v>
      </c>
      <c r="W18" s="160">
        <f>$C$18*(1+Y$2)</f>
        <v>151815.47400000002</v>
      </c>
      <c r="X18" s="164">
        <f>1/12</f>
        <v>8.3333333333333329E-2</v>
      </c>
      <c r="Y18" s="160">
        <f t="shared" si="4"/>
        <v>12651.289500000001</v>
      </c>
      <c r="AA18" s="160">
        <f>$C$18*(1+AC$2)</f>
        <v>185214.87828</v>
      </c>
      <c r="AB18" s="164">
        <f>1/12</f>
        <v>8.3333333333333329E-2</v>
      </c>
      <c r="AC18" s="160">
        <f t="shared" si="5"/>
        <v>15434.573189999999</v>
      </c>
      <c r="AE18" s="160">
        <f>$C$18*(1+AG$2)</f>
        <v>185214.87828</v>
      </c>
      <c r="AF18" s="164">
        <f>1/12</f>
        <v>8.3333333333333329E-2</v>
      </c>
      <c r="AG18" s="160">
        <f t="shared" si="6"/>
        <v>15434.573189999999</v>
      </c>
      <c r="AI18" s="160">
        <f>$C$18*(1+AK$2)</f>
        <v>185214.87828</v>
      </c>
      <c r="AJ18" s="164">
        <f>1/12</f>
        <v>8.3333333333333329E-2</v>
      </c>
      <c r="AK18" s="160">
        <f t="shared" si="7"/>
        <v>15434.573189999999</v>
      </c>
      <c r="AM18" s="160">
        <f>$C$18*(1+AO$2)</f>
        <v>252742.40111520002</v>
      </c>
      <c r="AN18" s="164">
        <f>1/12</f>
        <v>8.3333333333333329E-2</v>
      </c>
      <c r="AO18" s="160">
        <f t="shared" si="8"/>
        <v>21061.866759600001</v>
      </c>
      <c r="AQ18" s="160">
        <f>$C$18*(1+AS$2)</f>
        <v>252742.40111520002</v>
      </c>
      <c r="AR18" s="164">
        <f>1/12</f>
        <v>8.3333333333333329E-2</v>
      </c>
      <c r="AS18" s="160">
        <f t="shared" si="9"/>
        <v>21061.866759600001</v>
      </c>
      <c r="AU18" s="160">
        <f>$C$18*(1+AW$2)</f>
        <v>252742.40111520002</v>
      </c>
      <c r="AV18" s="164">
        <f>1/12</f>
        <v>8.3333333333333329E-2</v>
      </c>
      <c r="AW18" s="160">
        <f t="shared" si="10"/>
        <v>21061.866759600001</v>
      </c>
      <c r="AY18" s="160">
        <f>$C$18*(1+BA$2)</f>
        <v>470627.96940000006</v>
      </c>
      <c r="AZ18" s="164">
        <f>1/12</f>
        <v>8.3333333333333329E-2</v>
      </c>
      <c r="BA18" s="160">
        <f t="shared" si="11"/>
        <v>39218.997450000003</v>
      </c>
    </row>
    <row r="19" spans="1:54" x14ac:dyDescent="0.35">
      <c r="A19" s="262"/>
      <c r="B19" s="157" t="s">
        <v>271</v>
      </c>
      <c r="C19" s="160">
        <v>3457.3577280000004</v>
      </c>
      <c r="D19" s="158">
        <v>0</v>
      </c>
      <c r="E19" s="160">
        <v>0</v>
      </c>
      <c r="G19" s="160">
        <f>$C$19*(1+I$2)</f>
        <v>3457.3577280000004</v>
      </c>
      <c r="H19" s="158">
        <v>0</v>
      </c>
      <c r="I19" s="160">
        <f t="shared" si="0"/>
        <v>0</v>
      </c>
      <c r="K19" s="160">
        <f>$C$19*(1+M$2)</f>
        <v>3457.3577280000004</v>
      </c>
      <c r="L19" s="158">
        <v>0</v>
      </c>
      <c r="M19" s="160">
        <f t="shared" si="1"/>
        <v>0</v>
      </c>
      <c r="O19" s="160">
        <f>$C$19*(1+Q$2)</f>
        <v>4321.6971600000006</v>
      </c>
      <c r="P19" s="158">
        <v>0</v>
      </c>
      <c r="Q19" s="160">
        <f t="shared" si="2"/>
        <v>0</v>
      </c>
      <c r="S19" s="160">
        <f>$C$19*(1+U$2)</f>
        <v>4321.6971600000006</v>
      </c>
      <c r="T19" s="158">
        <v>0</v>
      </c>
      <c r="U19" s="160">
        <f t="shared" si="3"/>
        <v>0</v>
      </c>
      <c r="W19" s="160">
        <f>$C$19*(1+Y$2)</f>
        <v>4321.6971600000006</v>
      </c>
      <c r="X19" s="158">
        <v>0</v>
      </c>
      <c r="Y19" s="160">
        <f t="shared" si="4"/>
        <v>0</v>
      </c>
      <c r="AA19" s="160">
        <f>$C$19*(1+AC$2)</f>
        <v>5272.4705352000001</v>
      </c>
      <c r="AB19" s="158">
        <v>0</v>
      </c>
      <c r="AC19" s="160">
        <f t="shared" si="5"/>
        <v>0</v>
      </c>
      <c r="AE19" s="160">
        <f>$C$19*(1+AG$2)</f>
        <v>5272.4705352000001</v>
      </c>
      <c r="AF19" s="158">
        <v>0</v>
      </c>
      <c r="AG19" s="160">
        <f t="shared" si="6"/>
        <v>0</v>
      </c>
      <c r="AI19" s="160">
        <f>$C$19*(1+AK$2)</f>
        <v>5272.4705352000001</v>
      </c>
      <c r="AJ19" s="158">
        <v>0</v>
      </c>
      <c r="AK19" s="160">
        <f t="shared" si="7"/>
        <v>0</v>
      </c>
      <c r="AM19" s="160">
        <f>$C$19*(1+AO$2)</f>
        <v>7194.7614319680006</v>
      </c>
      <c r="AN19" s="158">
        <v>0</v>
      </c>
      <c r="AO19" s="160">
        <f t="shared" si="8"/>
        <v>0</v>
      </c>
      <c r="AQ19" s="160">
        <f>$C$19*(1+AS$2)</f>
        <v>7194.7614319680006</v>
      </c>
      <c r="AR19" s="158">
        <v>0</v>
      </c>
      <c r="AS19" s="160">
        <f t="shared" si="9"/>
        <v>0</v>
      </c>
      <c r="AU19" s="160">
        <f>$C$19*(1+AW$2)</f>
        <v>7194.7614319680006</v>
      </c>
      <c r="AV19" s="158">
        <v>0</v>
      </c>
      <c r="AW19" s="160">
        <f t="shared" si="10"/>
        <v>0</v>
      </c>
      <c r="AY19" s="160">
        <f>$C$19*(1+BA$2)</f>
        <v>13397.261196000001</v>
      </c>
      <c r="AZ19" s="158">
        <v>0</v>
      </c>
      <c r="BA19" s="160">
        <f t="shared" si="11"/>
        <v>0</v>
      </c>
    </row>
    <row r="20" spans="1:54" x14ac:dyDescent="0.35">
      <c r="A20" s="262"/>
      <c r="B20" s="157" t="s">
        <v>272</v>
      </c>
      <c r="C20" s="160">
        <v>2895.4051602</v>
      </c>
      <c r="D20" s="158">
        <v>0</v>
      </c>
      <c r="E20" s="160">
        <v>0</v>
      </c>
      <c r="G20" s="160">
        <f>I27/180*1.5</f>
        <v>2895.4051602</v>
      </c>
      <c r="H20" s="158">
        <v>0</v>
      </c>
      <c r="I20" s="160">
        <f t="shared" si="0"/>
        <v>0</v>
      </c>
      <c r="K20" s="160">
        <f>M27/180*1.5</f>
        <v>2895.4051602</v>
      </c>
      <c r="L20" s="158">
        <v>0</v>
      </c>
      <c r="M20" s="160">
        <f t="shared" si="1"/>
        <v>0</v>
      </c>
      <c r="O20" s="160">
        <f>Q27/180*1.5</f>
        <v>3619.2564502500004</v>
      </c>
      <c r="P20" s="158">
        <v>0</v>
      </c>
      <c r="Q20" s="160">
        <f t="shared" si="2"/>
        <v>0</v>
      </c>
      <c r="S20" s="160">
        <f>U27/180*1.5</f>
        <v>3619.2564502500004</v>
      </c>
      <c r="T20" s="158">
        <v>0</v>
      </c>
      <c r="U20" s="160">
        <f t="shared" si="3"/>
        <v>0</v>
      </c>
      <c r="W20" s="160">
        <f>Y27/180*1.5</f>
        <v>3619.2564502500004</v>
      </c>
      <c r="X20" s="158">
        <v>0</v>
      </c>
      <c r="Y20" s="160">
        <f t="shared" si="4"/>
        <v>0</v>
      </c>
      <c r="AA20" s="160">
        <f>AC27/180*1.5</f>
        <v>4415.4928693049987</v>
      </c>
      <c r="AB20" s="158">
        <v>0</v>
      </c>
      <c r="AC20" s="160">
        <f t="shared" si="5"/>
        <v>0</v>
      </c>
      <c r="AE20" s="160">
        <f>AG27/180*1.5</f>
        <v>4415.4928693049987</v>
      </c>
      <c r="AF20" s="158">
        <v>0</v>
      </c>
      <c r="AG20" s="160">
        <f t="shared" si="6"/>
        <v>0</v>
      </c>
      <c r="AI20" s="160">
        <f>AK27/180*1.5</f>
        <v>4415.4928693049987</v>
      </c>
      <c r="AJ20" s="158">
        <v>0</v>
      </c>
      <c r="AK20" s="160">
        <f t="shared" si="7"/>
        <v>0</v>
      </c>
      <c r="AM20" s="160">
        <f>AO27/180*1.5</f>
        <v>6025.3381383761989</v>
      </c>
      <c r="AN20" s="158">
        <v>0</v>
      </c>
      <c r="AO20" s="160">
        <f t="shared" si="8"/>
        <v>0</v>
      </c>
      <c r="AQ20" s="160">
        <f>AS27/180*1.5</f>
        <v>6025.3381383761989</v>
      </c>
      <c r="AR20" s="158">
        <v>0</v>
      </c>
      <c r="AS20" s="160">
        <f t="shared" si="9"/>
        <v>0</v>
      </c>
      <c r="AU20" s="160">
        <f>AW27/180*1.5</f>
        <v>6025.3381383761989</v>
      </c>
      <c r="AV20" s="158">
        <v>0</v>
      </c>
      <c r="AW20" s="160">
        <f t="shared" si="10"/>
        <v>0</v>
      </c>
      <c r="AY20" s="160">
        <f>BA27/180*1.5</f>
        <v>11219.694995775</v>
      </c>
      <c r="AZ20" s="158">
        <v>0</v>
      </c>
      <c r="BA20" s="160">
        <f t="shared" si="11"/>
        <v>0</v>
      </c>
    </row>
    <row r="21" spans="1:54" x14ac:dyDescent="0.35">
      <c r="A21" s="262"/>
      <c r="B21" s="157" t="s">
        <v>273</v>
      </c>
      <c r="C21" s="160">
        <v>3281.4591815600006</v>
      </c>
      <c r="D21" s="158">
        <v>0</v>
      </c>
      <c r="E21" s="160">
        <v>0</v>
      </c>
      <c r="G21" s="160">
        <f>I27/180*68/60*1.5</f>
        <v>3281.4591815600006</v>
      </c>
      <c r="H21" s="158">
        <v>0</v>
      </c>
      <c r="I21" s="160">
        <f t="shared" si="0"/>
        <v>0</v>
      </c>
      <c r="K21" s="160">
        <f>M27/180*68/60*1.5</f>
        <v>3281.4591815600006</v>
      </c>
      <c r="L21" s="158">
        <v>0</v>
      </c>
      <c r="M21" s="160">
        <f t="shared" si="1"/>
        <v>0</v>
      </c>
      <c r="O21" s="160">
        <f>Q27/180*68/60*1.5</f>
        <v>4101.8239769500005</v>
      </c>
      <c r="P21" s="158">
        <v>0</v>
      </c>
      <c r="Q21" s="160">
        <f t="shared" si="2"/>
        <v>0</v>
      </c>
      <c r="S21" s="160">
        <f>U27/180*68/60*1.5</f>
        <v>4101.8239769500005</v>
      </c>
      <c r="T21" s="158">
        <v>0</v>
      </c>
      <c r="U21" s="160">
        <f t="shared" si="3"/>
        <v>0</v>
      </c>
      <c r="W21" s="160">
        <f>Y27/180*68/60*1.5</f>
        <v>4101.8239769500005</v>
      </c>
      <c r="X21" s="158">
        <v>0</v>
      </c>
      <c r="Y21" s="160">
        <f t="shared" si="4"/>
        <v>0</v>
      </c>
      <c r="AA21" s="160">
        <f>AC27/180*68/60*1.5</f>
        <v>5004.2252518789992</v>
      </c>
      <c r="AB21" s="158">
        <v>0</v>
      </c>
      <c r="AC21" s="160">
        <f t="shared" si="5"/>
        <v>0</v>
      </c>
      <c r="AE21" s="160">
        <f>AG27/180*68/60*1.5</f>
        <v>5004.2252518789992</v>
      </c>
      <c r="AF21" s="158">
        <v>0</v>
      </c>
      <c r="AG21" s="160">
        <f t="shared" si="6"/>
        <v>0</v>
      </c>
      <c r="AI21" s="160">
        <f>AK27/180*68/60*1.5</f>
        <v>5004.2252518789992</v>
      </c>
      <c r="AJ21" s="158">
        <v>0</v>
      </c>
      <c r="AK21" s="160">
        <f t="shared" si="7"/>
        <v>0</v>
      </c>
      <c r="AM21" s="160">
        <f>AO27/180*68/60*1.5</f>
        <v>6828.716556826359</v>
      </c>
      <c r="AN21" s="158">
        <v>0</v>
      </c>
      <c r="AO21" s="160">
        <f t="shared" si="8"/>
        <v>0</v>
      </c>
      <c r="AQ21" s="160">
        <f>AS27/180*68/60*1.5</f>
        <v>6828.716556826359</v>
      </c>
      <c r="AR21" s="158">
        <v>0</v>
      </c>
      <c r="AS21" s="160">
        <f t="shared" si="9"/>
        <v>0</v>
      </c>
      <c r="AU21" s="160">
        <f>AW27/180*68/60*1.5</f>
        <v>6828.716556826359</v>
      </c>
      <c r="AV21" s="158">
        <v>0</v>
      </c>
      <c r="AW21" s="160">
        <f t="shared" si="10"/>
        <v>0</v>
      </c>
      <c r="AY21" s="160">
        <f>BA27/180*68/60*1.5</f>
        <v>12715.654328544999</v>
      </c>
      <c r="AZ21" s="158">
        <v>0</v>
      </c>
      <c r="BA21" s="160">
        <f t="shared" si="11"/>
        <v>0</v>
      </c>
    </row>
    <row r="22" spans="1:54" x14ac:dyDescent="0.35">
      <c r="A22" s="262"/>
      <c r="B22" s="157" t="s">
        <v>274</v>
      </c>
      <c r="C22" s="160">
        <v>3860.5402136000002</v>
      </c>
      <c r="D22" s="158">
        <v>0</v>
      </c>
      <c r="E22" s="160">
        <v>0</v>
      </c>
      <c r="G22" s="160">
        <f>I27/180*2</f>
        <v>3860.5402136000002</v>
      </c>
      <c r="H22" s="158">
        <v>0</v>
      </c>
      <c r="I22" s="160">
        <f t="shared" si="0"/>
        <v>0</v>
      </c>
      <c r="K22" s="160">
        <f>M27/180*2</f>
        <v>3860.5402136000002</v>
      </c>
      <c r="L22" s="158">
        <v>0</v>
      </c>
      <c r="M22" s="160">
        <f t="shared" si="1"/>
        <v>0</v>
      </c>
      <c r="O22" s="160">
        <f>Q27/180*2</f>
        <v>4825.6752670000005</v>
      </c>
      <c r="P22" s="158">
        <v>0</v>
      </c>
      <c r="Q22" s="160">
        <f t="shared" si="2"/>
        <v>0</v>
      </c>
      <c r="S22" s="160">
        <f>U27/180*2</f>
        <v>4825.6752670000005</v>
      </c>
      <c r="T22" s="158">
        <v>0</v>
      </c>
      <c r="U22" s="160">
        <f t="shared" si="3"/>
        <v>0</v>
      </c>
      <c r="W22" s="160">
        <f>Y27/180*2</f>
        <v>4825.6752670000005</v>
      </c>
      <c r="X22" s="158">
        <v>0</v>
      </c>
      <c r="Y22" s="160">
        <f t="shared" si="4"/>
        <v>0</v>
      </c>
      <c r="AA22" s="160">
        <f>AC27/180*2</f>
        <v>5887.3238257399989</v>
      </c>
      <c r="AB22" s="158">
        <v>0</v>
      </c>
      <c r="AC22" s="160">
        <f t="shared" si="5"/>
        <v>0</v>
      </c>
      <c r="AE22" s="160">
        <f>AG27/180*2</f>
        <v>5887.3238257399989</v>
      </c>
      <c r="AF22" s="158">
        <v>0</v>
      </c>
      <c r="AG22" s="160">
        <f t="shared" si="6"/>
        <v>0</v>
      </c>
      <c r="AI22" s="160">
        <f>AK27/180*2</f>
        <v>5887.3238257399989</v>
      </c>
      <c r="AJ22" s="158">
        <v>0</v>
      </c>
      <c r="AK22" s="160">
        <f t="shared" si="7"/>
        <v>0</v>
      </c>
      <c r="AM22" s="160">
        <f>AO27/180*2</f>
        <v>8033.7841845015992</v>
      </c>
      <c r="AN22" s="158">
        <v>0</v>
      </c>
      <c r="AO22" s="160">
        <f t="shared" si="8"/>
        <v>0</v>
      </c>
      <c r="AQ22" s="160">
        <f>AS27/180*2</f>
        <v>8033.7841845015992</v>
      </c>
      <c r="AR22" s="158">
        <v>0</v>
      </c>
      <c r="AS22" s="160">
        <f t="shared" si="9"/>
        <v>0</v>
      </c>
      <c r="AU22" s="160">
        <f>AW27/180*2</f>
        <v>8033.7841845015992</v>
      </c>
      <c r="AV22" s="158">
        <v>0</v>
      </c>
      <c r="AW22" s="160">
        <f t="shared" si="10"/>
        <v>0</v>
      </c>
      <c r="AY22" s="160">
        <f>BA27/180*2</f>
        <v>14959.5933277</v>
      </c>
      <c r="AZ22" s="158">
        <v>0</v>
      </c>
      <c r="BA22" s="160">
        <f t="shared" si="11"/>
        <v>0</v>
      </c>
    </row>
    <row r="23" spans="1:54" x14ac:dyDescent="0.35">
      <c r="A23" s="262"/>
      <c r="B23" s="157" t="s">
        <v>275</v>
      </c>
      <c r="C23" s="159">
        <v>0.1</v>
      </c>
      <c r="D23" s="158"/>
      <c r="E23" s="160">
        <v>0</v>
      </c>
      <c r="G23" s="159">
        <v>0.1</v>
      </c>
      <c r="H23" s="158"/>
      <c r="I23" s="160">
        <f>SUM(I8:I11,I14:I17,I20:I22)/30*G23*H23</f>
        <v>0</v>
      </c>
      <c r="K23" s="159">
        <v>0.1</v>
      </c>
      <c r="L23" s="158"/>
      <c r="M23" s="160">
        <f>SUM(M8:M11,M14:M17,M20:M22)/30*K23*L23</f>
        <v>0</v>
      </c>
      <c r="O23" s="159">
        <v>0.1</v>
      </c>
      <c r="P23" s="158"/>
      <c r="Q23" s="160">
        <f>SUM(Q8:Q11,Q14:Q17,Q20:Q22)/30*O23*P23</f>
        <v>0</v>
      </c>
      <c r="S23" s="159">
        <v>0.1</v>
      </c>
      <c r="T23" s="158"/>
      <c r="U23" s="160">
        <f>SUM(U8:U11,U14:U17,U20:U22)/30*S23*T23</f>
        <v>0</v>
      </c>
      <c r="W23" s="159">
        <v>0.1</v>
      </c>
      <c r="X23" s="158"/>
      <c r="Y23" s="160">
        <f>SUM(Y8:Y11,Y14:Y17,Y20:Y22)/30*W23*X23</f>
        <v>0</v>
      </c>
      <c r="AA23" s="159">
        <v>0.1</v>
      </c>
      <c r="AB23" s="158"/>
      <c r="AC23" s="160">
        <f>SUM(AC8:AC11,AC14:AC17,AC20:AC22)/30*AA23*AB23</f>
        <v>0</v>
      </c>
      <c r="AE23" s="159">
        <v>0.1</v>
      </c>
      <c r="AF23" s="158"/>
      <c r="AG23" s="160">
        <f>SUM(AG8:AG11,AG14:AG17,AG20:AG22)/30*AE23*AF23</f>
        <v>0</v>
      </c>
      <c r="AI23" s="159">
        <v>0.1</v>
      </c>
      <c r="AJ23" s="158"/>
      <c r="AK23" s="160">
        <f>SUM(AK8:AK11,AK14:AK17,AK20:AK22)/30*AI23*AJ23</f>
        <v>0</v>
      </c>
      <c r="AM23" s="159">
        <v>0.1</v>
      </c>
      <c r="AN23" s="158"/>
      <c r="AO23" s="160">
        <f>SUM(AO8:AO11,AO14:AO17,AO20:AO22)/30*AM23*AN23</f>
        <v>0</v>
      </c>
      <c r="AQ23" s="159">
        <v>0.1</v>
      </c>
      <c r="AR23" s="158"/>
      <c r="AS23" s="160">
        <f>SUM(AS8:AS11,AS14:AS17,AS20:AS22)/30*AQ23*AR23</f>
        <v>0</v>
      </c>
      <c r="AU23" s="159">
        <v>0.1</v>
      </c>
      <c r="AV23" s="158"/>
      <c r="AW23" s="160">
        <f>SUM(AW8:AW11,AW14:AW17,AW20:AW22)/30*AU23*AV23</f>
        <v>0</v>
      </c>
      <c r="AY23" s="159">
        <v>0.1</v>
      </c>
      <c r="AZ23" s="158"/>
      <c r="BA23" s="160">
        <f>SUM(BA8:BA11,BA14:BA17,BA20:BA22)/30*AY23*AZ23</f>
        <v>0</v>
      </c>
    </row>
    <row r="24" spans="1:54" x14ac:dyDescent="0.35">
      <c r="A24" s="262"/>
      <c r="B24" s="165" t="s">
        <v>276</v>
      </c>
      <c r="C24" s="166">
        <v>417304.46162400005</v>
      </c>
      <c r="D24" s="167">
        <v>0.06</v>
      </c>
      <c r="E24" s="166">
        <v>25038.267697440002</v>
      </c>
      <c r="G24" s="166">
        <f>SUM(I8:I23)</f>
        <v>417304.46162400005</v>
      </c>
      <c r="H24" s="167">
        <v>0.06</v>
      </c>
      <c r="I24" s="166">
        <f>G24*H24</f>
        <v>25038.267697440002</v>
      </c>
      <c r="K24" s="166">
        <f>SUM(M8:M23)</f>
        <v>417304.46162400005</v>
      </c>
      <c r="L24" s="167">
        <v>0.06</v>
      </c>
      <c r="M24" s="166">
        <f>K24*L24</f>
        <v>25038.267697440002</v>
      </c>
      <c r="O24" s="166">
        <f>SUM(Q8:Q23)</f>
        <v>521630.57702999999</v>
      </c>
      <c r="P24" s="167">
        <v>0.06</v>
      </c>
      <c r="Q24" s="166">
        <f>O24*P24</f>
        <v>31297.834621799997</v>
      </c>
      <c r="S24" s="166">
        <f>SUM(U8:U23)</f>
        <v>521630.57702999999</v>
      </c>
      <c r="T24" s="167">
        <v>0.06</v>
      </c>
      <c r="U24" s="166">
        <f>S24*T24</f>
        <v>31297.834621799997</v>
      </c>
      <c r="W24" s="166">
        <f>SUM(Y8:Y23)</f>
        <v>521630.57702999999</v>
      </c>
      <c r="X24" s="167">
        <v>0.06</v>
      </c>
      <c r="Y24" s="166">
        <f>W24*X24</f>
        <v>31297.834621799997</v>
      </c>
      <c r="AA24" s="166">
        <f>SUM(AC8:AC23)</f>
        <v>636389.30397660006</v>
      </c>
      <c r="AB24" s="167">
        <v>0.06</v>
      </c>
      <c r="AC24" s="166">
        <f>AA24*AB24</f>
        <v>38183.358238596004</v>
      </c>
      <c r="AE24" s="166">
        <f>SUM(AG8:AG23)</f>
        <v>636389.30397660006</v>
      </c>
      <c r="AF24" s="167">
        <v>0.06</v>
      </c>
      <c r="AG24" s="166">
        <f>AE24*AF24</f>
        <v>38183.358238596004</v>
      </c>
      <c r="AI24" s="166">
        <f>SUM(AK8:AK23)</f>
        <v>636389.30397660006</v>
      </c>
      <c r="AJ24" s="167">
        <v>0.06</v>
      </c>
      <c r="AK24" s="166">
        <f>AI24*AJ24</f>
        <v>38183.358238596004</v>
      </c>
      <c r="AM24" s="166">
        <f>SUM(AO8:AO23)</f>
        <v>868410.58463954378</v>
      </c>
      <c r="AN24" s="167">
        <v>0.06</v>
      </c>
      <c r="AO24" s="166">
        <f>AM24*AN24</f>
        <v>52104.635078372623</v>
      </c>
      <c r="AQ24" s="166">
        <f>SUM(AS8:AS23)</f>
        <v>868410.58463954378</v>
      </c>
      <c r="AR24" s="167">
        <v>0.06</v>
      </c>
      <c r="AS24" s="166">
        <f>AQ24*AR24</f>
        <v>52104.635078372623</v>
      </c>
      <c r="AU24" s="166">
        <f>SUM(AW8:AW23)</f>
        <v>868410.58463954378</v>
      </c>
      <c r="AV24" s="167">
        <v>0.06</v>
      </c>
      <c r="AW24" s="166">
        <f>AU24*AV24</f>
        <v>52104.635078372623</v>
      </c>
      <c r="AY24" s="166">
        <f>SUM(BA8:BA23)</f>
        <v>1617054.7887930002</v>
      </c>
      <c r="AZ24" s="167">
        <v>0.06</v>
      </c>
      <c r="BA24" s="166">
        <f>AY24*AZ24</f>
        <v>97023.287327580008</v>
      </c>
    </row>
    <row r="25" spans="1:54" x14ac:dyDescent="0.35">
      <c r="A25" s="263"/>
      <c r="B25" s="168" t="s">
        <v>277</v>
      </c>
      <c r="C25" s="169"/>
      <c r="D25" s="169"/>
      <c r="E25" s="170">
        <f>SUM(E8:E24)</f>
        <v>442342.72932144004</v>
      </c>
      <c r="G25" s="169"/>
      <c r="H25" s="169"/>
      <c r="I25" s="170">
        <f>SUM(I8:I24)</f>
        <v>442342.72932144004</v>
      </c>
      <c r="K25" s="169"/>
      <c r="L25" s="169"/>
      <c r="M25" s="170">
        <f>SUM(M8:M24)</f>
        <v>442342.72932144004</v>
      </c>
      <c r="O25" s="169"/>
      <c r="P25" s="169"/>
      <c r="Q25" s="170">
        <f>SUM(Q8:Q24)</f>
        <v>552928.41165180004</v>
      </c>
      <c r="R25" s="171">
        <f>+Q25/E25</f>
        <v>1.25</v>
      </c>
      <c r="S25" s="169"/>
      <c r="T25" s="169"/>
      <c r="U25" s="170">
        <f>SUM(U8:U24)</f>
        <v>552928.41165180004</v>
      </c>
      <c r="V25" s="1">
        <f>U25/E25</f>
        <v>1.25</v>
      </c>
      <c r="W25" s="169"/>
      <c r="X25" s="169"/>
      <c r="Y25" s="170">
        <f>SUM(Y8:Y24)</f>
        <v>552928.41165180004</v>
      </c>
      <c r="AA25" s="169"/>
      <c r="AB25" s="169"/>
      <c r="AC25" s="170">
        <f>SUM(AC8:AC24)</f>
        <v>674572.66221519606</v>
      </c>
      <c r="AE25" s="169"/>
      <c r="AF25" s="169"/>
      <c r="AG25" s="170">
        <f>SUM(AG8:AG24)</f>
        <v>674572.66221519606</v>
      </c>
      <c r="AI25" s="169"/>
      <c r="AJ25" s="169"/>
      <c r="AK25" s="170">
        <f>SUM(AK8:AK24)</f>
        <v>674572.66221519606</v>
      </c>
      <c r="AM25" s="169"/>
      <c r="AN25" s="169"/>
      <c r="AO25" s="170">
        <f>SUM(AO8:AO24)</f>
        <v>920515.21971791645</v>
      </c>
      <c r="AP25" s="65">
        <f>(AO25-AK25)/AK25</f>
        <v>0.36459016393442584</v>
      </c>
      <c r="AQ25" s="169"/>
      <c r="AR25" s="169"/>
      <c r="AS25" s="170">
        <f>SUM(AS8:AS24)</f>
        <v>920515.21971791645</v>
      </c>
      <c r="AU25" s="169"/>
      <c r="AV25" s="169"/>
      <c r="AW25" s="170">
        <f>SUM(AW8:AW24)</f>
        <v>920515.21971791645</v>
      </c>
      <c r="AY25" s="169"/>
      <c r="AZ25" s="169"/>
      <c r="BA25" s="170">
        <f>SUM(BA8:BA24)</f>
        <v>1714078.0761205801</v>
      </c>
      <c r="BB25" s="20">
        <f>+BA25/E25-1</f>
        <v>2.875</v>
      </c>
    </row>
    <row r="26" spans="1:54" x14ac:dyDescent="0.35">
      <c r="C26" s="172"/>
      <c r="D26" s="172"/>
      <c r="E26" s="173"/>
      <c r="G26" s="172"/>
      <c r="H26" s="172"/>
      <c r="I26" s="173"/>
      <c r="K26" s="172"/>
      <c r="L26" s="172"/>
      <c r="M26" s="173"/>
      <c r="O26" s="172"/>
      <c r="P26" s="172"/>
      <c r="Q26" s="173"/>
      <c r="S26" s="172"/>
      <c r="T26" s="172"/>
      <c r="U26" s="173"/>
      <c r="W26" s="172"/>
      <c r="X26" s="172"/>
      <c r="Y26" s="173"/>
      <c r="AA26" s="172"/>
      <c r="AB26" s="172"/>
      <c r="AC26" s="173"/>
      <c r="AE26" s="172"/>
      <c r="AF26" s="172"/>
      <c r="AG26" s="173"/>
      <c r="AI26" s="172"/>
      <c r="AJ26" s="172"/>
      <c r="AK26" s="173"/>
      <c r="AM26" s="172"/>
      <c r="AN26" s="172"/>
      <c r="AO26" s="173"/>
      <c r="AQ26" s="172"/>
      <c r="AR26" s="172"/>
      <c r="AS26" s="173"/>
      <c r="AU26" s="172"/>
      <c r="AV26" s="172"/>
      <c r="AW26" s="173"/>
      <c r="AY26" s="172"/>
      <c r="AZ26" s="172"/>
      <c r="BA26" s="173"/>
    </row>
    <row r="27" spans="1:54" ht="29" x14ac:dyDescent="0.35">
      <c r="B27" s="174" t="s">
        <v>278</v>
      </c>
      <c r="C27" s="175"/>
      <c r="D27" s="175"/>
      <c r="E27" s="176">
        <f>E8+E10+E9+E14+E15+E16+E17</f>
        <v>347448.61922400002</v>
      </c>
      <c r="G27" s="175"/>
      <c r="H27" s="175"/>
      <c r="I27" s="176">
        <f>I8+I10+I9+I14+I15+I16+I17</f>
        <v>347448.61922400002</v>
      </c>
      <c r="K27" s="175"/>
      <c r="L27" s="175"/>
      <c r="M27" s="176">
        <f>M8+M10+M9+M14+M15+M16+M17</f>
        <v>347448.61922400002</v>
      </c>
      <c r="O27" s="175"/>
      <c r="P27" s="175"/>
      <c r="Q27" s="176">
        <f>Q8+Q10+Q9+Q14+Q15+Q16+Q17</f>
        <v>434310.77403000003</v>
      </c>
      <c r="S27" s="175"/>
      <c r="T27" s="175"/>
      <c r="U27" s="176">
        <f>U8+U10+U9+U14+U15+U16+U17</f>
        <v>434310.77403000003</v>
      </c>
      <c r="W27" s="175"/>
      <c r="X27" s="175"/>
      <c r="Y27" s="176">
        <f>Y8+Y10+Y9+Y14+Y15+Y16+Y17</f>
        <v>434310.77403000003</v>
      </c>
      <c r="AA27" s="175"/>
      <c r="AB27" s="175"/>
      <c r="AC27" s="176">
        <f>AC8+AC10+AC9+AC14+AC15+AC16+AC17</f>
        <v>529859.14431659994</v>
      </c>
      <c r="AE27" s="175"/>
      <c r="AF27" s="175"/>
      <c r="AG27" s="176">
        <f>AG8+AG10+AG9+AG14+AG15+AG16+AG17</f>
        <v>529859.14431659994</v>
      </c>
      <c r="AI27" s="175"/>
      <c r="AJ27" s="175"/>
      <c r="AK27" s="176">
        <f>AK8+AK10+AK9+AK14+AK15+AK16+AK17</f>
        <v>529859.14431659994</v>
      </c>
      <c r="AM27" s="175"/>
      <c r="AN27" s="175"/>
      <c r="AO27" s="176">
        <f>AO8+AO10+AO9+AO14+AO15+AO16+AO17</f>
        <v>723040.57660514396</v>
      </c>
      <c r="AQ27" s="175"/>
      <c r="AR27" s="175"/>
      <c r="AS27" s="176">
        <f>AS8+AS10+AS9+AS14+AS15+AS16+AS17</f>
        <v>723040.57660514396</v>
      </c>
      <c r="AU27" s="175"/>
      <c r="AV27" s="175"/>
      <c r="AW27" s="176">
        <f>AW8+AW10+AW9+AW14+AW15+AW16+AW17</f>
        <v>723040.57660514396</v>
      </c>
      <c r="AY27" s="175"/>
      <c r="AZ27" s="175"/>
      <c r="BA27" s="176">
        <f>BA8+BA10+BA9+BA14+BA15+BA16+BA17</f>
        <v>1346363.399493</v>
      </c>
    </row>
    <row r="28" spans="1:54" x14ac:dyDescent="0.35">
      <c r="C28" s="172"/>
      <c r="D28" s="172"/>
      <c r="G28" s="172"/>
      <c r="H28" s="172"/>
      <c r="K28" s="172"/>
      <c r="L28" s="172"/>
      <c r="O28" s="172"/>
      <c r="P28" s="172"/>
      <c r="S28" s="172"/>
      <c r="T28" s="172"/>
      <c r="W28" s="172"/>
      <c r="X28" s="172"/>
      <c r="AA28" s="172"/>
      <c r="AB28" s="172"/>
      <c r="AE28" s="172"/>
      <c r="AF28" s="172"/>
      <c r="AI28" s="172"/>
      <c r="AJ28" s="172"/>
      <c r="AM28" s="172"/>
      <c r="AN28" s="172"/>
      <c r="AQ28" s="172"/>
      <c r="AR28" s="172"/>
      <c r="AU28" s="172"/>
      <c r="AV28" s="172"/>
      <c r="AY28" s="172"/>
      <c r="AZ28" s="172"/>
    </row>
    <row r="29" spans="1:54" x14ac:dyDescent="0.35">
      <c r="A29" s="261" t="s">
        <v>279</v>
      </c>
      <c r="B29" s="154" t="s">
        <v>280</v>
      </c>
      <c r="C29" s="156">
        <v>2939.64</v>
      </c>
      <c r="D29" s="155">
        <v>21</v>
      </c>
      <c r="E29" s="156">
        <f>C29*D29</f>
        <v>61732.439999999995</v>
      </c>
      <c r="G29" s="156">
        <f>$C$29*(1+I$2)</f>
        <v>2939.64</v>
      </c>
      <c r="H29" s="155">
        <v>21</v>
      </c>
      <c r="I29" s="156">
        <f>G29*H29</f>
        <v>61732.439999999995</v>
      </c>
      <c r="K29" s="156">
        <f>$C$29*(1+M$2)</f>
        <v>2939.64</v>
      </c>
      <c r="L29" s="155">
        <v>21</v>
      </c>
      <c r="M29" s="156">
        <f>K29*L29</f>
        <v>61732.439999999995</v>
      </c>
      <c r="O29" s="156">
        <f>$C$29*(1+Q$2)</f>
        <v>3674.5499999999997</v>
      </c>
      <c r="P29" s="155">
        <v>21</v>
      </c>
      <c r="Q29" s="156">
        <f>O29*P29</f>
        <v>77165.549999999988</v>
      </c>
      <c r="S29" s="156">
        <f>$C$29*(1+U$2)</f>
        <v>3674.5499999999997</v>
      </c>
      <c r="T29" s="155">
        <v>21</v>
      </c>
      <c r="U29" s="156">
        <f>S29*T29</f>
        <v>77165.549999999988</v>
      </c>
      <c r="W29" s="156">
        <f>$C$29*(1+Y$2)</f>
        <v>3674.5499999999997</v>
      </c>
      <c r="X29" s="155">
        <v>21</v>
      </c>
      <c r="Y29" s="156">
        <f>W29*X29</f>
        <v>77165.549999999988</v>
      </c>
      <c r="AA29" s="156">
        <f>$C$29*(1+AC$2)</f>
        <v>4482.9509999999991</v>
      </c>
      <c r="AB29" s="155">
        <v>21</v>
      </c>
      <c r="AC29" s="156">
        <f>AA29*AB29</f>
        <v>94141.970999999976</v>
      </c>
      <c r="AE29" s="156">
        <f>$C$29*(1+AG$2)</f>
        <v>4482.9509999999991</v>
      </c>
      <c r="AF29" s="155">
        <v>21</v>
      </c>
      <c r="AG29" s="156">
        <f>AE29*AF29</f>
        <v>94141.970999999976</v>
      </c>
      <c r="AI29" s="156">
        <f>$C$29*(1+AK$2)</f>
        <v>4482.9509999999991</v>
      </c>
      <c r="AJ29" s="155">
        <v>21</v>
      </c>
      <c r="AK29" s="156">
        <f>AI29*AJ29</f>
        <v>94141.970999999976</v>
      </c>
      <c r="AM29" s="156">
        <f>$C$29*(1+AO$2)</f>
        <v>6117.39084</v>
      </c>
      <c r="AN29" s="155">
        <v>21</v>
      </c>
      <c r="AO29" s="156">
        <f>AM29*AN29</f>
        <v>128465.20764000001</v>
      </c>
      <c r="AQ29" s="156">
        <f>$C$29*(1+AS$2)</f>
        <v>6117.39084</v>
      </c>
      <c r="AR29" s="155">
        <v>21</v>
      </c>
      <c r="AS29" s="156">
        <f>AQ29*AR29</f>
        <v>128465.20764000001</v>
      </c>
      <c r="AU29" s="156">
        <f>$C$29*(1+AW$2)</f>
        <v>6117.39084</v>
      </c>
      <c r="AV29" s="155">
        <v>21</v>
      </c>
      <c r="AW29" s="156">
        <f>AU29*AV29</f>
        <v>128465.20764000001</v>
      </c>
      <c r="AY29" s="156">
        <f>$C$29*(1+BA$2)</f>
        <v>11391.105</v>
      </c>
      <c r="AZ29" s="155">
        <v>21</v>
      </c>
      <c r="BA29" s="156">
        <f>AY29*AZ29</f>
        <v>239213.20499999999</v>
      </c>
    </row>
    <row r="30" spans="1:54" x14ac:dyDescent="0.35">
      <c r="A30" s="264"/>
      <c r="B30" s="157" t="s">
        <v>281</v>
      </c>
      <c r="C30" s="166">
        <v>204364.87772759999</v>
      </c>
      <c r="D30" s="177">
        <f>C$3</f>
        <v>0</v>
      </c>
      <c r="E30" s="160">
        <f t="shared" ref="E30:E31" si="12">C30*D30</f>
        <v>0</v>
      </c>
      <c r="G30" s="166">
        <f>$E$25</f>
        <v>442342.72932144004</v>
      </c>
      <c r="H30" s="177">
        <f>I$3</f>
        <v>0.11</v>
      </c>
      <c r="I30" s="160">
        <f>G30*H30</f>
        <v>48657.700225358407</v>
      </c>
      <c r="K30" s="166">
        <f>$E$25</f>
        <v>442342.72932144004</v>
      </c>
      <c r="L30" s="177">
        <f>M$3</f>
        <v>0.25</v>
      </c>
      <c r="M30" s="160">
        <f>K30*L30</f>
        <v>110585.68233036001</v>
      </c>
      <c r="O30" s="166">
        <f>$E$25</f>
        <v>442342.72932144004</v>
      </c>
      <c r="P30" s="177">
        <f>Q$3</f>
        <v>0.1</v>
      </c>
      <c r="Q30" s="160">
        <f>O30*P30</f>
        <v>44234.272932144006</v>
      </c>
      <c r="S30" s="166">
        <f>$E$25</f>
        <v>442342.72932144004</v>
      </c>
      <c r="T30" s="177">
        <f>U$3</f>
        <v>0.2</v>
      </c>
      <c r="U30" s="160">
        <f>S30*T30</f>
        <v>88468.545864288011</v>
      </c>
      <c r="W30" s="166">
        <f>$E$25</f>
        <v>442342.72932144004</v>
      </c>
      <c r="X30" s="177">
        <f>Y$3</f>
        <v>0.27500000000000002</v>
      </c>
      <c r="Y30" s="160">
        <f>W30*X30</f>
        <v>121644.25056339602</v>
      </c>
      <c r="AA30" s="166">
        <f>$E$25</f>
        <v>442342.72932144004</v>
      </c>
      <c r="AB30" s="177">
        <f>AC$3</f>
        <v>0.15</v>
      </c>
      <c r="AC30" s="160">
        <f>AA30*AB30</f>
        <v>66351.409398215997</v>
      </c>
      <c r="AE30" s="166">
        <f>$E$25</f>
        <v>442342.72932144004</v>
      </c>
      <c r="AF30" s="177">
        <f>AG$3</f>
        <v>0.38100000000000001</v>
      </c>
      <c r="AG30" s="160">
        <f>AE30*AF30</f>
        <v>168532.57987146865</v>
      </c>
      <c r="AI30" s="166">
        <f>$E$25</f>
        <v>442342.72932144004</v>
      </c>
      <c r="AJ30" s="177">
        <f>AK$3</f>
        <v>0.55600000000000005</v>
      </c>
      <c r="AK30" s="160">
        <f>AI30*AJ30</f>
        <v>245942.55750272068</v>
      </c>
      <c r="AM30" s="166">
        <f>$E$25</f>
        <v>442342.72932144004</v>
      </c>
      <c r="AN30" s="177">
        <f>AO$3</f>
        <v>0.47599999999999998</v>
      </c>
      <c r="AO30" s="160">
        <f>AM30*AN30</f>
        <v>210555.13915700544</v>
      </c>
      <c r="AQ30" s="166">
        <f>$E$25</f>
        <v>442342.72932144004</v>
      </c>
      <c r="AR30" s="177">
        <f>AS$3</f>
        <v>1.0030000000000001</v>
      </c>
      <c r="AS30" s="160">
        <f>AQ30*AR30</f>
        <v>443669.75750940439</v>
      </c>
      <c r="AU30" s="166">
        <f>$E$25</f>
        <v>442342.72932144004</v>
      </c>
      <c r="AV30" s="177">
        <f>AW$3</f>
        <v>1.1030000000000002</v>
      </c>
      <c r="AW30" s="160">
        <f>AU30*AV30</f>
        <v>487904.03044154844</v>
      </c>
      <c r="AY30" s="166">
        <f>$E$25</f>
        <v>442342.72932144004</v>
      </c>
      <c r="AZ30" s="177">
        <f>BA$3</f>
        <v>0</v>
      </c>
      <c r="BA30" s="160">
        <f>AY30*AZ30</f>
        <v>0</v>
      </c>
    </row>
    <row r="31" spans="1:54" x14ac:dyDescent="0.35">
      <c r="A31" s="264"/>
      <c r="B31" s="157" t="s">
        <v>282</v>
      </c>
      <c r="C31" s="166">
        <v>30261</v>
      </c>
      <c r="D31" s="177">
        <f>C$3</f>
        <v>0</v>
      </c>
      <c r="E31" s="160">
        <f t="shared" si="12"/>
        <v>0</v>
      </c>
      <c r="G31" s="166">
        <f>$E$29</f>
        <v>61732.439999999995</v>
      </c>
      <c r="H31" s="177">
        <f>I$3</f>
        <v>0.11</v>
      </c>
      <c r="I31" s="160">
        <f t="shared" ref="I31" si="13">G31*H31</f>
        <v>6790.5683999999992</v>
      </c>
      <c r="K31" s="166">
        <f>$E$29</f>
        <v>61732.439999999995</v>
      </c>
      <c r="L31" s="177">
        <f>M$3</f>
        <v>0.25</v>
      </c>
      <c r="M31" s="160">
        <f t="shared" ref="M31" si="14">K31*L31</f>
        <v>15433.109999999999</v>
      </c>
      <c r="O31" s="166">
        <f>$E$29</f>
        <v>61732.439999999995</v>
      </c>
      <c r="P31" s="177">
        <f>Q$3</f>
        <v>0.1</v>
      </c>
      <c r="Q31" s="160">
        <f t="shared" ref="Q31" si="15">O31*P31</f>
        <v>6173.2439999999997</v>
      </c>
      <c r="S31" s="166">
        <f>$E$29</f>
        <v>61732.439999999995</v>
      </c>
      <c r="T31" s="177">
        <f>U$3</f>
        <v>0.2</v>
      </c>
      <c r="U31" s="160">
        <f t="shared" ref="U31" si="16">S31*T31</f>
        <v>12346.487999999999</v>
      </c>
      <c r="W31" s="166">
        <f>$E$29</f>
        <v>61732.439999999995</v>
      </c>
      <c r="X31" s="177">
        <f>Y$3</f>
        <v>0.27500000000000002</v>
      </c>
      <c r="Y31" s="160">
        <f t="shared" ref="Y31" si="17">W31*X31</f>
        <v>16976.420999999998</v>
      </c>
      <c r="AA31" s="166">
        <f>$E$29</f>
        <v>61732.439999999995</v>
      </c>
      <c r="AB31" s="177">
        <f>AC$3</f>
        <v>0.15</v>
      </c>
      <c r="AC31" s="160">
        <f t="shared" ref="AC31" si="18">AA31*AB31</f>
        <v>9259.8659999999982</v>
      </c>
      <c r="AE31" s="166">
        <f>$E$29</f>
        <v>61732.439999999995</v>
      </c>
      <c r="AF31" s="177">
        <f>AG$3</f>
        <v>0.38100000000000001</v>
      </c>
      <c r="AG31" s="160">
        <f t="shared" ref="AG31" si="19">AE31*AF31</f>
        <v>23520.059639999999</v>
      </c>
      <c r="AI31" s="166">
        <f>$E$29</f>
        <v>61732.439999999995</v>
      </c>
      <c r="AJ31" s="177">
        <f>AK$3</f>
        <v>0.55600000000000005</v>
      </c>
      <c r="AK31" s="160">
        <f t="shared" ref="AK31" si="20">AI31*AJ31</f>
        <v>34323.236640000003</v>
      </c>
      <c r="AM31" s="166">
        <f>$E$29</f>
        <v>61732.439999999995</v>
      </c>
      <c r="AN31" s="177">
        <f>AO$3</f>
        <v>0.47599999999999998</v>
      </c>
      <c r="AO31" s="160">
        <f t="shared" ref="AO31" si="21">AM31*AN31</f>
        <v>29384.641439999996</v>
      </c>
      <c r="AQ31" s="166">
        <f>$E$29</f>
        <v>61732.439999999995</v>
      </c>
      <c r="AR31" s="177">
        <f>AS$3</f>
        <v>1.0030000000000001</v>
      </c>
      <c r="AS31" s="160">
        <f t="shared" ref="AS31" si="22">AQ31*AR31</f>
        <v>61917.637320000002</v>
      </c>
      <c r="AU31" s="166">
        <f>$E$29</f>
        <v>61732.439999999995</v>
      </c>
      <c r="AV31" s="177">
        <f>AW$3</f>
        <v>1.1030000000000002</v>
      </c>
      <c r="AW31" s="160">
        <f t="shared" ref="AW31" si="23">AU31*AV31</f>
        <v>68090.88132</v>
      </c>
      <c r="AY31" s="166">
        <f>$E$29</f>
        <v>61732.439999999995</v>
      </c>
      <c r="AZ31" s="177">
        <f>BA$3</f>
        <v>0</v>
      </c>
      <c r="BA31" s="160">
        <f t="shared" ref="BA31" si="24">AY31*AZ31</f>
        <v>0</v>
      </c>
    </row>
    <row r="32" spans="1:54" x14ac:dyDescent="0.35">
      <c r="A32" s="264"/>
      <c r="B32" s="178" t="s">
        <v>283</v>
      </c>
      <c r="C32" s="179">
        <v>65000</v>
      </c>
      <c r="D32" s="180">
        <v>1</v>
      </c>
      <c r="E32" s="181">
        <f>C32*D32</f>
        <v>65000</v>
      </c>
      <c r="G32" s="179">
        <f>$C$32*(1+I2)</f>
        <v>65000</v>
      </c>
      <c r="H32" s="180">
        <v>1</v>
      </c>
      <c r="I32" s="181">
        <f>G32*H32</f>
        <v>65000</v>
      </c>
      <c r="K32" s="179">
        <f>$C$32*(1+M2)</f>
        <v>65000</v>
      </c>
      <c r="L32" s="180">
        <v>1</v>
      </c>
      <c r="M32" s="181">
        <f>K32*L32</f>
        <v>65000</v>
      </c>
      <c r="O32" s="179">
        <f>$C$32*(1+Q2)</f>
        <v>81250</v>
      </c>
      <c r="P32" s="180">
        <v>1</v>
      </c>
      <c r="Q32" s="181">
        <f>O32*P32</f>
        <v>81250</v>
      </c>
      <c r="S32" s="179">
        <f>$C$32*(1+U2)</f>
        <v>81250</v>
      </c>
      <c r="T32" s="180">
        <v>1</v>
      </c>
      <c r="U32" s="181">
        <f>S32*T32</f>
        <v>81250</v>
      </c>
      <c r="W32" s="179">
        <f>$C$32*(1+Y2)</f>
        <v>81250</v>
      </c>
      <c r="X32" s="180">
        <v>1</v>
      </c>
      <c r="Y32" s="181">
        <f>W32*X32</f>
        <v>81250</v>
      </c>
      <c r="AA32" s="179">
        <f>$C$32*(1+AC2)</f>
        <v>99125</v>
      </c>
      <c r="AB32" s="180">
        <v>1</v>
      </c>
      <c r="AC32" s="181">
        <f>AA32*AB32</f>
        <v>99125</v>
      </c>
      <c r="AE32" s="179">
        <f>$C$32*(1+AG2)</f>
        <v>99125</v>
      </c>
      <c r="AF32" s="180">
        <v>1</v>
      </c>
      <c r="AG32" s="181">
        <f>AE32*AF32</f>
        <v>99125</v>
      </c>
      <c r="AI32" s="179">
        <f>$C$32*(1+AK2)</f>
        <v>99125</v>
      </c>
      <c r="AJ32" s="180">
        <v>1</v>
      </c>
      <c r="AK32" s="181">
        <f>AI32*AJ32</f>
        <v>99125</v>
      </c>
      <c r="AM32" s="179">
        <f>$C$32*(1+AO2)</f>
        <v>135265</v>
      </c>
      <c r="AN32" s="180">
        <v>1</v>
      </c>
      <c r="AO32" s="181">
        <f>AM32*AN32</f>
        <v>135265</v>
      </c>
      <c r="AQ32" s="179">
        <f>$C$32*(1+AS2)</f>
        <v>135265</v>
      </c>
      <c r="AR32" s="180">
        <v>1</v>
      </c>
      <c r="AS32" s="181">
        <f>AQ32*AR32</f>
        <v>135265</v>
      </c>
      <c r="AU32" s="179">
        <f>$C$32*(1+AW2)</f>
        <v>135265</v>
      </c>
      <c r="AV32" s="180">
        <v>1</v>
      </c>
      <c r="AW32" s="181">
        <f>AU32*AV32</f>
        <v>135265</v>
      </c>
      <c r="AY32" s="179">
        <f>$C$32*(1+BA2)</f>
        <v>251875</v>
      </c>
      <c r="AZ32" s="180">
        <v>1</v>
      </c>
      <c r="BA32" s="181">
        <f>AY32*AZ32</f>
        <v>251875</v>
      </c>
    </row>
    <row r="33" spans="1:54" x14ac:dyDescent="0.35">
      <c r="A33" s="263"/>
      <c r="B33" s="168" t="s">
        <v>284</v>
      </c>
      <c r="C33" s="169"/>
      <c r="D33" s="169"/>
      <c r="E33" s="170">
        <f>SUM(E29:E32)</f>
        <v>126732.44</v>
      </c>
      <c r="G33" s="169"/>
      <c r="H33" s="169"/>
      <c r="I33" s="170">
        <f>SUM(I29:I32)</f>
        <v>182180.70862535841</v>
      </c>
      <c r="K33" s="169"/>
      <c r="L33" s="169"/>
      <c r="M33" s="170">
        <f>SUM(M29:M32)</f>
        <v>252751.23233035998</v>
      </c>
      <c r="O33" s="169"/>
      <c r="P33" s="169"/>
      <c r="Q33" s="170">
        <f>SUM(Q29:Q32)</f>
        <v>208823.06693214399</v>
      </c>
      <c r="S33" s="169"/>
      <c r="T33" s="169"/>
      <c r="U33" s="170">
        <f>SUM(U29:U32)</f>
        <v>259230.583864288</v>
      </c>
      <c r="W33" s="169"/>
      <c r="X33" s="169"/>
      <c r="Y33" s="170">
        <f>SUM(Y29:Y32)</f>
        <v>297036.22156339604</v>
      </c>
      <c r="AA33" s="169"/>
      <c r="AB33" s="169"/>
      <c r="AC33" s="170">
        <f>SUM(AC29:AC32)</f>
        <v>268878.246398216</v>
      </c>
      <c r="AE33" s="169"/>
      <c r="AF33" s="169"/>
      <c r="AG33" s="170">
        <f>SUM(AG29:AG32)</f>
        <v>385319.61051146861</v>
      </c>
      <c r="AI33" s="169"/>
      <c r="AJ33" s="169"/>
      <c r="AK33" s="170">
        <f>SUM(AK29:AK32)</f>
        <v>473532.76514272066</v>
      </c>
      <c r="AM33" s="169"/>
      <c r="AN33" s="169"/>
      <c r="AO33" s="170">
        <f>SUM(AO29:AO32)</f>
        <v>503669.98823700543</v>
      </c>
      <c r="AQ33" s="169"/>
      <c r="AR33" s="169"/>
      <c r="AS33" s="170">
        <f>SUM(AS29:AS32)</f>
        <v>769317.60246940434</v>
      </c>
      <c r="AU33" s="169"/>
      <c r="AV33" s="169"/>
      <c r="AW33" s="170">
        <f>SUM(AW29:AW32)</f>
        <v>819725.11940154852</v>
      </c>
      <c r="AY33" s="169"/>
      <c r="AZ33" s="169"/>
      <c r="BA33" s="170">
        <f>SUM(BA29:BA32)</f>
        <v>491088.20499999996</v>
      </c>
      <c r="BB33" s="20">
        <f>+BA33/E33-1</f>
        <v>2.8749999999999996</v>
      </c>
    </row>
    <row r="34" spans="1:54" x14ac:dyDescent="0.35">
      <c r="C34" s="172"/>
      <c r="D34" s="172"/>
      <c r="G34" s="172"/>
      <c r="H34" s="172"/>
      <c r="I34" s="171">
        <f>+I33/E33</f>
        <v>1.4375222999364521</v>
      </c>
      <c r="K34" s="172"/>
      <c r="L34" s="172"/>
      <c r="M34" s="171">
        <f>+M33/I33</f>
        <v>1.3873655132724552</v>
      </c>
      <c r="O34" s="172"/>
      <c r="P34" s="172"/>
      <c r="Q34" s="171">
        <f>+Q33/M33</f>
        <v>0.82619999517628695</v>
      </c>
      <c r="S34" s="172"/>
      <c r="T34" s="172"/>
      <c r="U34" s="171">
        <f>+U33/Q33</f>
        <v>1.2413886438538118</v>
      </c>
      <c r="W34" s="172"/>
      <c r="X34" s="172"/>
      <c r="Y34" s="171">
        <f>+Y33/U33</f>
        <v>1.1458378758229391</v>
      </c>
      <c r="AA34" s="172"/>
      <c r="AB34" s="172"/>
      <c r="AC34" s="171">
        <f>+AC33/Y33</f>
        <v>0.90520356400651858</v>
      </c>
      <c r="AE34" s="172"/>
      <c r="AF34" s="172"/>
      <c r="AG34" s="171">
        <f>+AG33/AC33</f>
        <v>1.4330635359053918</v>
      </c>
      <c r="AI34" s="172"/>
      <c r="AJ34" s="172"/>
      <c r="AK34" s="171">
        <f>+AK33/AG33</f>
        <v>1.2289350249112911</v>
      </c>
      <c r="AM34" s="172"/>
      <c r="AN34" s="172"/>
      <c r="AO34" s="171">
        <f>+AO33/AK33</f>
        <v>1.0636433744668154</v>
      </c>
      <c r="AQ34" s="172"/>
      <c r="AR34" s="172"/>
      <c r="AS34" s="171">
        <f>+AS33/AO33</f>
        <v>1.5274239490866717</v>
      </c>
      <c r="AU34" s="172"/>
      <c r="AV34" s="172"/>
      <c r="AW34" s="171">
        <f>+AW33/AS33</f>
        <v>1.065522375635684</v>
      </c>
      <c r="AY34" s="172"/>
      <c r="AZ34" s="172"/>
      <c r="BA34" s="171">
        <f>+BA33/AW33</f>
        <v>0.59908888159792584</v>
      </c>
    </row>
    <row r="35" spans="1:54" x14ac:dyDescent="0.35">
      <c r="A35" s="261"/>
      <c r="B35" s="154" t="s">
        <v>285</v>
      </c>
      <c r="C35" s="156">
        <f>E25</f>
        <v>442342.72932144004</v>
      </c>
      <c r="D35" s="182">
        <v>0.40755372923600003</v>
      </c>
      <c r="E35" s="156">
        <f>C35*D35</f>
        <v>180278.42893538342</v>
      </c>
      <c r="G35" s="156">
        <f>I25</f>
        <v>442342.72932144004</v>
      </c>
      <c r="H35" s="182">
        <v>0.40755372923600003</v>
      </c>
      <c r="I35" s="156">
        <f>G35*H35</f>
        <v>180278.42893538342</v>
      </c>
      <c r="K35" s="156">
        <f>M25</f>
        <v>442342.72932144004</v>
      </c>
      <c r="L35" s="182">
        <v>0.40755372923600003</v>
      </c>
      <c r="M35" s="156">
        <f>K35*L35</f>
        <v>180278.42893538342</v>
      </c>
      <c r="O35" s="156">
        <f>Q25</f>
        <v>552928.41165180004</v>
      </c>
      <c r="P35" s="182">
        <v>0.40755372923600003</v>
      </c>
      <c r="Q35" s="156">
        <f>O35*P35</f>
        <v>225348.03616922928</v>
      </c>
      <c r="S35" s="156">
        <f>U25</f>
        <v>552928.41165180004</v>
      </c>
      <c r="T35" s="182">
        <v>0.40755372923600003</v>
      </c>
      <c r="U35" s="156">
        <f>S35*T35</f>
        <v>225348.03616922928</v>
      </c>
      <c r="W35" s="156">
        <f>Y25</f>
        <v>552928.41165180004</v>
      </c>
      <c r="X35" s="182">
        <v>0.40755372923600003</v>
      </c>
      <c r="Y35" s="156">
        <f>W35*X35</f>
        <v>225348.03616922928</v>
      </c>
      <c r="AA35" s="156">
        <f>AC25</f>
        <v>674572.66221519606</v>
      </c>
      <c r="AB35" s="182">
        <v>0.40755372923600003</v>
      </c>
      <c r="AC35" s="156">
        <f>AA35*AB35</f>
        <v>274924.60412645974</v>
      </c>
      <c r="AE35" s="156">
        <f>AG25</f>
        <v>674572.66221519606</v>
      </c>
      <c r="AF35" s="182">
        <v>0.40755372923600003</v>
      </c>
      <c r="AG35" s="156">
        <f>AE35*AF35</f>
        <v>274924.60412645974</v>
      </c>
      <c r="AI35" s="156">
        <f>AK25</f>
        <v>674572.66221519606</v>
      </c>
      <c r="AJ35" s="182">
        <v>0.40755372923600003</v>
      </c>
      <c r="AK35" s="156">
        <f>AI35*AJ35</f>
        <v>274924.60412645974</v>
      </c>
      <c r="AM35" s="156">
        <f>AO25</f>
        <v>920515.21971791645</v>
      </c>
      <c r="AN35" s="182">
        <v>0.40755372923600003</v>
      </c>
      <c r="AO35" s="156">
        <f>AM35*AN35</f>
        <v>375159.41061453277</v>
      </c>
      <c r="AQ35" s="156">
        <f>AS25</f>
        <v>920515.21971791645</v>
      </c>
      <c r="AR35" s="182">
        <v>0.40755372923600003</v>
      </c>
      <c r="AS35" s="156">
        <f>AQ35*AR35</f>
        <v>375159.41061453277</v>
      </c>
      <c r="AU35" s="156">
        <f>AW25</f>
        <v>920515.21971791645</v>
      </c>
      <c r="AV35" s="182">
        <v>0.40755372923600003</v>
      </c>
      <c r="AW35" s="156">
        <f>AU35*AV35</f>
        <v>375159.41061453277</v>
      </c>
      <c r="AY35" s="156">
        <f>BA25</f>
        <v>1714078.0761205801</v>
      </c>
      <c r="AZ35" s="182">
        <v>0.40755372923600003</v>
      </c>
      <c r="BA35" s="156">
        <f>AY35*AZ35</f>
        <v>698578.91212461074</v>
      </c>
    </row>
    <row r="36" spans="1:54" x14ac:dyDescent="0.35">
      <c r="A36" s="265"/>
      <c r="B36" s="157" t="s">
        <v>286</v>
      </c>
      <c r="C36" s="160">
        <f>E30</f>
        <v>0</v>
      </c>
      <c r="D36" s="183">
        <v>0.20783551299200004</v>
      </c>
      <c r="E36" s="160">
        <f>C36*D36</f>
        <v>0</v>
      </c>
      <c r="G36" s="160">
        <f>I30</f>
        <v>48657.700225358407</v>
      </c>
      <c r="H36" s="183">
        <v>0.20783551299200004</v>
      </c>
      <c r="I36" s="160">
        <f>G36*H36</f>
        <v>10112.798087348321</v>
      </c>
      <c r="K36" s="160">
        <f>M30</f>
        <v>110585.68233036001</v>
      </c>
      <c r="L36" s="183">
        <v>0.20783551299200004</v>
      </c>
      <c r="M36" s="160">
        <f>K36*L36</f>
        <v>22983.632016700725</v>
      </c>
      <c r="O36" s="160">
        <f>Q30</f>
        <v>44234.272932144006</v>
      </c>
      <c r="P36" s="183">
        <v>0.20783551299200004</v>
      </c>
      <c r="Q36" s="160">
        <f>O36*P36</f>
        <v>9193.4528066802905</v>
      </c>
      <c r="S36" s="160">
        <f>U30</f>
        <v>88468.545864288011</v>
      </c>
      <c r="T36" s="183">
        <v>0.20783551299200004</v>
      </c>
      <c r="U36" s="160">
        <f>S36*T36</f>
        <v>18386.905613360581</v>
      </c>
      <c r="W36" s="160">
        <f>Y30</f>
        <v>121644.25056339602</v>
      </c>
      <c r="X36" s="183">
        <v>0.20783551299200004</v>
      </c>
      <c r="Y36" s="160">
        <f>W36*X36</f>
        <v>25281.995218370801</v>
      </c>
      <c r="AA36" s="160">
        <f>AC30</f>
        <v>66351.409398215997</v>
      </c>
      <c r="AB36" s="183">
        <v>0.20783551299200004</v>
      </c>
      <c r="AC36" s="160">
        <f>AA36*AB36</f>
        <v>13790.179210020435</v>
      </c>
      <c r="AE36" s="160">
        <f>AG30</f>
        <v>168532.57987146865</v>
      </c>
      <c r="AF36" s="183">
        <v>0.20783551299200004</v>
      </c>
      <c r="AG36" s="160">
        <f>AE36*AF36</f>
        <v>35027.05519345191</v>
      </c>
      <c r="AI36" s="160">
        <f>AK30</f>
        <v>245942.55750272068</v>
      </c>
      <c r="AJ36" s="183">
        <v>0.20783551299200004</v>
      </c>
      <c r="AK36" s="160">
        <f>AI36*AJ36</f>
        <v>51115.597605142422</v>
      </c>
      <c r="AM36" s="160">
        <f>AO30</f>
        <v>210555.13915700544</v>
      </c>
      <c r="AN36" s="183">
        <v>0.20783551299200004</v>
      </c>
      <c r="AO36" s="160">
        <f>AM36*AN36</f>
        <v>43760.835359798177</v>
      </c>
      <c r="AQ36" s="160">
        <f>AS30</f>
        <v>443669.75750940439</v>
      </c>
      <c r="AR36" s="183">
        <v>0.20783551299200004</v>
      </c>
      <c r="AS36" s="160">
        <f>AQ36*AR36</f>
        <v>92210.331651003318</v>
      </c>
      <c r="AU36" s="160">
        <f>AW30</f>
        <v>487904.03044154844</v>
      </c>
      <c r="AV36" s="183">
        <v>0.20783551299200004</v>
      </c>
      <c r="AW36" s="160">
        <f>AU36*AV36</f>
        <v>101403.78445768362</v>
      </c>
      <c r="AY36" s="160">
        <f>BA30</f>
        <v>0</v>
      </c>
      <c r="AZ36" s="183">
        <v>0.20783551299200004</v>
      </c>
      <c r="BA36" s="160">
        <f>AY36*AZ36</f>
        <v>0</v>
      </c>
    </row>
    <row r="37" spans="1:54" x14ac:dyDescent="0.35">
      <c r="A37" s="265"/>
      <c r="B37" s="178" t="s">
        <v>287</v>
      </c>
      <c r="C37" s="181">
        <f>E29+E31+E32</f>
        <v>126732.44</v>
      </c>
      <c r="D37" s="184">
        <v>2.8400000000000002E-2</v>
      </c>
      <c r="E37" s="181">
        <f>C37*D37</f>
        <v>3599.2012960000002</v>
      </c>
      <c r="G37" s="181">
        <f>I29+I31+I32</f>
        <v>133523.00839999999</v>
      </c>
      <c r="H37" s="184">
        <v>2.8400000000000002E-2</v>
      </c>
      <c r="I37" s="181">
        <f>G37*H37</f>
        <v>3792.0534385599999</v>
      </c>
      <c r="K37" s="181">
        <f>M29+M31+M32</f>
        <v>142165.54999999999</v>
      </c>
      <c r="L37" s="184">
        <v>2.8400000000000002E-2</v>
      </c>
      <c r="M37" s="181">
        <f>K37*L37</f>
        <v>4037.50162</v>
      </c>
      <c r="O37" s="181">
        <f>Q29+Q31+Q32</f>
        <v>164588.79399999999</v>
      </c>
      <c r="P37" s="184">
        <v>2.8400000000000002E-2</v>
      </c>
      <c r="Q37" s="181">
        <f>O37*P37</f>
        <v>4674.3217495999997</v>
      </c>
      <c r="S37" s="181">
        <f>U29+U31+U32</f>
        <v>170762.038</v>
      </c>
      <c r="T37" s="184">
        <v>2.8400000000000002E-2</v>
      </c>
      <c r="U37" s="181">
        <f>S37*T37</f>
        <v>4849.6418792000004</v>
      </c>
      <c r="W37" s="181">
        <f>Y29+Y31+Y32</f>
        <v>175391.97099999999</v>
      </c>
      <c r="X37" s="184">
        <v>2.8400000000000002E-2</v>
      </c>
      <c r="Y37" s="181">
        <f>W37*X37</f>
        <v>4981.1319764</v>
      </c>
      <c r="AA37" s="181">
        <f>AC29+AC31+AC32</f>
        <v>202526.83699999997</v>
      </c>
      <c r="AB37" s="184">
        <v>2.8400000000000002E-2</v>
      </c>
      <c r="AC37" s="181">
        <f>AA37*AB37</f>
        <v>5751.7621707999997</v>
      </c>
      <c r="AE37" s="181">
        <f>AG29+AG31+AG32</f>
        <v>216787.03063999998</v>
      </c>
      <c r="AF37" s="184">
        <v>2.8400000000000002E-2</v>
      </c>
      <c r="AG37" s="181">
        <f>AE37*AF37</f>
        <v>6156.7516701759996</v>
      </c>
      <c r="AI37" s="181">
        <f>AK29+AK31+AK32</f>
        <v>227590.20763999998</v>
      </c>
      <c r="AJ37" s="184">
        <v>2.8400000000000002E-2</v>
      </c>
      <c r="AK37" s="181">
        <f>AI37*AJ37</f>
        <v>6463.5618969759998</v>
      </c>
      <c r="AM37" s="181">
        <f>AO29+AO31+AO32</f>
        <v>293114.84908000001</v>
      </c>
      <c r="AN37" s="184">
        <v>2.8400000000000002E-2</v>
      </c>
      <c r="AO37" s="181">
        <f>AM37*AN37</f>
        <v>8324.4617138720005</v>
      </c>
      <c r="AQ37" s="181">
        <f>AS29+AS31+AS32</f>
        <v>325647.84496000002</v>
      </c>
      <c r="AR37" s="184">
        <v>2.8400000000000002E-2</v>
      </c>
      <c r="AS37" s="181">
        <f>AQ37*AR37</f>
        <v>9248.3987968640013</v>
      </c>
      <c r="AU37" s="181">
        <f>AW29+AW31+AW32</f>
        <v>331821.08896000002</v>
      </c>
      <c r="AV37" s="184">
        <v>2.8400000000000002E-2</v>
      </c>
      <c r="AW37" s="181">
        <f>AU37*AV37</f>
        <v>9423.7189264640019</v>
      </c>
      <c r="AY37" s="181">
        <f>BA29+BA31+BA32</f>
        <v>491088.20499999996</v>
      </c>
      <c r="AZ37" s="184">
        <v>2.8400000000000002E-2</v>
      </c>
      <c r="BA37" s="181">
        <f>AY37*AZ37</f>
        <v>13946.905021999999</v>
      </c>
    </row>
    <row r="38" spans="1:54" x14ac:dyDescent="0.35">
      <c r="A38" s="263"/>
      <c r="B38" s="168" t="s">
        <v>288</v>
      </c>
      <c r="C38" s="169"/>
      <c r="D38" s="169"/>
      <c r="E38" s="185">
        <f>SUM(E35:E37)</f>
        <v>183877.63023138343</v>
      </c>
      <c r="G38" s="169"/>
      <c r="H38" s="169"/>
      <c r="I38" s="185">
        <f>SUM(I35:I37)</f>
        <v>194183.28046129172</v>
      </c>
      <c r="K38" s="169"/>
      <c r="L38" s="169"/>
      <c r="M38" s="185">
        <f>SUM(M35:M37)</f>
        <v>207299.56257208413</v>
      </c>
      <c r="O38" s="169"/>
      <c r="P38" s="169"/>
      <c r="Q38" s="185">
        <f>SUM(Q35:Q37)</f>
        <v>239215.81072550957</v>
      </c>
      <c r="R38" s="171">
        <f>+Q38/E38</f>
        <v>1.3009511294249934</v>
      </c>
      <c r="S38" s="169"/>
      <c r="T38" s="169"/>
      <c r="U38" s="185">
        <f>SUM(U35:U37)</f>
        <v>248584.58366178986</v>
      </c>
      <c r="W38" s="169"/>
      <c r="X38" s="169"/>
      <c r="Y38" s="185">
        <f>SUM(Y35:Y37)</f>
        <v>255611.16336400009</v>
      </c>
      <c r="AA38" s="169"/>
      <c r="AB38" s="169"/>
      <c r="AC38" s="185">
        <f>SUM(AC35:AC37)</f>
        <v>294466.54550728021</v>
      </c>
      <c r="AE38" s="169"/>
      <c r="AF38" s="169"/>
      <c r="AG38" s="185">
        <f>SUM(AG35:AG37)</f>
        <v>316108.41099008766</v>
      </c>
      <c r="AI38" s="169"/>
      <c r="AJ38" s="169"/>
      <c r="AK38" s="185">
        <f>SUM(AK35:AK37)</f>
        <v>332503.76362857822</v>
      </c>
      <c r="AM38" s="169"/>
      <c r="AN38" s="169"/>
      <c r="AO38" s="185">
        <f>SUM(AO35:AO37)</f>
        <v>427244.70768820291</v>
      </c>
      <c r="AQ38" s="169"/>
      <c r="AR38" s="169"/>
      <c r="AS38" s="185">
        <f>SUM(AS35:AS37)</f>
        <v>476618.14106240013</v>
      </c>
      <c r="AU38" s="169"/>
      <c r="AV38" s="169"/>
      <c r="AW38" s="185">
        <f>SUM(AW35:AW37)</f>
        <v>485986.91399868036</v>
      </c>
      <c r="AY38" s="169"/>
      <c r="AZ38" s="169"/>
      <c r="BA38" s="185">
        <f>SUM(BA35:BA37)</f>
        <v>712525.8171466107</v>
      </c>
      <c r="BB38" s="20">
        <f>+BA38/E38-1</f>
        <v>2.8749999999999996</v>
      </c>
    </row>
    <row r="39" spans="1:54" x14ac:dyDescent="0.35">
      <c r="C39" s="172"/>
      <c r="D39" s="172"/>
      <c r="G39" s="172"/>
      <c r="H39" s="172"/>
      <c r="K39" s="172"/>
      <c r="L39" s="172"/>
      <c r="O39" s="172"/>
      <c r="P39" s="172"/>
      <c r="S39" s="172"/>
      <c r="T39" s="172"/>
      <c r="W39" s="172"/>
      <c r="X39" s="172"/>
      <c r="AA39" s="172"/>
      <c r="AB39" s="172"/>
      <c r="AE39" s="172"/>
      <c r="AF39" s="172"/>
      <c r="AI39" s="172"/>
      <c r="AJ39" s="172"/>
      <c r="AM39" s="172"/>
      <c r="AN39" s="172"/>
      <c r="AQ39" s="172"/>
      <c r="AR39" s="172"/>
      <c r="AU39" s="172"/>
      <c r="AV39" s="172"/>
      <c r="AY39" s="172"/>
      <c r="AZ39" s="172"/>
    </row>
    <row r="40" spans="1:54" x14ac:dyDescent="0.35">
      <c r="A40" s="186" t="s">
        <v>289</v>
      </c>
      <c r="B40" s="187"/>
      <c r="C40" s="188"/>
      <c r="D40" s="188"/>
      <c r="E40" s="189">
        <f>E25+E33+E38</f>
        <v>752952.79955282342</v>
      </c>
      <c r="G40" s="188"/>
      <c r="H40" s="188"/>
      <c r="I40" s="189">
        <f>I25+I33+I38</f>
        <v>818706.7184080903</v>
      </c>
      <c r="K40" s="188"/>
      <c r="L40" s="188"/>
      <c r="M40" s="189">
        <f>M25+M33+M38</f>
        <v>902393.5242238841</v>
      </c>
      <c r="O40" s="188"/>
      <c r="P40" s="188"/>
      <c r="Q40" s="189">
        <f>Q25+Q33+Q38</f>
        <v>1000967.2893094536</v>
      </c>
      <c r="R40" s="171"/>
      <c r="S40" s="188"/>
      <c r="T40" s="188"/>
      <c r="U40" s="189">
        <f>U25+U33+U38</f>
        <v>1060743.5791778779</v>
      </c>
      <c r="W40" s="188"/>
      <c r="X40" s="188"/>
      <c r="Y40" s="189">
        <f>Y25+Y33+Y38</f>
        <v>1105575.7965791961</v>
      </c>
      <c r="AA40" s="188"/>
      <c r="AB40" s="188"/>
      <c r="AC40" s="189">
        <f>AC25+AC33+AC38</f>
        <v>1237917.4541206923</v>
      </c>
      <c r="AE40" s="188"/>
      <c r="AF40" s="188"/>
      <c r="AG40" s="189">
        <f>AG25+AG33+AG38</f>
        <v>1376000.6837167526</v>
      </c>
      <c r="AI40" s="188"/>
      <c r="AJ40" s="188"/>
      <c r="AK40" s="189">
        <f>AK25+AK33+AK38</f>
        <v>1480609.190986495</v>
      </c>
      <c r="AM40" s="188"/>
      <c r="AN40" s="188"/>
      <c r="AO40" s="189">
        <f>AO25+AO33+AO38</f>
        <v>1851429.9156431246</v>
      </c>
      <c r="AQ40" s="188"/>
      <c r="AR40" s="188"/>
      <c r="AS40" s="189">
        <f>AS25+AS33+AS38</f>
        <v>2166450.9632497211</v>
      </c>
      <c r="AU40" s="188"/>
      <c r="AV40" s="188"/>
      <c r="AW40" s="189">
        <f>AW25+AW33+AW38</f>
        <v>2226227.2531181453</v>
      </c>
      <c r="AY40" s="188"/>
      <c r="AZ40" s="188"/>
      <c r="BA40" s="189">
        <f>BA25+BA33+BA38</f>
        <v>2917692.0982671911</v>
      </c>
      <c r="BB40" s="20">
        <f>+BA40/E40-1</f>
        <v>2.8750000000000004</v>
      </c>
    </row>
    <row r="42" spans="1:54" x14ac:dyDescent="0.35">
      <c r="C42" s="3"/>
      <c r="I42" s="3">
        <f>I40/E40-1</f>
        <v>8.7328075404351946E-2</v>
      </c>
      <c r="M42" s="3">
        <f>M40/I40-1</f>
        <v>0.10221829616656386</v>
      </c>
      <c r="Q42" s="3">
        <f>Q40/M40-1</f>
        <v>0.10923589591397964</v>
      </c>
      <c r="U42" s="3">
        <f>U40/Q40-1</f>
        <v>5.9718524777830462E-2</v>
      </c>
      <c r="Y42" s="3">
        <f>Y40/U40-1</f>
        <v>4.2264896324958334E-2</v>
      </c>
      <c r="AC42" s="3">
        <f>AC40/Y40-1</f>
        <v>0.11970383030361154</v>
      </c>
      <c r="AG42" s="3">
        <f>AG40/AC40-1</f>
        <v>0.11154477961064257</v>
      </c>
      <c r="AK42" s="3">
        <f>AK40/AG40-1</f>
        <v>7.6023586694144329E-2</v>
      </c>
      <c r="AO42" s="3">
        <f>AO40/AK40-1</f>
        <v>0.2504514539785887</v>
      </c>
      <c r="AS42" s="3">
        <f>AS40/AO40-1</f>
        <v>0.17015013365880982</v>
      </c>
      <c r="AW42" s="3">
        <f>AW40/AS40-1</f>
        <v>2.7591803776051638E-2</v>
      </c>
      <c r="BA42" s="3">
        <f>BA40/AW40-1</f>
        <v>0.31059939823328997</v>
      </c>
    </row>
    <row r="44" spans="1:54" x14ac:dyDescent="0.35">
      <c r="C44" s="190"/>
      <c r="I44" s="190">
        <f>I40/$E$40-1</f>
        <v>8.7328075404351946E-2</v>
      </c>
      <c r="M44" s="190">
        <f>M40/$E$40-1</f>
        <v>0.19847289864625384</v>
      </c>
      <c r="Q44" s="190">
        <f>Q40/$E$40-1</f>
        <v>0.32938915945850167</v>
      </c>
      <c r="U44" s="190">
        <f>U40/$E$40-1</f>
        <v>0.40877831891700311</v>
      </c>
      <c r="Y44" s="190">
        <f>Y40/$E$40-1</f>
        <v>0.46832018851087942</v>
      </c>
      <c r="AC44" s="190">
        <f>AC40/$E$40-1</f>
        <v>0.64408373918775275</v>
      </c>
      <c r="AG44" s="190">
        <f>AG40/$E$40-1</f>
        <v>0.82747269753689157</v>
      </c>
      <c r="AK44" s="190">
        <f>AK40/$E$40-1</f>
        <v>0.9664037265892691</v>
      </c>
      <c r="AO44" s="190">
        <f>AO40/$E$40-1</f>
        <v>1.4588923990224667</v>
      </c>
      <c r="AS44" s="190">
        <f>AS40/$E$40-1</f>
        <v>1.877273269368771</v>
      </c>
      <c r="AW44" s="190">
        <f>AW40/$E$40-1</f>
        <v>1.9566624288272725</v>
      </c>
      <c r="BA44" s="190">
        <f>BA40/$E$40-1</f>
        <v>2.8750000000000004</v>
      </c>
    </row>
    <row r="48" spans="1:54" x14ac:dyDescent="0.35">
      <c r="B48" s="266" t="s">
        <v>290</v>
      </c>
      <c r="C48" s="267"/>
      <c r="E48" s="266" t="s">
        <v>291</v>
      </c>
      <c r="F48" s="267"/>
    </row>
    <row r="49" spans="1:6" x14ac:dyDescent="0.35">
      <c r="E49" s="191"/>
      <c r="F49" s="191"/>
    </row>
    <row r="50" spans="1:6" x14ac:dyDescent="0.35">
      <c r="C50" s="175" t="s">
        <v>292</v>
      </c>
      <c r="F50" s="175" t="s">
        <v>292</v>
      </c>
    </row>
    <row r="51" spans="1:6" x14ac:dyDescent="0.35">
      <c r="C51" s="192">
        <f>C58+C54</f>
        <v>0.2707</v>
      </c>
      <c r="F51" s="192">
        <f>F58+F54</f>
        <v>9.0400000000000008E-2</v>
      </c>
    </row>
    <row r="52" spans="1:6" x14ac:dyDescent="0.35">
      <c r="E52" s="193"/>
      <c r="F52" s="193"/>
    </row>
    <row r="53" spans="1:6" ht="15.5" x14ac:dyDescent="0.35">
      <c r="A53" s="194"/>
      <c r="B53" s="259" t="s">
        <v>293</v>
      </c>
      <c r="C53" s="260"/>
      <c r="D53" s="195"/>
      <c r="E53" s="259" t="s">
        <v>293</v>
      </c>
      <c r="F53" s="260"/>
    </row>
    <row r="54" spans="1:6" ht="15.5" x14ac:dyDescent="0.35">
      <c r="A54" s="196" t="s">
        <v>294</v>
      </c>
      <c r="B54" s="197"/>
      <c r="C54" s="198">
        <f>SUM(B55:B56)-B57</f>
        <v>0.20199999999999999</v>
      </c>
      <c r="D54" s="199"/>
      <c r="E54" s="197"/>
      <c r="F54" s="198">
        <f>SUM(E55:E56)-E57</f>
        <v>2.1999999999999999E-2</v>
      </c>
    </row>
    <row r="55" spans="1:6" ht="15.5" x14ac:dyDescent="0.35">
      <c r="A55" s="200" t="s">
        <v>295</v>
      </c>
      <c r="B55" s="201">
        <v>0.18</v>
      </c>
      <c r="C55" s="202"/>
      <c r="D55" s="203"/>
      <c r="E55" s="201"/>
      <c r="F55" s="202"/>
    </row>
    <row r="56" spans="1:6" ht="15.5" x14ac:dyDescent="0.35">
      <c r="A56" s="204" t="s">
        <v>296</v>
      </c>
      <c r="B56" s="205">
        <v>0.06</v>
      </c>
      <c r="C56" s="206"/>
      <c r="D56" s="203"/>
      <c r="E56" s="205">
        <v>0.06</v>
      </c>
      <c r="F56" s="206"/>
    </row>
    <row r="57" spans="1:6" ht="15.5" x14ac:dyDescent="0.35">
      <c r="A57" s="207" t="s">
        <v>297</v>
      </c>
      <c r="B57" s="205">
        <v>3.7999999999999999E-2</v>
      </c>
      <c r="C57" s="206"/>
      <c r="D57" s="203"/>
      <c r="E57" s="205">
        <v>3.7999999999999999E-2</v>
      </c>
      <c r="F57" s="206"/>
    </row>
    <row r="58" spans="1:6" ht="15.5" x14ac:dyDescent="0.35">
      <c r="A58" s="208" t="s">
        <v>298</v>
      </c>
      <c r="B58" s="209"/>
      <c r="C58" s="210">
        <f>SUM(B59:B64)</f>
        <v>6.8700000000000011E-2</v>
      </c>
      <c r="D58" s="195"/>
      <c r="E58" s="209"/>
      <c r="F58" s="210">
        <f>SUM(E59:E64)</f>
        <v>6.8400000000000002E-2</v>
      </c>
    </row>
    <row r="59" spans="1:6" ht="15.5" x14ac:dyDescent="0.35">
      <c r="A59" s="200" t="s">
        <v>299</v>
      </c>
      <c r="B59" s="201">
        <v>2.8400000000000002E-2</v>
      </c>
      <c r="C59" s="202"/>
      <c r="D59" s="211"/>
      <c r="E59" s="201">
        <v>2.8400000000000002E-2</v>
      </c>
      <c r="F59" s="202"/>
    </row>
    <row r="60" spans="1:6" ht="15.5" x14ac:dyDescent="0.35">
      <c r="A60" s="204" t="s">
        <v>300</v>
      </c>
      <c r="B60" s="205">
        <v>2.9999999999999997E-4</v>
      </c>
      <c r="C60" s="206"/>
      <c r="D60" s="211"/>
      <c r="E60" s="205"/>
      <c r="F60" s="206"/>
    </row>
    <row r="61" spans="1:6" ht="15.5" x14ac:dyDescent="0.35">
      <c r="A61" s="204" t="s">
        <v>301</v>
      </c>
      <c r="B61" s="205">
        <v>0.02</v>
      </c>
      <c r="C61" s="206"/>
      <c r="D61" s="211"/>
      <c r="E61" s="205">
        <v>0.02</v>
      </c>
      <c r="F61" s="206"/>
    </row>
    <row r="62" spans="1:6" ht="15.5" x14ac:dyDescent="0.35">
      <c r="A62" s="204" t="s">
        <v>302</v>
      </c>
      <c r="B62" s="205">
        <v>0.02</v>
      </c>
      <c r="C62" s="206"/>
      <c r="D62" s="211"/>
      <c r="E62" s="205">
        <v>0.02</v>
      </c>
      <c r="F62" s="206"/>
    </row>
    <row r="63" spans="1:6" ht="15.5" x14ac:dyDescent="0.35">
      <c r="A63" s="204" t="s">
        <v>303</v>
      </c>
      <c r="B63" s="205"/>
      <c r="C63" s="206"/>
      <c r="D63" s="211"/>
      <c r="E63" s="205"/>
      <c r="F63" s="206"/>
    </row>
    <row r="64" spans="1:6" ht="15.5" x14ac:dyDescent="0.35">
      <c r="A64" s="204" t="s">
        <v>304</v>
      </c>
      <c r="B64" s="205">
        <v>0</v>
      </c>
      <c r="C64" s="206"/>
      <c r="D64" s="211"/>
      <c r="E64" s="205">
        <v>0</v>
      </c>
      <c r="F64" s="206"/>
    </row>
    <row r="65" spans="1:6" ht="15.5" x14ac:dyDescent="0.35">
      <c r="A65" s="208" t="s">
        <v>305</v>
      </c>
      <c r="B65" s="209"/>
      <c r="C65" s="210">
        <f>SUM(B66:B71)</f>
        <v>0.13685372923600003</v>
      </c>
      <c r="D65" s="199"/>
      <c r="E65" s="209"/>
      <c r="F65" s="210">
        <f>SUM(E66:E71)</f>
        <v>0.11743551299200002</v>
      </c>
    </row>
    <row r="66" spans="1:6" ht="15.5" x14ac:dyDescent="0.35">
      <c r="A66" s="200" t="s">
        <v>306</v>
      </c>
      <c r="B66" s="201">
        <v>8.3299999999999999E-2</v>
      </c>
      <c r="C66" s="202"/>
      <c r="D66" s="211"/>
      <c r="E66" s="201">
        <v>8.3299999999999999E-2</v>
      </c>
      <c r="F66" s="202"/>
    </row>
    <row r="67" spans="1:6" ht="15.5" x14ac:dyDescent="0.35">
      <c r="A67" s="204" t="s">
        <v>307</v>
      </c>
      <c r="B67" s="201">
        <v>1.5599999999999999E-2</v>
      </c>
      <c r="C67" s="206"/>
      <c r="D67" s="211"/>
      <c r="E67" s="201">
        <v>1.5599999999999999E-2</v>
      </c>
      <c r="F67" s="206"/>
    </row>
    <row r="68" spans="1:6" ht="15.5" x14ac:dyDescent="0.35">
      <c r="A68" s="204" t="s">
        <v>308</v>
      </c>
      <c r="B68" s="201">
        <f>B67*B66</f>
        <v>1.29948E-3</v>
      </c>
      <c r="C68" s="206"/>
      <c r="D68" s="211"/>
      <c r="E68" s="201">
        <f>E67*E66</f>
        <v>1.29948E-3</v>
      </c>
      <c r="F68" s="206"/>
    </row>
    <row r="69" spans="1:6" ht="15.5" x14ac:dyDescent="0.35">
      <c r="A69" s="204" t="s">
        <v>309</v>
      </c>
      <c r="B69" s="201">
        <v>0</v>
      </c>
      <c r="C69" s="206"/>
      <c r="D69" s="211"/>
      <c r="E69" s="201">
        <v>0</v>
      </c>
      <c r="F69" s="206"/>
    </row>
    <row r="70" spans="1:6" ht="15.5" x14ac:dyDescent="0.35">
      <c r="A70" s="212" t="s">
        <v>310</v>
      </c>
      <c r="B70" s="201">
        <v>7.4999999999999997E-3</v>
      </c>
      <c r="C70" s="206"/>
      <c r="D70" s="211"/>
      <c r="E70" s="201">
        <v>7.4999999999999997E-3</v>
      </c>
      <c r="F70" s="206"/>
    </row>
    <row r="71" spans="1:6" ht="15.5" x14ac:dyDescent="0.35">
      <c r="A71" s="204" t="s">
        <v>311</v>
      </c>
      <c r="B71" s="213">
        <f>SUM(B66:B70)*$C$51</f>
        <v>2.9154249236000004E-2</v>
      </c>
      <c r="C71" s="206"/>
      <c r="D71" s="211"/>
      <c r="E71" s="213">
        <f>SUM(E66:E70)*$F$51</f>
        <v>9.7360329920000016E-3</v>
      </c>
      <c r="F71" s="206"/>
    </row>
    <row r="72" spans="1:6" ht="15.5" x14ac:dyDescent="0.35">
      <c r="A72" s="208" t="s">
        <v>312</v>
      </c>
      <c r="B72" s="209"/>
      <c r="C72" s="210">
        <f>SUM(C54:C71)</f>
        <v>0.40755372923600003</v>
      </c>
      <c r="D72" s="199"/>
      <c r="E72" s="209"/>
      <c r="F72" s="210">
        <f>SUM(F54:F71)</f>
        <v>0.20783551299200004</v>
      </c>
    </row>
    <row r="74" spans="1:6" ht="15.5" x14ac:dyDescent="0.35">
      <c r="A74" s="214" t="s">
        <v>313</v>
      </c>
      <c r="B74" s="215">
        <v>2.8400000000000002E-2</v>
      </c>
      <c r="F74" s="215">
        <v>2.8400000000000002E-2</v>
      </c>
    </row>
  </sheetData>
  <mergeCells count="7">
    <mergeCell ref="B53:C53"/>
    <mergeCell ref="E53:F53"/>
    <mergeCell ref="A8:A25"/>
    <mergeCell ref="A29:A33"/>
    <mergeCell ref="A35:A38"/>
    <mergeCell ref="B48:C48"/>
    <mergeCell ref="E48:F48"/>
  </mergeCells>
  <dataValidations count="1">
    <dataValidation allowBlank="1" showErrorMessage="1" sqref="B55:F72" xr:uid="{9A670825-D18E-467D-A42F-5F8C19D78AF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DE70CD-ED1E-4E2E-9978-3431488C56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purl.org/dc/elements/1.1/"/>
    <ds:schemaRef ds:uri="40de77e2-37bb-4c7a-ab4d-547915d9955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074DDB4-6AFB-42E3-B035-D48EB32ACA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E22CCC-6454-436B-8365-6F6537B4C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Formula de ajuste</vt:lpstr>
      <vt:lpstr>MO</vt:lpstr>
      <vt:lpstr>V</vt:lpstr>
      <vt:lpstr>GO</vt:lpstr>
      <vt:lpstr>TC</vt:lpstr>
      <vt:lpstr>IPIM</vt:lpstr>
      <vt:lpstr>IPIM (2)</vt:lpstr>
      <vt:lpstr>Sueldo testigo</vt:lpstr>
      <vt:lpstr>Hoja2</vt:lpstr>
      <vt:lpstr>Hoja3</vt:lpstr>
      <vt:lpstr>'IPIM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mralle</dc:creator>
  <cp:lastModifiedBy>Calanni, Eduardo Salvador</cp:lastModifiedBy>
  <dcterms:created xsi:type="dcterms:W3CDTF">2017-08-31T18:24:01Z</dcterms:created>
  <dcterms:modified xsi:type="dcterms:W3CDTF">2024-04-23T15:12:54Z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