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7. YPF. TQ_Pta_Int_ Ttos_Mendoza/"/>
    </mc:Choice>
  </mc:AlternateContent>
  <xr:revisionPtr revIDLastSave="162" documentId="13_ncr:1_{DB5AA845-0587-4923-9FB2-C8E908A778A4}" xr6:coauthVersionLast="47" xr6:coauthVersionMax="47" xr10:uidLastSave="{C56858D3-4EC1-4A5A-BE3D-58EF6835172F}"/>
  <bookViews>
    <workbookView xWindow="-120" yWindow="-120" windowWidth="24240" windowHeight="13140" activeTab="4" xr2:uid="{08A7054C-4F83-45CC-B70E-3C4BA59B1AF8}"/>
  </bookViews>
  <sheets>
    <sheet name="Cálculos" sheetId="1" r:id="rId1"/>
    <sheet name="Condiciones Operativas" sheetId="3" r:id="rId2"/>
    <sheet name="DiseñoTQ" sheetId="4" r:id="rId3"/>
    <sheet name="Comparación de costos" sheetId="5" r:id="rId4"/>
    <sheet name="Optimización Batch" sheetId="6" r:id="rId5"/>
    <sheet name="Hoja2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xlnm._FilterDatabase" localSheetId="0" hidden="1">Cálculos!$B$6:$Z$7</definedName>
    <definedName name="_GOR2">#REF!</definedName>
    <definedName name="_Key1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O2006">[6]InfRep.11_2003!#REF!</definedName>
    <definedName name="_WTI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hidden="1">#REF!</definedName>
    <definedName name="aaaa" hidden="1">#REF!</definedName>
    <definedName name="AbrirImprimir">[8]!AbrirImprimir</definedName>
    <definedName name="ACT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>#REF!</definedName>
    <definedName name="Afe_Buscado">[12]Cotizaciones!#REF!</definedName>
    <definedName name="Agua">#REF!</definedName>
    <definedName name="AGUA.INY">#REF!</definedName>
    <definedName name="AGUA_ACTUAL_YAC11">'[13]producción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[14]TABLERO!$C$6</definedName>
    <definedName name="anlisis">#REF!</definedName>
    <definedName name="ANSW">#REF!</definedName>
    <definedName name="AOF">[4]MiniDB!$D$43</definedName>
    <definedName name="API">#REF!</definedName>
    <definedName name="APIDB">[15]API!$A$2:$M$102</definedName>
    <definedName name="aqerqwer" hidden="1">#REF!</definedName>
    <definedName name="areaniv">#REF!</definedName>
    <definedName name="ary">#REF!</definedName>
    <definedName name="asd">#REF!</definedName>
    <definedName name="asdf">#REF!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'[16]Ultima Medicion'!$V$1:$W$5</definedName>
    <definedName name="BAJADAS">#REF!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'[16]Impulsion Bomba Inyectora'!$A$4:$U$231</definedName>
    <definedName name="Bbl">[18]Tablas!$I$4</definedName>
    <definedName name="BHP">#REF!</definedName>
    <definedName name="BHT">#REF!</definedName>
    <definedName name="bipp">[19]SPLITS!#REF!</definedName>
    <definedName name="BOLIVARES">#REF!</definedName>
    <definedName name="Bolívares">#REF!</definedName>
    <definedName name="Bolívares_MRIL">#REF!</definedName>
    <definedName name="BOMBAS">#N/A</definedName>
    <definedName name="Bono">[17]Dic2001!$F$12:$F$112</definedName>
    <definedName name="BorrarHoja">[8]!BorrarHoja</definedName>
    <definedName name="BorrarProducc">[20]Production!$C$6:$L$306</definedName>
    <definedName name="brantes">[21]Sheet1!#REF!</definedName>
    <definedName name="brdesp">[21]Sheet1!#REF!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'[22]Coef.'!$J$112:$J$115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>#REF!</definedName>
    <definedName name="CF">#REF!</definedName>
    <definedName name="cftr">'[28]500'!$A$1:$N$61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[20]Production!$P$4</definedName>
    <definedName name="cond">[15]Data!$J$13</definedName>
    <definedName name="CONT\Y">[1]Sheet6!#REF!</definedName>
    <definedName name="Contacto">#REF!</definedName>
    <definedName name="CONTADOR">[1]Sheet6!#REF!</definedName>
    <definedName name="continua">[0]!continua</definedName>
    <definedName name="controasist">[32]Hoja1!$H$1:$H$4</definedName>
    <definedName name="Control">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>#REF!</definedName>
    <definedName name="Conyuge1">#REF!</definedName>
    <definedName name="CORROSION">#N/A</definedName>
    <definedName name="costos_diectos">'[33]Cuadro de Resultados'!#REF!</definedName>
    <definedName name="COTA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>#REF!</definedName>
    <definedName name="CPG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TA_PRES.DIN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[35]RUBROS!$A$2:$B$562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'[24]PESCA DE V-B'!$A$69:$J$133</definedName>
    <definedName name="det">#REF!</definedName>
    <definedName name="dete">#REF!</definedName>
    <definedName name="dhsl">#REF!</definedName>
    <definedName name="diagrama">#REF!</definedName>
    <definedName name="diam">[15]Data!$E$7</definedName>
    <definedName name="Días_a_cubrir">#REF!</definedName>
    <definedName name="Días_descanso_titular">#REF!</definedName>
    <definedName name="Días_trabajdos_titular">#REF!</definedName>
    <definedName name="DIC">'[36]Informe global'!$A$6:$AA$107</definedName>
    <definedName name="DIFF">#REF!</definedName>
    <definedName name="Dirección">#REF!</definedName>
    <definedName name="dlev">[15]Data!$D$11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[15]Data!$H$7</definedName>
    <definedName name="DR_">#REF!</definedName>
    <definedName name="DR_1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C_ANtes">#REF!</definedName>
    <definedName name="ec_despues">#REF!</definedName>
    <definedName name="ecant">[21]Sheet1!#REF!</definedName>
    <definedName name="ecdesp">[21]Sheet1!#REF!</definedName>
    <definedName name="EDIT2">#REF!</definedName>
    <definedName name="ee">#REF!</definedName>
    <definedName name="eeeeeee">#REF!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[37]Hoja1!$B$55:$B$56</definedName>
    <definedName name="EMPRESA_DEL_GRUPO">#REF!</definedName>
    <definedName name="END">[0]!END</definedName>
    <definedName name="entAPI">#REF!</definedName>
    <definedName name="entBAF">'[16]Entrada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>#REF!</definedName>
    <definedName name="ETAPA">[38]MODELO!$D$7</definedName>
    <definedName name="EVI">#REF!</definedName>
    <definedName name="ex_despues">#REF!</definedName>
    <definedName name="exdesp">[21]Sheet1!#REF!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>'[10]FUERA DE CONVENIO'!#REF!</definedName>
    <definedName name="FC.MES">'[10]FUERA DE CONVENIO'!$D$8</definedName>
    <definedName name="Fd">[39]ESPESOR!$C$15</definedName>
    <definedName name="Fecha">#REF!</definedName>
    <definedName name="Fecha_Antes">#REF!</definedName>
    <definedName name="Fecha_Cierre">'[12]Datos Generales'!$C$3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[21]Sheet1!#REF!</definedName>
    <definedName name="fechdesp">[21]Sheet1!#REF!</definedName>
    <definedName name="ff">#REF!</definedName>
    <definedName name="FG">#REF!</definedName>
    <definedName name="FIEL">#REF!</definedName>
    <definedName name="FIL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'[40]Base General'!#REF!</definedName>
    <definedName name="FPDe">[15]Data!$D$13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[39]ESPESOR!$C$16</definedName>
    <definedName name="FTF">#REF!</definedName>
    <definedName name="FU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[21]Sheet1!#REF!</definedName>
    <definedName name="gasdesp">[21]Sheet1!#REF!</definedName>
    <definedName name="GassepModelo">[41]DataCombos2!$B$6:$B$88</definedName>
    <definedName name="GAST">#REF!</definedName>
    <definedName name="GC3500_PRICES">'[42]MASTER TABLE'!$I$547:$I$564</definedName>
    <definedName name="GDEP">#REF!</definedName>
    <definedName name="GENERAL">#N/A</definedName>
    <definedName name="GETDAT">#REF!</definedName>
    <definedName name="gf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[21]Sheet1!#REF!</definedName>
    <definedName name="GPM">#REF!</definedName>
    <definedName name="_xlnm.Recorder">#REF!</definedName>
    <definedName name="GRABAR">#REF!</definedName>
    <definedName name="GrabarCambios">[8]!GrabarCambios</definedName>
    <definedName name="GRABARDIAS">[1]Sheet6!#REF!</definedName>
    <definedName name="grade">[15]Data!$K$13</definedName>
    <definedName name="Guardias_por_turno">#REF!</definedName>
    <definedName name="h">#REF!</definedName>
    <definedName name="H2O">#REF!</definedName>
    <definedName name="hdp">[43]WTPO0197!#REF!</definedName>
    <definedName name="HeatValue">#REF!</definedName>
    <definedName name="HERRA">#REF!</definedName>
    <definedName name="herramientas">[44]Equipos!#REF!</definedName>
    <definedName name="hh">#REF!</definedName>
    <definedName name="hi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'[45]Canon Taller '!$I$15:$J$19</definedName>
    <definedName name="Income">#REF!</definedName>
    <definedName name="Indices">[46]Validaciones!$B$79:$B$83</definedName>
    <definedName name="InfoGlob">'[47]Informe global'!$A$6:$AA$90</definedName>
    <definedName name="INI">#REF!</definedName>
    <definedName name="INICIAL">[1]Sheet5!#REF!</definedName>
    <definedName name="inicio">#REF!</definedName>
    <definedName name="InjectionVC">[20]Datos!$F$66</definedName>
    <definedName name="Insumos_Directo_Indirecto">[48]Validaciones!$B$61:$B$63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>#REF!</definedName>
    <definedName name="jj">#REF!</definedName>
    <definedName name="JJJF">'[7]PROD DIA Y MES'!$A$1:$P$55</definedName>
    <definedName name="k">#REF!</definedName>
    <definedName name="KFAC">#REF!</definedName>
    <definedName name="kk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[50]Datos!$G$6:$G$29</definedName>
    <definedName name="ListaCombustibles">#REF!</definedName>
    <definedName name="ListaModelos">'[51]Controles procesos'!$B$29:$B$37</definedName>
    <definedName name="ListaNeumaticos">#REF!</definedName>
    <definedName name="ListaSueldos">#REF!</definedName>
    <definedName name="ListaTiemposUnidades">[50]Datos!$K$6:$K$10</definedName>
    <definedName name="ll">#REF!</definedName>
    <definedName name="LOC">#REF!</definedName>
    <definedName name="LTW_Seguimiento_Laboratorio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>[0]!Macro1</definedName>
    <definedName name="Macro10">[0]!Macro10</definedName>
    <definedName name="Macro2">[0]!Macro2</definedName>
    <definedName name="Macro20">[0]!Macro20</definedName>
    <definedName name="Macro4">[8]!Macro4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aquina1">[32]Hoja1!$E$1:$E$14</definedName>
    <definedName name="Máquinas">[9]Maq!$A$6:$A$33</definedName>
    <definedName name="mas">#REF!</definedName>
    <definedName name="MATE">'[52]1240-18-P-RI-002'!#REF!</definedName>
    <definedName name="Materiales">[9]Mat!$A$4:$A$305</definedName>
    <definedName name="Maxima">[4]MiniDB!$D$49</definedName>
    <definedName name="MedicinaLaboral">#REF!</definedName>
    <definedName name="Menor">'[45]Sop Dif '!#REF!</definedName>
    <definedName name="menos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>[8]!Módulo3.Sector2</definedName>
    <definedName name="Módulo4.Sector3">[8]!Módulo4.Sector3</definedName>
    <definedName name="Módulo5.Sector4">[8]!Módulo5.Sector4</definedName>
    <definedName name="Módulo6.Sector5">[8]!Módulo6.Sector5</definedName>
    <definedName name="MOI">#REF!</definedName>
    <definedName name="Moneda">[12]Resumen!$X$2</definedName>
    <definedName name="MONTO">#REF!</definedName>
    <definedName name="Monto_Descuento_Bolívares">#REF!</definedName>
    <definedName name="Monto_Descuento_Dólares">#REF!</definedName>
    <definedName name="Mopre1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'[11]MO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[21]Sheet1!#REF!</definedName>
    <definedName name="netdesp">[21]Sheet1!#REF!</definedName>
    <definedName name="Neto_Arg">#REF!</definedName>
    <definedName name="Neto_Arg_T">#REF!</definedName>
    <definedName name="Netos_país">'[36]Netos  país'!$A$6:$I$107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[53]Bases!$H$7:$O$60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[21]Sheet1!#REF!</definedName>
    <definedName name="obsdesp">[21]Sheet1!#REF!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[20]Datos!$F$13</definedName>
    <definedName name="OILT">#REF!</definedName>
    <definedName name="OiltransC">#REF!</definedName>
    <definedName name="OPC_ELEG">[1]Sheet5!#REF!</definedName>
    <definedName name="operador">#REF!</definedName>
    <definedName name="Operadores">#REF!</definedName>
    <definedName name="ORDEN">#REF!</definedName>
    <definedName name="ORID">#REF!</definedName>
    <definedName name="Orif3">[4]MiniDB!$D$5</definedName>
    <definedName name="orifa">[21]Sheet1!#REF!</definedName>
    <definedName name="orifd">[21]Sheet1!#REF!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>#REF!</definedName>
    <definedName name="p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ágina_Principal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[54]PARAM!$A$3</definedName>
    <definedName name="Personal">[9]MO!$A$3:$A$128</definedName>
    <definedName name="PESOS150">#REF!</definedName>
    <definedName name="pesos600">#REF!</definedName>
    <definedName name="PESOS83">'[55]#¡REF'!$K$28</definedName>
    <definedName name="PESOS85">'[55]RESUMEN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'[16]Pileta Revestida'!$A$7:$P$54</definedName>
    <definedName name="PINCUPLA">'[24]PESCA DE V-B'!$A$135:$J$195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[15]Data!$D$7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tencial">#REF!</definedName>
    <definedName name="Pozo">[4]MiniDB!$D$1</definedName>
    <definedName name="Pozos">#REF!</definedName>
    <definedName name="pp">[39]ESPESOR!$C$13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[20]Datos!$F$74</definedName>
    <definedName name="production">#REF!</definedName>
    <definedName name="prof">#REF!</definedName>
    <definedName name="Proveedores">#REF!</definedName>
    <definedName name="PROVINCIA">'[11]MO - Petrolero Privado'!$E$8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[56]Datos!$F$48</definedName>
    <definedName name="Qabg">#REF!</definedName>
    <definedName name="Qabo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ecover">[57]Macro1!$A$314</definedName>
    <definedName name="RECUP">#REF!</definedName>
    <definedName name="RED">#REF!</definedName>
    <definedName name="Refin">#REF!</definedName>
    <definedName name="region2">[32]Hoja1!$G$1:$G$5</definedName>
    <definedName name="renglon">#REF!</definedName>
    <definedName name="Rep">'[45]Sop Dif '!$K$5</definedName>
    <definedName name="reparacion">#REF!</definedName>
    <definedName name="RES">[54]PARAM!$A$1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TTBGYMOVROTTBG">'[24]PERDIDA DE TBG.'!$A$1:$J$63</definedName>
    <definedName name="ROWS">#REF!</definedName>
    <definedName name="Roygas">#REF!</definedName>
    <definedName name="Royoil">#REF!</definedName>
    <definedName name="rpm">[15]Data!$K$9</definedName>
    <definedName name="rr">[15]Data!$H$9</definedName>
    <definedName name="rrrrrrrrrrrrrr">#REF!</definedName>
    <definedName name="RUT">#REF!</definedName>
    <definedName name="S">#REF!</definedName>
    <definedName name="sal">#REF!</definedName>
    <definedName name="SALABA40">[1]Sheet4!#REF!</definedName>
    <definedName name="salAPI">#REF!</definedName>
    <definedName name="SALARIOS">#REF!</definedName>
    <definedName name="salBAF">'[16]Salida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>#REF!</definedName>
    <definedName name="Sector">#REF!</definedName>
    <definedName name="Sector1">[8]!Sector1</definedName>
    <definedName name="Sector2">#N/A</definedName>
    <definedName name="SectorTanque1">[8]!SectorTanque1</definedName>
    <definedName name="SEG">[1]Sheet6!#REF!</definedName>
    <definedName name="Segurodeobra">[44]MOI!#REF!</definedName>
    <definedName name="SeguroRanger">#REF!</definedName>
    <definedName name="SELECCION">[1]Sheet5!#REF!</definedName>
    <definedName name="SelloModelo">[61]DataCombos2!$D$6:$D$165</definedName>
    <definedName name="Semanas_por_mes">#REF!</definedName>
    <definedName name="SEPAR">#REF!</definedName>
    <definedName name="SERIE">#REF!</definedName>
    <definedName name="sf">[15]Data!$J$14</definedName>
    <definedName name="SH">[62]InfTerm!#REF!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>#REF!</definedName>
    <definedName name="srl">[15]Data!$K$16</definedName>
    <definedName name="sry">#REF!</definedName>
    <definedName name="ss">'[64]Informe Mensual'!#REF!</definedName>
    <definedName name="sss">'[64]Informe Mensual'!#REF!</definedName>
    <definedName name="ssssssss">'[65]Informe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>#REF!</definedName>
    <definedName name="TableName">"Dummy"</definedName>
    <definedName name="Tanque2">[8]!Tanque2</definedName>
    <definedName name="Tanque3">[8]!Tanque3</definedName>
    <definedName name="Tanque4">[8]!Tanque4</definedName>
    <definedName name="Tanque5">[8]!Tanque5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'[24]RESUMEN ANUAL'!$A$66:$J$94</definedName>
    <definedName name="TOTALCUERPO">'[24]PESCA DE V-B'!$A$1:$J$63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>#REF!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[15]Data!$H$5</definedName>
    <definedName name="Unid.">'[52]1240-18-P-RI-002'!#REF!</definedName>
    <definedName name="Unidadgor">[67]Datos!$H$50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>#REF!</definedName>
    <definedName name="UTS">[15]Data!$K$14</definedName>
    <definedName name="uu">[0]!uu</definedName>
    <definedName name="v">#REF!</definedName>
    <definedName name="V0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>#REF!</definedName>
    <definedName name="VERGUENZA">#REF!</definedName>
    <definedName name="Vestimenta">#REF!</definedName>
    <definedName name="VfluidC">[20]Datos!$F$62</definedName>
    <definedName name="VgasC">#REF!</definedName>
    <definedName name="Viandas">#REF!</definedName>
    <definedName name="VInjecC">[20]Datos!$F$66</definedName>
    <definedName name="VM">#REF!</definedName>
    <definedName name="VnpozosC">[20]Datos!$F$72</definedName>
    <definedName name="VoilC">#REF!</definedName>
    <definedName name="VOLVER">[69]!VOLVER</definedName>
    <definedName name="vp">[15]Data!$H$16</definedName>
    <definedName name="VtasNetas">#REF!</definedName>
    <definedName name="VwatC">[20]Datos!#REF!</definedName>
    <definedName name="VwellC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hidden="1">{#N/A,#N/A,FALSE,"SERIE_150";#N/A,#N/A,FALSE,"SERIE_600 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hidden="1">{#N/A,#N/A,TRUE,"DESARROLLO";#N/A,#N/A,TRUE,"MANTENIMIENTO";#N/A,#N/A,TRUE,"MENSUAL";#N/A,#N/A,TRUE,"PORCUENTA";#N/A,#N/A,TRUE,"DETALLE"}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hidden="1">{#N/A,#N/A,FALSE,"ENE"}</definedName>
    <definedName name="wrn.pull98." hidden="1">{#N/A,#N/A,FALSE,"ENE"}</definedName>
    <definedName name="wrn.Sale_Local_Q2." hidden="1">{"Sales_Local_Q2",#N/A,FALSE,"Q1_2000"}</definedName>
    <definedName name="wrn.Sale_Local_Q4." hidden="1">{"Sales_Local_Q4",#N/A,FALSE,"Q4_1999"}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>#REF!</definedName>
    <definedName name="ww">#REF!</definedName>
    <definedName name="wwww">#REF!</definedName>
    <definedName name="x">#REF!</definedName>
    <definedName name="xx">[39]ESPESOR!$B$21</definedName>
    <definedName name="xxx">#REF!</definedName>
    <definedName name="xxxx">#REF!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[37]Hoja1!$B$57:$B$65</definedName>
    <definedName name="yak">#REF!</definedName>
    <definedName name="yar">#REF!</definedName>
    <definedName name="Yes_No">'[22]Coef.'!$J$112:$J$113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[48]Validaciones!$B$51:$B$57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5" l="1"/>
  <c r="G9" i="5"/>
  <c r="D9" i="5"/>
  <c r="D10" i="5"/>
  <c r="D11" i="5"/>
  <c r="D12" i="5"/>
  <c r="D13" i="5"/>
  <c r="D14" i="5"/>
  <c r="D15" i="5"/>
  <c r="D16" i="5"/>
  <c r="D17" i="5"/>
  <c r="D18" i="5"/>
  <c r="D19" i="5"/>
  <c r="D8" i="5"/>
  <c r="C8" i="5"/>
  <c r="E9" i="5"/>
  <c r="E300" i="6"/>
  <c r="F300" i="6" s="1"/>
  <c r="D300" i="6"/>
  <c r="G300" i="6" s="1"/>
  <c r="L240" i="6"/>
  <c r="M240" i="6" s="1"/>
  <c r="K240" i="6"/>
  <c r="N240" i="6" s="1"/>
  <c r="O7" i="6"/>
  <c r="O6" i="6"/>
  <c r="O5" i="6"/>
  <c r="O4" i="6"/>
  <c r="O3" i="6"/>
  <c r="E13" i="5" l="1"/>
  <c r="G13" i="5" s="1"/>
  <c r="E15" i="5"/>
  <c r="G15" i="5" s="1"/>
  <c r="E8" i="5"/>
  <c r="E12" i="5"/>
  <c r="G12" i="5" s="1"/>
  <c r="E19" i="5"/>
  <c r="G19" i="5" s="1"/>
  <c r="E11" i="5"/>
  <c r="G11" i="5" s="1"/>
  <c r="E16" i="5"/>
  <c r="G16" i="5" s="1"/>
  <c r="E14" i="5"/>
  <c r="G14" i="5" s="1"/>
  <c r="E18" i="5"/>
  <c r="G18" i="5" s="1"/>
  <c r="E10" i="5"/>
  <c r="G10" i="5" s="1"/>
  <c r="E17" i="5"/>
  <c r="G17" i="5" s="1"/>
  <c r="I8" i="5" l="1"/>
  <c r="G8" i="5"/>
  <c r="U7" i="1"/>
  <c r="D29" i="5"/>
  <c r="I9" i="5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D23" i="5" l="1"/>
  <c r="D25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D31" i="5"/>
  <c r="H8" i="5" s="1"/>
  <c r="M9" i="5" l="1"/>
  <c r="M10" i="5"/>
  <c r="H9" i="5"/>
  <c r="J9" i="5" s="1"/>
  <c r="J8" i="5"/>
  <c r="M8" i="5"/>
  <c r="M11" i="5"/>
  <c r="C3" i="5"/>
  <c r="C15" i="5" s="1"/>
  <c r="V7" i="1"/>
  <c r="V9" i="1"/>
  <c r="U9" i="1"/>
  <c r="T9" i="1"/>
  <c r="G3" i="4"/>
  <c r="E3" i="4"/>
  <c r="E21" i="3"/>
  <c r="H10" i="5" l="1"/>
  <c r="F8" i="5"/>
  <c r="C10" i="5"/>
  <c r="F10" i="5" s="1"/>
  <c r="C9" i="5"/>
  <c r="F9" i="5" s="1"/>
  <c r="C19" i="5"/>
  <c r="J10" i="5"/>
  <c r="H11" i="5"/>
  <c r="M12" i="5"/>
  <c r="C18" i="5"/>
  <c r="C17" i="5"/>
  <c r="C13" i="5"/>
  <c r="F13" i="5" s="1"/>
  <c r="L26" i="5" s="1"/>
  <c r="L27" i="5" s="1"/>
  <c r="C16" i="5"/>
  <c r="F16" i="5" s="1"/>
  <c r="C11" i="5"/>
  <c r="C12" i="5"/>
  <c r="C14" i="5"/>
  <c r="F14" i="5" l="1"/>
  <c r="F12" i="5"/>
  <c r="F11" i="5"/>
  <c r="F18" i="5"/>
  <c r="F15" i="5"/>
  <c r="F17" i="5"/>
  <c r="F19" i="5"/>
  <c r="H12" i="5"/>
  <c r="J11" i="5"/>
  <c r="M13" i="5"/>
  <c r="O13" i="5" s="1"/>
  <c r="H13" i="5" l="1"/>
  <c r="J12" i="5"/>
  <c r="M14" i="5"/>
  <c r="K7" i="1"/>
  <c r="N7" i="1"/>
  <c r="H14" i="5" l="1"/>
  <c r="J13" i="5"/>
  <c r="N13" i="5" s="1"/>
  <c r="M15" i="5"/>
  <c r="P7" i="1"/>
  <c r="Q7" i="1" s="1"/>
  <c r="R7" i="1" s="1"/>
  <c r="S7" i="1" s="1"/>
  <c r="H15" i="5" l="1"/>
  <c r="J14" i="5"/>
  <c r="M16" i="5"/>
  <c r="T7" i="1"/>
  <c r="H16" i="5" l="1"/>
  <c r="J15" i="5"/>
  <c r="M17" i="5"/>
  <c r="W7" i="1"/>
  <c r="X7" i="1" s="1"/>
  <c r="Y7" i="1" s="1"/>
  <c r="H17" i="5" l="1"/>
  <c r="J16" i="5"/>
  <c r="M19" i="5"/>
  <c r="M18" i="5"/>
  <c r="Z7" i="1"/>
  <c r="H18" i="5" l="1"/>
  <c r="J17" i="5"/>
  <c r="H19" i="5" l="1"/>
  <c r="J19" i="5" s="1"/>
  <c r="J18" i="5"/>
</calcChain>
</file>

<file path=xl/sharedStrings.xml><?xml version="1.0" encoding="utf-8"?>
<sst xmlns="http://schemas.openxmlformats.org/spreadsheetml/2006/main" count="1911" uniqueCount="560">
  <si>
    <t>CY802</t>
  </si>
  <si>
    <t>Pozo</t>
  </si>
  <si>
    <t>PQ</t>
  </si>
  <si>
    <t>FDP</t>
  </si>
  <si>
    <t>Sup</t>
  </si>
  <si>
    <t>Sup (m)</t>
  </si>
  <si>
    <t>Dato fdp</t>
  </si>
  <si>
    <t>PZADO</t>
  </si>
  <si>
    <t>S/D</t>
  </si>
  <si>
    <t>Bruta</t>
  </si>
  <si>
    <t>Neta</t>
  </si>
  <si>
    <t>Agua</t>
  </si>
  <si>
    <t>N°</t>
  </si>
  <si>
    <t>RH (m)</t>
  </si>
  <si>
    <t>(L/d)</t>
  </si>
  <si>
    <t>Meses</t>
  </si>
  <si>
    <t>Concentración PQ</t>
  </si>
  <si>
    <t>Vol Agua  (m3)</t>
  </si>
  <si>
    <t>PQ Liq (L)</t>
  </si>
  <si>
    <t>PQ masa (kg)</t>
  </si>
  <si>
    <t>Densidad PQ (gr/cc)</t>
  </si>
  <si>
    <t>Masa con FS</t>
  </si>
  <si>
    <t>PQ masa FS(kg)</t>
  </si>
  <si>
    <t>Masa Materia Activa</t>
  </si>
  <si>
    <t>Masa CY802C (Kg)</t>
  </si>
  <si>
    <t>Masa ME (Kg)</t>
  </si>
  <si>
    <t>Masa ME (tb)</t>
  </si>
  <si>
    <t>Volumen ME (L)</t>
  </si>
  <si>
    <t>Altura ME (m)</t>
  </si>
  <si>
    <t>%Llenado del RH</t>
  </si>
  <si>
    <t>Vol Agua  (m3)</t>
  </si>
  <si>
    <t>Bat</t>
  </si>
  <si>
    <t>S200</t>
  </si>
  <si>
    <t>Bat?</t>
  </si>
  <si>
    <t>Esquema</t>
  </si>
  <si>
    <t>PB</t>
  </si>
  <si>
    <t>PN</t>
  </si>
  <si>
    <t>PA</t>
  </si>
  <si>
    <t>Fseg</t>
  </si>
  <si>
    <t>Normal tiene 20% Mactiva</t>
  </si>
  <si>
    <t>Conc doble</t>
  </si>
  <si>
    <t>Precio YPF CY802S</t>
  </si>
  <si>
    <t>Parámetro</t>
  </si>
  <si>
    <t>Unidad</t>
  </si>
  <si>
    <t>S-200</t>
  </si>
  <si>
    <t>-</t>
  </si>
  <si>
    <t>BM</t>
  </si>
  <si>
    <t>m3/d</t>
  </si>
  <si>
    <t>Base último punzado</t>
  </si>
  <si>
    <t xml:space="preserve">m </t>
  </si>
  <si>
    <t>Fondo</t>
  </si>
  <si>
    <t>Profundidad de la bomba</t>
  </si>
  <si>
    <t>Tubing</t>
  </si>
  <si>
    <t>pulg.</t>
  </si>
  <si>
    <t>Casing</t>
  </si>
  <si>
    <t>Nivel Dinámico</t>
  </si>
  <si>
    <t>m</t>
  </si>
  <si>
    <t>Temperatura BDP</t>
  </si>
  <si>
    <t>°C</t>
  </si>
  <si>
    <t>Presión BDP</t>
  </si>
  <si>
    <t>Kg/cm2</t>
  </si>
  <si>
    <t>Temperatura FDP</t>
  </si>
  <si>
    <t>Presión FDP</t>
  </si>
  <si>
    <t>Sistema Extracción</t>
  </si>
  <si>
    <t>5 1/2"</t>
  </si>
  <si>
    <t>155 (estimado)</t>
  </si>
  <si>
    <t>1478 (estimado)</t>
  </si>
  <si>
    <t>75 (estimado)</t>
  </si>
  <si>
    <t>6 meses aprox.</t>
  </si>
  <si>
    <t xml:space="preserve">Duración </t>
  </si>
  <si>
    <t>Costo [USD/kg]</t>
  </si>
  <si>
    <t>1 tambor</t>
  </si>
  <si>
    <t>2 tambores</t>
  </si>
  <si>
    <t>x</t>
  </si>
  <si>
    <t>y</t>
  </si>
  <si>
    <t>Tratamiento encapsulado</t>
  </si>
  <si>
    <t>Cantidad [kgs]</t>
  </si>
  <si>
    <t>lpd</t>
  </si>
  <si>
    <t>lpmes</t>
  </si>
  <si>
    <t>CU</t>
  </si>
  <si>
    <t>Costo mes</t>
  </si>
  <si>
    <t>Costo PQ</t>
  </si>
  <si>
    <t>Tratamiento convencional continuo</t>
  </si>
  <si>
    <t>Tratamiento convencional batch</t>
  </si>
  <si>
    <t>lpbatch</t>
  </si>
  <si>
    <t>Costo Batch [USD/mes]</t>
  </si>
  <si>
    <t>Costo PQ + Scio Tto Batch</t>
  </si>
  <si>
    <t>Costo PQ + Scio Tto Continuo</t>
  </si>
  <si>
    <t>Costo Global Tratamiento Continuo [USD/mes]</t>
  </si>
  <si>
    <t>Costo Global Tratamiento Batch [USD/mes]</t>
  </si>
  <si>
    <t>Costo global 1tb</t>
  </si>
  <si>
    <t>Batch</t>
  </si>
  <si>
    <t>Continuo</t>
  </si>
  <si>
    <t>Activo</t>
  </si>
  <si>
    <t>Tratamiento</t>
  </si>
  <si>
    <t xml:space="preserve">Punto dosificación </t>
  </si>
  <si>
    <t>Suma de TIPO TRATAMIENTO BACHEO</t>
  </si>
  <si>
    <t xml:space="preserve">Suma de Consumo REAL (l/mes) </t>
  </si>
  <si>
    <t>BARRANCAS</t>
  </si>
  <si>
    <t>PQ INHIB.CORR._  </t>
  </si>
  <si>
    <t>B- 78</t>
  </si>
  <si>
    <t>Vizcacheras</t>
  </si>
  <si>
    <t>PQ INHIB.CORR._ </t>
  </si>
  <si>
    <t>CD.a-024</t>
  </si>
  <si>
    <t>Yacimiento</t>
  </si>
  <si>
    <t>Puntos con batch</t>
  </si>
  <si>
    <t>BIOCIDA</t>
  </si>
  <si>
    <t>B.a-0229</t>
  </si>
  <si>
    <t>CD-022</t>
  </si>
  <si>
    <t>CD-027</t>
  </si>
  <si>
    <t>La Ventana</t>
  </si>
  <si>
    <t>B-0010</t>
  </si>
  <si>
    <t>CD-035</t>
  </si>
  <si>
    <t>Mgue</t>
  </si>
  <si>
    <t>CD-072</t>
  </si>
  <si>
    <t>Ugarteche</t>
  </si>
  <si>
    <t>B-0013</t>
  </si>
  <si>
    <t>CD-085</t>
  </si>
  <si>
    <t>CD-090</t>
  </si>
  <si>
    <t>B-0019</t>
  </si>
  <si>
    <t>CD-71</t>
  </si>
  <si>
    <t>PQ RUPT.EMULS._ </t>
  </si>
  <si>
    <t>PQ DISPER.PARAF.ASFALT._  </t>
  </si>
  <si>
    <t>Ce.a-0007</t>
  </si>
  <si>
    <t>B-0027</t>
  </si>
  <si>
    <t>Ce-0010</t>
  </si>
  <si>
    <t>B-0033(i)</t>
  </si>
  <si>
    <t>Ce-0011</t>
  </si>
  <si>
    <t>B-0097</t>
  </si>
  <si>
    <t>Ce-002</t>
  </si>
  <si>
    <t>B-0128</t>
  </si>
  <si>
    <t>Gbb-011</t>
  </si>
  <si>
    <t>PQ BIOC._ </t>
  </si>
  <si>
    <t>Gbb-020</t>
  </si>
  <si>
    <t>B-0129</t>
  </si>
  <si>
    <t>LJ-014</t>
  </si>
  <si>
    <t>LJX-1</t>
  </si>
  <si>
    <t>B-0131</t>
  </si>
  <si>
    <t>LV-011</t>
  </si>
  <si>
    <t>B-0144(i)</t>
  </si>
  <si>
    <t>PQ DISPER.PARAF.ASFALT</t>
  </si>
  <si>
    <t>LV-013</t>
  </si>
  <si>
    <t>PQ SURF._</t>
  </si>
  <si>
    <t>LV-018</t>
  </si>
  <si>
    <t>B-0175</t>
  </si>
  <si>
    <t>LV-019</t>
  </si>
  <si>
    <t>B-0197</t>
  </si>
  <si>
    <t>LV-021</t>
  </si>
  <si>
    <t>Lv-026</t>
  </si>
  <si>
    <t>B-0216(i)</t>
  </si>
  <si>
    <t>LV-060</t>
  </si>
  <si>
    <t>B-0219</t>
  </si>
  <si>
    <t>LV-071</t>
  </si>
  <si>
    <t>B-0245</t>
  </si>
  <si>
    <t>B-0294</t>
  </si>
  <si>
    <t>Lv-096</t>
  </si>
  <si>
    <t>B-0296</t>
  </si>
  <si>
    <t>LV-097</t>
  </si>
  <si>
    <t>B-0301</t>
  </si>
  <si>
    <t>LVN-003</t>
  </si>
  <si>
    <t>B-031</t>
  </si>
  <si>
    <t>PQ SURF._ </t>
  </si>
  <si>
    <t>PB-006</t>
  </si>
  <si>
    <t>PB-022</t>
  </si>
  <si>
    <t>B-0318</t>
  </si>
  <si>
    <t>PQ DISPER.PARAF.</t>
  </si>
  <si>
    <t>PB-108(I)</t>
  </si>
  <si>
    <t>B-0324</t>
  </si>
  <si>
    <t>PB-116</t>
  </si>
  <si>
    <t>B-0336</t>
  </si>
  <si>
    <t>PQ INHIB.INCRUST.</t>
  </si>
  <si>
    <t>PB-129</t>
  </si>
  <si>
    <t>B-0337</t>
  </si>
  <si>
    <t>B-0367</t>
  </si>
  <si>
    <t>PB-162</t>
  </si>
  <si>
    <t>PB-190</t>
  </si>
  <si>
    <t>B-0371</t>
  </si>
  <si>
    <t>PB-194</t>
  </si>
  <si>
    <t>B-0378</t>
  </si>
  <si>
    <t>PB-199</t>
  </si>
  <si>
    <t>B-0393</t>
  </si>
  <si>
    <t>PB-208</t>
  </si>
  <si>
    <t>PB-215</t>
  </si>
  <si>
    <t>B-0406</t>
  </si>
  <si>
    <t>PB-220</t>
  </si>
  <si>
    <t>PB-221</t>
  </si>
  <si>
    <t>B-0407</t>
  </si>
  <si>
    <t>PB-33</t>
  </si>
  <si>
    <t>B-0442</t>
  </si>
  <si>
    <t>RT-013</t>
  </si>
  <si>
    <t>B-0443</t>
  </si>
  <si>
    <t>RV-007</t>
  </si>
  <si>
    <t>Rv-031</t>
  </si>
  <si>
    <t>B-0449</t>
  </si>
  <si>
    <t>RV-034</t>
  </si>
  <si>
    <t>B-0453</t>
  </si>
  <si>
    <t>Vi.a-1059</t>
  </si>
  <si>
    <t>VI-006</t>
  </si>
  <si>
    <t>B-0454</t>
  </si>
  <si>
    <t>VI-0099</t>
  </si>
  <si>
    <t>VI-011</t>
  </si>
  <si>
    <t>Vi-013</t>
  </si>
  <si>
    <t>B-0459</t>
  </si>
  <si>
    <t>Vi-023</t>
  </si>
  <si>
    <t>Vi-026</t>
  </si>
  <si>
    <t>B-0460</t>
  </si>
  <si>
    <t>VI-034</t>
  </si>
  <si>
    <t>B-0462</t>
  </si>
  <si>
    <t>VI-039</t>
  </si>
  <si>
    <t>B-0464</t>
  </si>
  <si>
    <t>PQ BIOC._  </t>
  </si>
  <si>
    <t>VI-041</t>
  </si>
  <si>
    <t>B-0470</t>
  </si>
  <si>
    <t>B-0471</t>
  </si>
  <si>
    <t>VI-044</t>
  </si>
  <si>
    <t>VI-049</t>
  </si>
  <si>
    <t>B-0476</t>
  </si>
  <si>
    <t>Vi-050</t>
  </si>
  <si>
    <t>VI-051</t>
  </si>
  <si>
    <t>B-0485</t>
  </si>
  <si>
    <t>Vi-052</t>
  </si>
  <si>
    <t>Vi-057</t>
  </si>
  <si>
    <t>Vi-058</t>
  </si>
  <si>
    <t>Vi-063</t>
  </si>
  <si>
    <t>B-0491</t>
  </si>
  <si>
    <t>Vi-072</t>
  </si>
  <si>
    <t>PQ RUPT.EMULS._</t>
  </si>
  <si>
    <t>Vi-078</t>
  </si>
  <si>
    <t>B-0493</t>
  </si>
  <si>
    <t>Vi-10(I)[00]a</t>
  </si>
  <si>
    <t>VI-100</t>
  </si>
  <si>
    <t>B-0518</t>
  </si>
  <si>
    <t>VI-1007</t>
  </si>
  <si>
    <t>VI-1009</t>
  </si>
  <si>
    <t>B-0520</t>
  </si>
  <si>
    <t>VI-101</t>
  </si>
  <si>
    <t>VI-1013</t>
  </si>
  <si>
    <t>B-098</t>
  </si>
  <si>
    <t>VI-1016</t>
  </si>
  <si>
    <t>B-208(i)</t>
  </si>
  <si>
    <t>VI-1021</t>
  </si>
  <si>
    <t>VI-1022</t>
  </si>
  <si>
    <t>B-359</t>
  </si>
  <si>
    <t>VI-1027</t>
  </si>
  <si>
    <t>B-368</t>
  </si>
  <si>
    <t>Vi-1031</t>
  </si>
  <si>
    <t>B-384</t>
  </si>
  <si>
    <t>VI-1033</t>
  </si>
  <si>
    <t>VI-1039</t>
  </si>
  <si>
    <t>B-386</t>
  </si>
  <si>
    <t>Vi-1043</t>
  </si>
  <si>
    <t>B-392</t>
  </si>
  <si>
    <t>Vi-1044</t>
  </si>
  <si>
    <t>Vi-1046</t>
  </si>
  <si>
    <t>B-465</t>
  </si>
  <si>
    <t>Vi-1049</t>
  </si>
  <si>
    <t>B-490</t>
  </si>
  <si>
    <t>Vi-1050</t>
  </si>
  <si>
    <t>B-495</t>
  </si>
  <si>
    <t>Vi-1057</t>
  </si>
  <si>
    <t>B-501</t>
  </si>
  <si>
    <t>VI-1058</t>
  </si>
  <si>
    <t>VI-106</t>
  </si>
  <si>
    <t>Vi-1060</t>
  </si>
  <si>
    <t>B-512</t>
  </si>
  <si>
    <t>VI-1061</t>
  </si>
  <si>
    <t>Vi-1065</t>
  </si>
  <si>
    <t>B-516</t>
  </si>
  <si>
    <t>Vi-1066</t>
  </si>
  <si>
    <t>Vi-1067</t>
  </si>
  <si>
    <t>Vi-107(I)</t>
  </si>
  <si>
    <t>B-517</t>
  </si>
  <si>
    <t>VI-1076</t>
  </si>
  <si>
    <t>VI-1078</t>
  </si>
  <si>
    <t>B-523</t>
  </si>
  <si>
    <t>VI-1079</t>
  </si>
  <si>
    <t>VI-1082</t>
  </si>
  <si>
    <t>B-527</t>
  </si>
  <si>
    <t>Vi-1084</t>
  </si>
  <si>
    <t>VI-1086</t>
  </si>
  <si>
    <t>Vi-1099</t>
  </si>
  <si>
    <t>B-528</t>
  </si>
  <si>
    <t>VI-110</t>
  </si>
  <si>
    <t>B-541</t>
  </si>
  <si>
    <t>VI-1131</t>
  </si>
  <si>
    <t>VI-1133</t>
  </si>
  <si>
    <t>Vi-1135</t>
  </si>
  <si>
    <t>B-542</t>
  </si>
  <si>
    <t>VI-114</t>
  </si>
  <si>
    <t>Vi-1147(d)</t>
  </si>
  <si>
    <t>VI-1148(d)</t>
  </si>
  <si>
    <t>VI-118</t>
  </si>
  <si>
    <t>B-550</t>
  </si>
  <si>
    <t>VI-120</t>
  </si>
  <si>
    <t>VI-121</t>
  </si>
  <si>
    <t>VI-122</t>
  </si>
  <si>
    <t>B-551</t>
  </si>
  <si>
    <t>VI-124</t>
  </si>
  <si>
    <t>VI-135</t>
  </si>
  <si>
    <t>B-553</t>
  </si>
  <si>
    <t>VI-136</t>
  </si>
  <si>
    <t>B-584</t>
  </si>
  <si>
    <t>Vi-137</t>
  </si>
  <si>
    <t>B-589</t>
  </si>
  <si>
    <t>VI-150</t>
  </si>
  <si>
    <t>BS.x-0001</t>
  </si>
  <si>
    <t>VI-158</t>
  </si>
  <si>
    <t>Vi-159</t>
  </si>
  <si>
    <t>Bs-005</t>
  </si>
  <si>
    <t>VI-161</t>
  </si>
  <si>
    <t>Vi-166</t>
  </si>
  <si>
    <t>ECP.a-0007</t>
  </si>
  <si>
    <t>ECP-0020</t>
  </si>
  <si>
    <t>VI-167</t>
  </si>
  <si>
    <t>ECP-0023</t>
  </si>
  <si>
    <t>VI-172</t>
  </si>
  <si>
    <t>VI-181</t>
  </si>
  <si>
    <t>VI-185</t>
  </si>
  <si>
    <t>ECP-0026</t>
  </si>
  <si>
    <t>VI-189</t>
  </si>
  <si>
    <t>VI-190</t>
  </si>
  <si>
    <t>ECP-0039</t>
  </si>
  <si>
    <t>Vi-200</t>
  </si>
  <si>
    <t>VI-205</t>
  </si>
  <si>
    <t>VI-214</t>
  </si>
  <si>
    <t>VI-217</t>
  </si>
  <si>
    <t>ECP-0046</t>
  </si>
  <si>
    <t>VI-221</t>
  </si>
  <si>
    <t>ECP-0052(i)</t>
  </si>
  <si>
    <t>Vi-223</t>
  </si>
  <si>
    <t>Vi-224</t>
  </si>
  <si>
    <t>VI-225</t>
  </si>
  <si>
    <t>ECP-0053</t>
  </si>
  <si>
    <t>VI-228</t>
  </si>
  <si>
    <t>VI-230</t>
  </si>
  <si>
    <t>ECP-0054</t>
  </si>
  <si>
    <t>VI-231</t>
  </si>
  <si>
    <t>VI-232</t>
  </si>
  <si>
    <t>ECP-0058</t>
  </si>
  <si>
    <t>Vi-236</t>
  </si>
  <si>
    <t>VI-237</t>
  </si>
  <si>
    <t>ECP-0063</t>
  </si>
  <si>
    <t>VI-239</t>
  </si>
  <si>
    <t>ECP-0066</t>
  </si>
  <si>
    <t>VI-240</t>
  </si>
  <si>
    <t>VI-241</t>
  </si>
  <si>
    <t>ECP-0071</t>
  </si>
  <si>
    <t>VI-242</t>
  </si>
  <si>
    <t>VI-243</t>
  </si>
  <si>
    <t>ECP-0073</t>
  </si>
  <si>
    <t>VI-245</t>
  </si>
  <si>
    <t>VI-246</t>
  </si>
  <si>
    <t>ECP-0076</t>
  </si>
  <si>
    <t>Vi-247</t>
  </si>
  <si>
    <t>VI-250</t>
  </si>
  <si>
    <t>VI-251</t>
  </si>
  <si>
    <t>ECP-0077</t>
  </si>
  <si>
    <t>VI-252</t>
  </si>
  <si>
    <t>ECP-0078r</t>
  </si>
  <si>
    <t>Vi-255</t>
  </si>
  <si>
    <t>VI-256</t>
  </si>
  <si>
    <t>Vi-260</t>
  </si>
  <si>
    <t>ECP-0081</t>
  </si>
  <si>
    <t>VI-261</t>
  </si>
  <si>
    <t>VI-270</t>
  </si>
  <si>
    <t>ECP-0084</t>
  </si>
  <si>
    <t>VI-271</t>
  </si>
  <si>
    <t>VI-272</t>
  </si>
  <si>
    <t>ECP-0085</t>
  </si>
  <si>
    <t>VI-275</t>
  </si>
  <si>
    <t>VI-277</t>
  </si>
  <si>
    <t>VI-278</t>
  </si>
  <si>
    <t>ECP-0087(i)</t>
  </si>
  <si>
    <t>VI-282</t>
  </si>
  <si>
    <t>ECP-0088</t>
  </si>
  <si>
    <t>Vi-283</t>
  </si>
  <si>
    <t>Vi-284</t>
  </si>
  <si>
    <t>ECP-0097</t>
  </si>
  <si>
    <t>Vi-287</t>
  </si>
  <si>
    <t>Vi-288</t>
  </si>
  <si>
    <t>ECP-024</t>
  </si>
  <si>
    <t>VIO.x-0002</t>
  </si>
  <si>
    <t>VIO-0011</t>
  </si>
  <si>
    <t>ECP-064</t>
  </si>
  <si>
    <t>ViO-012</t>
  </si>
  <si>
    <t>ECP-127</t>
  </si>
  <si>
    <t>VIO-20</t>
  </si>
  <si>
    <t>Eda TKC111</t>
  </si>
  <si>
    <t>VIO-6</t>
  </si>
  <si>
    <t>Eda TKD 118</t>
  </si>
  <si>
    <t>Vix- 3</t>
  </si>
  <si>
    <t>L-0028</t>
  </si>
  <si>
    <t>VM-035</t>
  </si>
  <si>
    <t>Vm-073</t>
  </si>
  <si>
    <t>L-0031</t>
  </si>
  <si>
    <t>VM-096</t>
  </si>
  <si>
    <t>L-0040</t>
  </si>
  <si>
    <t>VM-102</t>
  </si>
  <si>
    <t>Vm-110</t>
  </si>
  <si>
    <t>L-0041</t>
  </si>
  <si>
    <t>VM-145</t>
  </si>
  <si>
    <t>L-0042H</t>
  </si>
  <si>
    <t>VM-157</t>
  </si>
  <si>
    <t>L-35</t>
  </si>
  <si>
    <t>VM-169</t>
  </si>
  <si>
    <t>LC-0008</t>
  </si>
  <si>
    <t>VM-175</t>
  </si>
  <si>
    <t>LC-0013</t>
  </si>
  <si>
    <t>LC-0014</t>
  </si>
  <si>
    <t>VM-177</t>
  </si>
  <si>
    <t>Lc-0020</t>
  </si>
  <si>
    <t>Vm-196</t>
  </si>
  <si>
    <t>LC-0030</t>
  </si>
  <si>
    <t>VM-211</t>
  </si>
  <si>
    <t>VM-217</t>
  </si>
  <si>
    <t>VM-218</t>
  </si>
  <si>
    <t>VM-227</t>
  </si>
  <si>
    <t>LC-0032</t>
  </si>
  <si>
    <t>VM-232</t>
  </si>
  <si>
    <t>LC-0036</t>
  </si>
  <si>
    <t>LC-0037</t>
  </si>
  <si>
    <t>VM-235</t>
  </si>
  <si>
    <t>LC-0042</t>
  </si>
  <si>
    <t>VM-238</t>
  </si>
  <si>
    <t>LC-0049</t>
  </si>
  <si>
    <t>VM-253</t>
  </si>
  <si>
    <t>VM-256</t>
  </si>
  <si>
    <t>LC-0051</t>
  </si>
  <si>
    <t>VM-265</t>
  </si>
  <si>
    <t>VM-99</t>
  </si>
  <si>
    <t>LC-0081</t>
  </si>
  <si>
    <t>YPF.Md.CD.a-0094[00]a</t>
  </si>
  <si>
    <t>YPF.Md.Vi.a-1145[00]a</t>
  </si>
  <si>
    <t>LC-0099</t>
  </si>
  <si>
    <t>YPF.Md.Vi-0268(I)[00]a</t>
  </si>
  <si>
    <t>YPF.Md.Vi-1045a(h)</t>
  </si>
  <si>
    <t>LC-0109</t>
  </si>
  <si>
    <t>YPF.Md.Vi-1062</t>
  </si>
  <si>
    <t>YPF.Md.Vi-1064</t>
  </si>
  <si>
    <t>LC-0118</t>
  </si>
  <si>
    <t>YPF.Md.Vi-1097[00]a</t>
  </si>
  <si>
    <t>LC-0121H</t>
  </si>
  <si>
    <t>YPF.Md.Vi-1113[00]a</t>
  </si>
  <si>
    <t>Lc-026</t>
  </si>
  <si>
    <t>YPF.Md.Vi-1141(d)[00]a</t>
  </si>
  <si>
    <t>LC-104</t>
  </si>
  <si>
    <t>YPF.Md.Vi-1142(d)[00]a</t>
  </si>
  <si>
    <t xml:space="preserve">YPF.MD.Vi-289(I) </t>
  </si>
  <si>
    <t>LC-114</t>
  </si>
  <si>
    <t>YPF.Md.ViO.IA-0028[00]a</t>
  </si>
  <si>
    <t>YPF.Md.VM-0193(I)[00]a</t>
  </si>
  <si>
    <t>Mv-004</t>
  </si>
  <si>
    <t>MV-005</t>
  </si>
  <si>
    <t>Punto con Batch</t>
  </si>
  <si>
    <t>Puntos con doble tratamiento</t>
  </si>
  <si>
    <t>Propuesta PECOM</t>
  </si>
  <si>
    <t>PQ Inh Corrosión</t>
  </si>
  <si>
    <t>BATCFT02</t>
  </si>
  <si>
    <t>MV-036</t>
  </si>
  <si>
    <t>BATERIA</t>
  </si>
  <si>
    <t>MVx-1</t>
  </si>
  <si>
    <t>EMPALME LCA1</t>
  </si>
  <si>
    <t>Oleoducto Playa Tupungato</t>
  </si>
  <si>
    <t>EMPALME MDM</t>
  </si>
  <si>
    <t>U-0016</t>
  </si>
  <si>
    <t>ALAT 4</t>
  </si>
  <si>
    <t>ALAT-3(D)</t>
  </si>
  <si>
    <t>U-0022(ii)</t>
  </si>
  <si>
    <t>CF-264(d)[00]a</t>
  </si>
  <si>
    <t>PQ DISPER.PARAF.ASFALT._ </t>
  </si>
  <si>
    <t>U-0084</t>
  </si>
  <si>
    <t>NCF-0030</t>
  </si>
  <si>
    <t>NCF-0032</t>
  </si>
  <si>
    <t>U-0096</t>
  </si>
  <si>
    <t>NCF-0052</t>
  </si>
  <si>
    <t>NCF-0076</t>
  </si>
  <si>
    <t>NCF-0089</t>
  </si>
  <si>
    <t>U-0098</t>
  </si>
  <si>
    <t>NCF-0112</t>
  </si>
  <si>
    <t>NCF-0134</t>
  </si>
  <si>
    <t>U-0112</t>
  </si>
  <si>
    <t>NCF-0142</t>
  </si>
  <si>
    <t>U-0121</t>
  </si>
  <si>
    <t>NCF-0162</t>
  </si>
  <si>
    <t>NCF-0169</t>
  </si>
  <si>
    <t>NCF-0172</t>
  </si>
  <si>
    <t>U-0135</t>
  </si>
  <si>
    <t>NCF-0177</t>
  </si>
  <si>
    <t>NCF-0182</t>
  </si>
  <si>
    <t>U-015</t>
  </si>
  <si>
    <t>NCF-0190</t>
  </si>
  <si>
    <t>NCF-0194</t>
  </si>
  <si>
    <t>U-054</t>
  </si>
  <si>
    <t>NCF-0256</t>
  </si>
  <si>
    <t>PILETA API</t>
  </si>
  <si>
    <t>U-059</t>
  </si>
  <si>
    <t>TK C001</t>
  </si>
  <si>
    <t>U-070</t>
  </si>
  <si>
    <t>NCF-0196</t>
  </si>
  <si>
    <t>NLA.a-0015</t>
  </si>
  <si>
    <t>U-111</t>
  </si>
  <si>
    <t>NCF.a-0047</t>
  </si>
  <si>
    <t>U-140</t>
  </si>
  <si>
    <t>NCF-0119</t>
  </si>
  <si>
    <t>NCF-0121(I)</t>
  </si>
  <si>
    <t>U-160</t>
  </si>
  <si>
    <t>NCF-0136</t>
  </si>
  <si>
    <t>U-169</t>
  </si>
  <si>
    <t>NCF-0174</t>
  </si>
  <si>
    <t>NCF-0175</t>
  </si>
  <si>
    <t>U-174(d)[00]a</t>
  </si>
  <si>
    <t>NCF-0201</t>
  </si>
  <si>
    <t>NCF-0202</t>
  </si>
  <si>
    <t>NCF-0204</t>
  </si>
  <si>
    <t>NCF-0207</t>
  </si>
  <si>
    <t>U-175</t>
  </si>
  <si>
    <t>NCF-0213</t>
  </si>
  <si>
    <t>NCF-0215</t>
  </si>
  <si>
    <t>U-186</t>
  </si>
  <si>
    <t>NCF-0216</t>
  </si>
  <si>
    <t>NCF-0224</t>
  </si>
  <si>
    <t>Ug-028</t>
  </si>
  <si>
    <t>NCF-0228</t>
  </si>
  <si>
    <t>Ug-085</t>
  </si>
  <si>
    <t>NLL-2018</t>
  </si>
  <si>
    <t>Ug-099</t>
  </si>
  <si>
    <t>NPP-0006</t>
  </si>
  <si>
    <t>YPF.Md.B-0134(II)</t>
  </si>
  <si>
    <t>NPP-0026</t>
  </si>
  <si>
    <t>NPP-0033</t>
  </si>
  <si>
    <t>YPF.Md.B-0555[00]a</t>
  </si>
  <si>
    <t>NCD-0016</t>
  </si>
  <si>
    <t>YPF.Md.B-0556a</t>
  </si>
  <si>
    <t>NCF-0137</t>
  </si>
  <si>
    <t>YPF.Md.B-0580(d)[00]a</t>
  </si>
  <si>
    <t>NPP-0053</t>
  </si>
  <si>
    <t>YPF.Md.B-0582(d)</t>
  </si>
  <si>
    <t>Total</t>
  </si>
  <si>
    <t>Reducción estimada en servicio de batch</t>
  </si>
  <si>
    <t>YPF.Md.B-0586(d)[00]a</t>
  </si>
  <si>
    <t>YPF.Md.ECP-0056r(d)(I)</t>
  </si>
  <si>
    <t>YPF.Md.ECP-0099(d)[01]r</t>
  </si>
  <si>
    <t>YPF.Md.ECP-0100(d)[00]a</t>
  </si>
  <si>
    <t>YPF.Md.ECP-0133(d)[00]a</t>
  </si>
  <si>
    <t>Barrancas</t>
  </si>
  <si>
    <t>Puntos</t>
  </si>
  <si>
    <t>Batcheos</t>
  </si>
  <si>
    <t>Precio PQ</t>
  </si>
  <si>
    <t>Precio Scio</t>
  </si>
  <si>
    <t>CYB589</t>
  </si>
  <si>
    <t>Frecuancia mensual</t>
  </si>
  <si>
    <t>Servicio Batch [USD]</t>
  </si>
  <si>
    <t>Servicio Continuo</t>
  </si>
  <si>
    <t>OYM PTO.DOSIF. TRAT.QUIM. 101A200 P/UNI</t>
  </si>
  <si>
    <t>SERV. BATCHEO TRAT.QUIM. BP≤20KG P/UNI</t>
  </si>
  <si>
    <t>TC</t>
  </si>
  <si>
    <t xml:space="preserve">Costo OyM </t>
  </si>
  <si>
    <t>Costo global 2 tb</t>
  </si>
  <si>
    <t>Costo servicio unitario ME</t>
  </si>
  <si>
    <t>IPB650A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</si>
</sst>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b/>
      <sz val="9"/>
      <color rgb="FFFFFFFF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Exo"/>
    </font>
    <font>
      <b/>
      <sz val="10"/>
      <color theme="0"/>
      <name val="Exo"/>
    </font>
    <font>
      <sz val="10"/>
      <color rgb="FF000000"/>
      <name val="Exo"/>
    </font>
    <font>
      <sz val="10"/>
      <color rgb="FF006100"/>
      <name val="Exo"/>
    </font>
    <font>
      <b/>
      <sz val="10"/>
      <color rgb="FFFFFFFF"/>
      <name val="Exo"/>
    </font>
    <font>
      <b/>
      <sz val="11"/>
      <color theme="1"/>
      <name val="Calibri"/>
      <family val="2"/>
      <scheme val="minor"/>
    </font>
    <font>
      <b/>
      <sz val="9"/>
      <color rgb="FFFFFFFF"/>
      <name val="Arial Nova Cond"/>
      <family val="2"/>
    </font>
    <font>
      <b/>
      <sz val="9"/>
      <color rgb="FF000000"/>
      <name val="Arial Nova Cond"/>
      <family val="2"/>
    </font>
    <font>
      <sz val="9"/>
      <color rgb="FF000000"/>
      <name val="Arial Nova Cond"/>
      <family val="2"/>
    </font>
    <font>
      <sz val="10"/>
      <color rgb="FF80808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12" fontId="8" fillId="0" borderId="5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0" xfId="1" applyFont="1"/>
    <xf numFmtId="0" fontId="0" fillId="0" borderId="1" xfId="0" applyBorder="1" applyAlignment="1">
      <alignment vertical="center" wrapText="1"/>
    </xf>
    <xf numFmtId="0" fontId="11" fillId="0" borderId="0" xfId="0" applyFont="1"/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Font="1" applyBorder="1"/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0" fillId="6" borderId="1" xfId="0" applyFill="1" applyBorder="1"/>
    <xf numFmtId="9" fontId="0" fillId="6" borderId="1" xfId="1" applyFont="1" applyFill="1" applyBorder="1"/>
    <xf numFmtId="49" fontId="15" fillId="0" borderId="0" xfId="0" applyNumberFormat="1" applyFont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1" xfId="0" applyNumberFormat="1" applyBorder="1" applyAlignment="1">
      <alignment vertic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16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5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68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5.xml"/><Relationship Id="rId82" Type="http://schemas.openxmlformats.org/officeDocument/2006/relationships/customXml" Target="../customXml/item3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77" Type="http://schemas.openxmlformats.org/officeDocument/2006/relationships/styles" Target="styles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externalLink" Target="externalLinks/externalLink67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6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6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Costo del Tratamiento vs duración (recambio de capsulas)</a:t>
            </a:r>
          </a:p>
          <a:p>
            <a:pPr>
              <a:defRPr/>
            </a:pP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35870516185475"/>
          <c:y val="0.17675925925925923"/>
          <c:w val="0.83308573928258978"/>
          <c:h val="0.660285797608632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'Comparación de costos'!$G$7</c:f>
              <c:strCache>
                <c:ptCount val="1"/>
                <c:pt idx="0">
                  <c:v>Costo global 2 tb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'Comparación de costos'!$B$8:$B$19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'Comparación de costos'!$G$8:$G$19</c:f>
              <c:numCache>
                <c:formatCode>#,##0</c:formatCode>
                <c:ptCount val="12"/>
                <c:pt idx="0">
                  <c:v>4972.8</c:v>
                </c:pt>
                <c:pt idx="1">
                  <c:v>2486.4</c:v>
                </c:pt>
                <c:pt idx="2">
                  <c:v>1657.6000000000001</c:v>
                </c:pt>
                <c:pt idx="3">
                  <c:v>1243.2</c:v>
                </c:pt>
                <c:pt idx="4">
                  <c:v>994.56000000000006</c:v>
                </c:pt>
                <c:pt idx="5">
                  <c:v>828.80000000000007</c:v>
                </c:pt>
                <c:pt idx="6">
                  <c:v>710.40000000000009</c:v>
                </c:pt>
                <c:pt idx="7">
                  <c:v>621.6</c:v>
                </c:pt>
                <c:pt idx="8">
                  <c:v>552.5333333333333</c:v>
                </c:pt>
                <c:pt idx="9">
                  <c:v>497.28000000000003</c:v>
                </c:pt>
                <c:pt idx="10">
                  <c:v>452.07272727272732</c:v>
                </c:pt>
                <c:pt idx="11">
                  <c:v>414.40000000000003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CF-462F-A684-44EE6266AB08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'Comparación de costos'!$K$24:$K$25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'Comparación de costos'!$K$26:$K$27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828.80000000000007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CF-462F-A684-44EE6266AB08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7.7821522309710501E-3"/>
                  <c:y val="4.648188479986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FC-4E3E-8D0F-1FDB079A6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'Comparación de costos'!$L$24:$L$25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'Comparación de costos'!$L$26:$L$27</c:f>
              <c:numCache>
                <c:formatCode>#,##0</c:formatCode>
                <c:ptCount val="2"/>
                <c:pt idx="0">
                  <c:v>828.80000000000007</c:v>
                </c:pt>
                <c:pt idx="1">
                  <c:v>828.80000000000007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CF-462F-A684-44EE6266AB08}"/>
            </c:ext>
          </c:extLst>
        </c:ser>
        <c:ser>
          <c:idx val="4"/>
          <c:order val="3"/>
          <c:tx>
            <c:strRef>
              <c:f>'Comparación de costos'!$M$7</c:f>
              <c:strCache>
                <c:ptCount val="1"/>
                <c:pt idx="0">
                  <c:v>Costo Global Tratamiento Continuo [USD/mes]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1.5564205513691292E-2"/>
                  <c:y val="7.8048793811543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FC-4E3E-8D0F-1FDB079A6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'Comparación de costos'!$B$8:$B$19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'Comparación de costos'!$M$8:$M$19</c:f>
              <c:numCache>
                <c:formatCode>0</c:formatCode>
                <c:ptCount val="12"/>
                <c:pt idx="0">
                  <c:v>1327.97</c:v>
                </c:pt>
                <c:pt idx="1">
                  <c:v>1327.97</c:v>
                </c:pt>
                <c:pt idx="2">
                  <c:v>1327.97</c:v>
                </c:pt>
                <c:pt idx="3">
                  <c:v>1327.97</c:v>
                </c:pt>
                <c:pt idx="4">
                  <c:v>1327.97</c:v>
                </c:pt>
                <c:pt idx="5">
                  <c:v>1327.97</c:v>
                </c:pt>
                <c:pt idx="6">
                  <c:v>1327.97</c:v>
                </c:pt>
                <c:pt idx="7">
                  <c:v>1327.97</c:v>
                </c:pt>
                <c:pt idx="8">
                  <c:v>1327.97</c:v>
                </c:pt>
                <c:pt idx="9">
                  <c:v>1327.97</c:v>
                </c:pt>
                <c:pt idx="10">
                  <c:v>1327.97</c:v>
                </c:pt>
                <c:pt idx="11">
                  <c:v>1327.97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FC-4E3E-8D0F-1FDB079A6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19312"/>
        <c:axId val="1761550560"/>
      </c:scatterChart>
      <c:valAx>
        <c:axId val="168201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1550560"/>
        <c:crosses val="autoZero"/>
        <c:crossBetween val="midCat"/>
      </c:valAx>
      <c:valAx>
        <c:axId val="176155056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Costo mensual [USD/mes]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201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108706844336766"/>
          <c:y val="0.29547327860613171"/>
          <c:w val="0.44789672925499696"/>
          <c:h val="0.239571117440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597957</xdr:colOff>
      <xdr:row>9</xdr:row>
      <xdr:rowOff>142190</xdr:rowOff>
    </xdr:from>
    <xdr:to>
      <xdr:col>25</xdr:col>
      <xdr:colOff>254972</xdr:colOff>
      <xdr:row>18</xdr:row>
      <xdr:rowOff>181219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B8701D-476D-4355-05B1-C43E28614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4" y="2957357"/>
          <a:ext cx="12335848" cy="2166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2</xdr:row>
      <xdr:rowOff>28575</xdr:rowOff>
    </xdr:from>
    <xdr:to>
      <xdr:col>17</xdr:col>
      <xdr:colOff>277500</xdr:colOff>
      <xdr:row>7</xdr:row>
      <xdr:rowOff>133518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7E6B87-30AC-773C-D1B4-EDC735781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419100"/>
          <a:ext cx="9135750" cy="1200318"/>
        </a:xfrm>
        <a:prstGeom prst="rect">
          <a:avLst/>
        </a:prstGeom>
      </xdr:spPr>
    </xdr:pic>
    <xdr:clientData/>
  </xdr:twoCellAnchor>
  <xdr:twoCellAnchor editAs="oneCell">
    <xdr:from>
      <xdr:col>5</xdr:col>
      <xdr:colOff>308955</xdr:colOff>
      <xdr:row>8</xdr:row>
      <xdr:rowOff>19050</xdr:rowOff>
    </xdr:from>
    <xdr:to>
      <xdr:col>14</xdr:col>
      <xdr:colOff>744026</xdr:colOff>
      <xdr:row>34</xdr:row>
      <xdr:rowOff>181767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89105E-1EE1-0702-4715-9FB6147BA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2830" y="1724025"/>
          <a:ext cx="7293071" cy="53728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20</xdr:row>
      <xdr:rowOff>19049</xdr:rowOff>
    </xdr:from>
    <xdr:to>
      <xdr:col>13</xdr:col>
      <xdr:colOff>85725</xdr:colOff>
      <xdr:row>41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A93A64-0ED9-E92A-5216-7195A8BA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/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FD95-3D18-4E15-836E-0C4068058B7B}">
  <dimension ref="B1:Z10"/>
  <sheetViews>
    <sheetView showGridLines="0" zoomScale="90" zoomScaleNormal="90" workbookViewId="0">
      <pane xSplit="4" topLeftCell="F1" activePane="topRight" state="frozen"/>
      <selection pane="topRight" activeCell="U8" sqref="U8"/>
    </sheetView>
  </sheetViews>
  <sheetFormatPr baseColWidth="10" defaultRowHeight="16.5" x14ac:dyDescent="0.35"/>
  <cols>
    <col min="1" max="1" width="1" style="3" customWidth="1"/>
    <col min="2" max="2" width="6.42578125" style="9" customWidth="1"/>
    <col min="3" max="3" width="11.7109375" style="7" customWidth="1"/>
    <col min="4" max="4" width="9.42578125" style="7" customWidth="1"/>
    <col min="5" max="5" width="5.85546875" style="7" customWidth="1"/>
    <col min="6" max="6" width="5.42578125" style="7" bestFit="1" customWidth="1"/>
    <col min="7" max="7" width="15.140625" style="7" customWidth="1"/>
    <col min="8" max="8" width="7.5703125" style="7" customWidth="1"/>
    <col min="9" max="9" width="8.28515625" style="7" customWidth="1"/>
    <col min="10" max="10" width="5.140625" style="7" bestFit="1" customWidth="1"/>
    <col min="11" max="11" width="8.28515625" style="7" customWidth="1"/>
    <col min="12" max="12" width="5.42578125" style="7" bestFit="1" customWidth="1"/>
    <col min="13" max="13" width="4.85546875" style="7" bestFit="1" customWidth="1"/>
    <col min="14" max="14" width="5.28515625" style="7" bestFit="1" customWidth="1"/>
    <col min="15" max="15" width="6.7109375" style="3" bestFit="1" customWidth="1"/>
    <col min="16" max="16" width="9.5703125" style="7" customWidth="1"/>
    <col min="17" max="17" width="8" style="3" customWidth="1"/>
    <col min="18" max="18" width="8.7109375" style="3" customWidth="1"/>
    <col min="19" max="19" width="10.140625" style="3" customWidth="1"/>
    <col min="20" max="20" width="8" style="8" customWidth="1"/>
    <col min="21" max="21" width="8.85546875" style="8" customWidth="1"/>
    <col min="22" max="22" width="10" style="8" customWidth="1"/>
    <col min="23" max="25" width="9.42578125" style="8" customWidth="1"/>
    <col min="26" max="26" width="11.42578125" style="9"/>
    <col min="27" max="16384" width="11.42578125" style="3"/>
  </cols>
  <sheetData>
    <row r="1" spans="2:26" ht="6.75" customHeight="1" x14ac:dyDescent="0.35"/>
    <row r="2" spans="2:26" x14ac:dyDescent="0.35">
      <c r="B2" s="4" t="s">
        <v>16</v>
      </c>
      <c r="C2" s="5"/>
      <c r="D2" s="6">
        <v>50</v>
      </c>
    </row>
    <row r="3" spans="2:26" x14ac:dyDescent="0.35">
      <c r="B3" s="4" t="s">
        <v>20</v>
      </c>
      <c r="C3" s="5"/>
      <c r="D3" s="10">
        <v>0.97799999999999998</v>
      </c>
      <c r="K3" s="7" t="s">
        <v>39</v>
      </c>
    </row>
    <row r="4" spans="2:26" x14ac:dyDescent="0.35">
      <c r="B4" s="11" t="s">
        <v>21</v>
      </c>
      <c r="C4" s="5"/>
      <c r="D4" s="27">
        <v>1.4</v>
      </c>
      <c r="E4" s="7" t="s">
        <v>38</v>
      </c>
      <c r="I4" s="7" t="s">
        <v>40</v>
      </c>
    </row>
    <row r="5" spans="2:26" ht="6.75" customHeight="1" x14ac:dyDescent="0.35"/>
    <row r="6" spans="2:26" s="12" customFormat="1" ht="55.5" customHeight="1" x14ac:dyDescent="0.25">
      <c r="B6" s="13" t="s">
        <v>12</v>
      </c>
      <c r="C6" s="13" t="s">
        <v>1</v>
      </c>
      <c r="D6" s="13" t="s">
        <v>2</v>
      </c>
      <c r="E6" s="13" t="s">
        <v>14</v>
      </c>
      <c r="F6" s="13" t="s">
        <v>3</v>
      </c>
      <c r="G6" s="13" t="s">
        <v>6</v>
      </c>
      <c r="H6" s="13" t="s">
        <v>4</v>
      </c>
      <c r="I6" s="13" t="s">
        <v>5</v>
      </c>
      <c r="J6" s="13" t="s">
        <v>31</v>
      </c>
      <c r="K6" s="13" t="s">
        <v>13</v>
      </c>
      <c r="L6" s="13" t="s">
        <v>35</v>
      </c>
      <c r="M6" s="13" t="s">
        <v>36</v>
      </c>
      <c r="N6" s="13" t="s">
        <v>37</v>
      </c>
      <c r="O6" s="13" t="s">
        <v>15</v>
      </c>
      <c r="P6" s="13" t="s">
        <v>17</v>
      </c>
      <c r="Q6" s="13" t="s">
        <v>18</v>
      </c>
      <c r="R6" s="13" t="s">
        <v>19</v>
      </c>
      <c r="S6" s="13" t="s">
        <v>22</v>
      </c>
      <c r="T6" s="13" t="s">
        <v>23</v>
      </c>
      <c r="U6" s="13" t="s">
        <v>24</v>
      </c>
      <c r="V6" s="13" t="s">
        <v>25</v>
      </c>
      <c r="W6" s="13" t="s">
        <v>26</v>
      </c>
      <c r="X6" s="13" t="s">
        <v>27</v>
      </c>
      <c r="Y6" s="13" t="s">
        <v>28</v>
      </c>
      <c r="Z6" s="13" t="s">
        <v>29</v>
      </c>
    </row>
    <row r="7" spans="2:26" s="12" customFormat="1" ht="34.5" customHeight="1" x14ac:dyDescent="0.25">
      <c r="B7" s="14">
        <v>1</v>
      </c>
      <c r="C7" s="28" t="s">
        <v>32</v>
      </c>
      <c r="D7" s="15" t="s">
        <v>0</v>
      </c>
      <c r="E7" s="14">
        <v>5</v>
      </c>
      <c r="F7" s="14">
        <v>1655</v>
      </c>
      <c r="G7" s="16" t="s">
        <v>34</v>
      </c>
      <c r="H7" s="14" t="s">
        <v>7</v>
      </c>
      <c r="I7" s="14">
        <v>1535</v>
      </c>
      <c r="J7" s="14" t="s">
        <v>33</v>
      </c>
      <c r="K7" s="17">
        <f>F7-I7</f>
        <v>120</v>
      </c>
      <c r="L7" s="25">
        <v>6</v>
      </c>
      <c r="M7" s="25">
        <v>1.2</v>
      </c>
      <c r="N7" s="26">
        <f>+L7-M7</f>
        <v>4.8</v>
      </c>
      <c r="O7" s="16">
        <v>12</v>
      </c>
      <c r="P7" s="18">
        <f t="shared" ref="P7" si="0">N7*30.4*O7</f>
        <v>1751.04</v>
      </c>
      <c r="Q7" s="19">
        <f>P7*$D$2/1000</f>
        <v>87.552000000000007</v>
      </c>
      <c r="R7" s="20">
        <f>Q7*$D$3</f>
        <v>85.625855999999999</v>
      </c>
      <c r="S7" s="18">
        <f>R7*$D$4</f>
        <v>119.87619839999999</v>
      </c>
      <c r="T7" s="17">
        <f t="shared" ref="T7" si="1">S7*0.2</f>
        <v>23.975239680000001</v>
      </c>
      <c r="U7" s="17">
        <f>T7/0.5</f>
        <v>47.950479360000003</v>
      </c>
      <c r="V7" s="17">
        <f>_xlfn.CEILING.MATH(U7*100/60,10)*0+120</f>
        <v>120</v>
      </c>
      <c r="W7" s="21">
        <f t="shared" ref="W7" si="2">V7/120</f>
        <v>1</v>
      </c>
      <c r="X7" s="21">
        <f>W7*200</f>
        <v>200</v>
      </c>
      <c r="Y7" s="21">
        <f>X7/15.33</f>
        <v>13.046314416177429</v>
      </c>
      <c r="Z7" s="22">
        <f t="shared" ref="Z7" si="3">Y7/K7</f>
        <v>0.10871928680147858</v>
      </c>
    </row>
    <row r="8" spans="2:26" s="23" customFormat="1" ht="34.5" customHeight="1" x14ac:dyDescent="0.35">
      <c r="B8" s="8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P8" s="24"/>
      <c r="T8" s="8"/>
      <c r="U8" s="8"/>
      <c r="V8" s="8"/>
      <c r="W8" s="8"/>
      <c r="X8" s="8"/>
      <c r="Y8" s="8"/>
      <c r="Z8" s="8"/>
    </row>
    <row r="9" spans="2:26" s="23" customFormat="1" ht="34.5" customHeight="1" x14ac:dyDescent="0.35">
      <c r="B9" s="8"/>
      <c r="C9" s="24"/>
      <c r="D9" s="24"/>
      <c r="E9" s="24"/>
      <c r="F9" s="24"/>
      <c r="G9" s="24" t="s">
        <v>41</v>
      </c>
      <c r="H9" s="24"/>
      <c r="I9" s="24"/>
      <c r="J9" s="24"/>
      <c r="K9" s="24"/>
      <c r="L9" s="24"/>
      <c r="M9" s="24"/>
      <c r="N9" s="24"/>
      <c r="P9" s="24"/>
      <c r="T9" s="8">
        <f>5+1/2</f>
        <v>5.5</v>
      </c>
      <c r="U9" s="8">
        <f>+T9*0.0254</f>
        <v>0.13969999999999999</v>
      </c>
      <c r="V9" s="8">
        <f>+U9*U9*PI()*0.25*1000</f>
        <v>15.327901242699303</v>
      </c>
      <c r="W9" s="8"/>
      <c r="X9" s="8"/>
      <c r="Y9" s="8"/>
      <c r="Z9" s="8"/>
    </row>
    <row r="10" spans="2:26" s="23" customFormat="1" ht="34.5" customHeight="1" x14ac:dyDescent="0.35">
      <c r="B10" s="8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P10" s="24"/>
      <c r="T10" s="8"/>
      <c r="U10" s="8"/>
      <c r="V10" s="8"/>
      <c r="W10" s="8"/>
      <c r="X10" s="8"/>
      <c r="Y10" s="8"/>
      <c r="Z10" s="8"/>
    </row>
  </sheetData>
  <phoneticPr fontId="3" type="noConversion"/>
  <conditionalFormatting sqref="Z7">
    <cfRule type="cellIs" dxfId="0" priority="1" operator="greaterThan">
      <formula>0.66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9586-F522-4862-8A66-D7E8F151AEF1}">
  <dimension ref="C2:E21"/>
  <sheetViews>
    <sheetView topLeftCell="C22" workbookViewId="0">
      <selection activeCell="H44" sqref="H43:H44"/>
    </sheetView>
  </sheetViews>
  <sheetFormatPr baseColWidth="10" defaultRowHeight="15" x14ac:dyDescent="0.25"/>
  <cols>
    <col min="1" max="1" width="2.5703125" customWidth="1"/>
    <col min="2" max="2" width="9.28515625" customWidth="1"/>
    <col min="3" max="3" width="23.7109375" customWidth="1"/>
    <col min="5" max="5" width="18" customWidth="1"/>
  </cols>
  <sheetData>
    <row r="2" spans="3:5" ht="15.75" thickBot="1" x14ac:dyDescent="0.3"/>
    <row r="3" spans="3:5" ht="17.25" thickBot="1" x14ac:dyDescent="0.3">
      <c r="C3" s="29" t="s">
        <v>42</v>
      </c>
      <c r="D3" s="30" t="s">
        <v>43</v>
      </c>
      <c r="E3" s="30" t="s">
        <v>44</v>
      </c>
    </row>
    <row r="4" spans="3:5" ht="17.25" thickBot="1" x14ac:dyDescent="0.3">
      <c r="C4" s="31" t="s">
        <v>63</v>
      </c>
      <c r="D4" s="32" t="s">
        <v>45</v>
      </c>
      <c r="E4" s="32" t="s">
        <v>46</v>
      </c>
    </row>
    <row r="5" spans="3:5" ht="17.25" thickBot="1" x14ac:dyDescent="0.3">
      <c r="C5" s="31" t="s">
        <v>9</v>
      </c>
      <c r="D5" s="32" t="s">
        <v>47</v>
      </c>
      <c r="E5" s="32">
        <v>6</v>
      </c>
    </row>
    <row r="6" spans="3:5" ht="17.25" thickBot="1" x14ac:dyDescent="0.3">
      <c r="C6" s="31" t="s">
        <v>11</v>
      </c>
      <c r="D6" s="32" t="s">
        <v>47</v>
      </c>
      <c r="E6" s="32">
        <v>4.8</v>
      </c>
    </row>
    <row r="7" spans="3:5" ht="17.25" thickBot="1" x14ac:dyDescent="0.3">
      <c r="C7" s="31" t="s">
        <v>10</v>
      </c>
      <c r="D7" s="32" t="s">
        <v>47</v>
      </c>
      <c r="E7" s="32">
        <v>1.2</v>
      </c>
    </row>
    <row r="8" spans="3:5" ht="17.25" thickBot="1" x14ac:dyDescent="0.3">
      <c r="C8" s="31" t="s">
        <v>48</v>
      </c>
      <c r="D8" s="32" t="s">
        <v>49</v>
      </c>
      <c r="E8" s="32">
        <v>1535</v>
      </c>
    </row>
    <row r="9" spans="3:5" ht="17.25" thickBot="1" x14ac:dyDescent="0.3">
      <c r="C9" s="31" t="s">
        <v>50</v>
      </c>
      <c r="D9" s="32" t="s">
        <v>49</v>
      </c>
      <c r="E9" s="32">
        <v>1655</v>
      </c>
    </row>
    <row r="10" spans="3:5" ht="17.25" thickBot="1" x14ac:dyDescent="0.3">
      <c r="C10" s="31" t="s">
        <v>51</v>
      </c>
      <c r="D10" s="32" t="s">
        <v>49</v>
      </c>
      <c r="E10" s="32" t="s">
        <v>66</v>
      </c>
    </row>
    <row r="11" spans="3:5" ht="17.25" thickBot="1" x14ac:dyDescent="0.3">
      <c r="C11" s="31" t="s">
        <v>52</v>
      </c>
      <c r="D11" s="32" t="s">
        <v>53</v>
      </c>
      <c r="E11" s="33">
        <v>2.875</v>
      </c>
    </row>
    <row r="12" spans="3:5" ht="17.25" thickBot="1" x14ac:dyDescent="0.3">
      <c r="C12" s="31" t="s">
        <v>54</v>
      </c>
      <c r="D12" s="32" t="s">
        <v>53</v>
      </c>
      <c r="E12" s="32" t="s">
        <v>64</v>
      </c>
    </row>
    <row r="13" spans="3:5" ht="17.25" thickBot="1" x14ac:dyDescent="0.3">
      <c r="C13" s="31" t="s">
        <v>55</v>
      </c>
      <c r="D13" s="32" t="s">
        <v>56</v>
      </c>
      <c r="E13" s="32" t="s">
        <v>8</v>
      </c>
    </row>
    <row r="14" spans="3:5" ht="17.25" thickBot="1" x14ac:dyDescent="0.3">
      <c r="C14" s="31" t="s">
        <v>57</v>
      </c>
      <c r="D14" s="32" t="s">
        <v>58</v>
      </c>
      <c r="E14" s="32">
        <v>25</v>
      </c>
    </row>
    <row r="15" spans="3:5" ht="17.25" thickBot="1" x14ac:dyDescent="0.3">
      <c r="C15" s="31" t="s">
        <v>59</v>
      </c>
      <c r="D15" s="32" t="s">
        <v>60</v>
      </c>
      <c r="E15" s="32">
        <v>5</v>
      </c>
    </row>
    <row r="16" spans="3:5" ht="17.25" thickBot="1" x14ac:dyDescent="0.3">
      <c r="C16" s="31" t="s">
        <v>61</v>
      </c>
      <c r="D16" s="32" t="s">
        <v>58</v>
      </c>
      <c r="E16" s="32" t="s">
        <v>67</v>
      </c>
    </row>
    <row r="17" spans="3:5" ht="17.25" thickBot="1" x14ac:dyDescent="0.3">
      <c r="C17" s="31" t="s">
        <v>62</v>
      </c>
      <c r="D17" s="32" t="s">
        <v>60</v>
      </c>
      <c r="E17" s="32" t="s">
        <v>65</v>
      </c>
    </row>
    <row r="21" spans="3:5" x14ac:dyDescent="0.25">
      <c r="E21">
        <f>1/0.9</f>
        <v>1.1111111111111112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9725-3A80-4357-9345-ABAB41257EC7}">
  <dimension ref="B2:I3"/>
  <sheetViews>
    <sheetView showGridLines="0" workbookViewId="0">
      <selection activeCell="I20" sqref="I20:I21"/>
    </sheetView>
  </sheetViews>
  <sheetFormatPr baseColWidth="10" defaultRowHeight="15" x14ac:dyDescent="0.25"/>
  <cols>
    <col min="6" max="6" width="16.42578125" customWidth="1"/>
  </cols>
  <sheetData>
    <row r="2" spans="2:9" ht="30.75" customHeight="1" x14ac:dyDescent="0.25">
      <c r="B2" s="34" t="s">
        <v>1</v>
      </c>
      <c r="C2" s="34" t="s">
        <v>9</v>
      </c>
      <c r="D2" s="34" t="s">
        <v>10</v>
      </c>
      <c r="E2" s="34" t="s">
        <v>11</v>
      </c>
      <c r="F2" s="34" t="s">
        <v>15</v>
      </c>
      <c r="G2" s="34" t="s">
        <v>30</v>
      </c>
      <c r="H2" s="34" t="s">
        <v>25</v>
      </c>
      <c r="I2" s="34" t="s">
        <v>29</v>
      </c>
    </row>
    <row r="3" spans="2:9" x14ac:dyDescent="0.25">
      <c r="B3" s="1" t="s">
        <v>32</v>
      </c>
      <c r="C3" s="1">
        <v>6</v>
      </c>
      <c r="D3" s="1">
        <v>1.2</v>
      </c>
      <c r="E3" s="1">
        <f>+C3-D3</f>
        <v>4.8</v>
      </c>
      <c r="F3" s="1" t="s">
        <v>68</v>
      </c>
      <c r="G3" s="1">
        <f>6*30.5*E3</f>
        <v>878.4</v>
      </c>
      <c r="H3" s="2">
        <v>120</v>
      </c>
      <c r="I3" s="35">
        <v>0.11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984-072D-430C-99C7-9724B8410B85}">
  <dimension ref="B1:O31"/>
  <sheetViews>
    <sheetView showGridLines="0" topLeftCell="A17" workbookViewId="0">
      <selection activeCell="O34" sqref="O34"/>
    </sheetView>
  </sheetViews>
  <sheetFormatPr baseColWidth="10" defaultRowHeight="15" x14ac:dyDescent="0.25"/>
  <cols>
    <col min="1" max="1" width="1.140625" customWidth="1"/>
    <col min="2" max="2" width="24.140625" customWidth="1"/>
    <col min="3" max="3" width="15.7109375" customWidth="1"/>
    <col min="4" max="7" width="9.140625" customWidth="1"/>
    <col min="8" max="8" width="9.85546875" customWidth="1"/>
    <col min="10" max="10" width="13.140625" customWidth="1"/>
    <col min="11" max="11" width="10" customWidth="1"/>
    <col min="13" max="13" width="12.5703125" customWidth="1"/>
  </cols>
  <sheetData>
    <row r="1" spans="2:15" x14ac:dyDescent="0.25">
      <c r="B1" s="70" t="s">
        <v>75</v>
      </c>
      <c r="C1" s="70"/>
      <c r="D1" s="70"/>
      <c r="E1" s="40"/>
      <c r="F1" s="40"/>
      <c r="G1" s="50"/>
      <c r="H1" s="63"/>
      <c r="I1" s="72" t="s">
        <v>553</v>
      </c>
      <c r="J1" s="72"/>
      <c r="K1" s="72"/>
      <c r="L1" s="72"/>
      <c r="M1" s="64">
        <v>308342.94281341753</v>
      </c>
    </row>
    <row r="2" spans="2:15" x14ac:dyDescent="0.25">
      <c r="B2" s="36" t="s">
        <v>555</v>
      </c>
      <c r="C2" s="37">
        <v>861</v>
      </c>
      <c r="I2" s="72" t="s">
        <v>554</v>
      </c>
      <c r="J2" s="72"/>
      <c r="K2" s="72"/>
      <c r="L2" s="72"/>
      <c r="M2" s="64">
        <v>86894.933012228707</v>
      </c>
    </row>
    <row r="3" spans="2:15" x14ac:dyDescent="0.25">
      <c r="B3" s="47" t="s">
        <v>76</v>
      </c>
      <c r="C3" s="48">
        <f>+DiseñoTQ!H3</f>
        <v>120</v>
      </c>
      <c r="D3">
        <v>240</v>
      </c>
    </row>
    <row r="4" spans="2:15" x14ac:dyDescent="0.25">
      <c r="B4" s="47" t="s">
        <v>70</v>
      </c>
      <c r="C4" s="49">
        <v>14.47</v>
      </c>
      <c r="H4" s="36" t="s">
        <v>550</v>
      </c>
      <c r="I4" s="36"/>
      <c r="J4" s="36">
        <v>2</v>
      </c>
    </row>
    <row r="5" spans="2:15" x14ac:dyDescent="0.25">
      <c r="B5" s="47" t="s">
        <v>551</v>
      </c>
      <c r="C5" s="73">
        <v>1500</v>
      </c>
      <c r="D5" s="44"/>
      <c r="E5" s="44"/>
      <c r="F5" s="44"/>
      <c r="G5" s="44"/>
      <c r="H5" s="71" t="s">
        <v>86</v>
      </c>
      <c r="I5" s="71"/>
      <c r="J5" s="71"/>
      <c r="K5" s="71" t="s">
        <v>87</v>
      </c>
      <c r="L5" s="71"/>
      <c r="M5" s="71"/>
    </row>
    <row r="6" spans="2:15" x14ac:dyDescent="0.25">
      <c r="B6" s="47" t="s">
        <v>552</v>
      </c>
      <c r="C6" s="48"/>
      <c r="D6" s="44"/>
      <c r="E6" s="44"/>
      <c r="F6" s="44"/>
      <c r="G6" s="44"/>
      <c r="H6" s="51"/>
      <c r="I6" s="51"/>
      <c r="J6" s="51"/>
      <c r="K6" s="51"/>
      <c r="L6" s="51"/>
      <c r="M6" s="51"/>
    </row>
    <row r="7" spans="2:15" s="38" customFormat="1" ht="81" customHeight="1" x14ac:dyDescent="0.25">
      <c r="B7" s="45" t="s">
        <v>69</v>
      </c>
      <c r="C7" s="45" t="s">
        <v>71</v>
      </c>
      <c r="D7" s="45" t="s">
        <v>72</v>
      </c>
      <c r="E7" s="45" t="s">
        <v>558</v>
      </c>
      <c r="F7" s="45" t="s">
        <v>90</v>
      </c>
      <c r="G7" s="45" t="s">
        <v>557</v>
      </c>
      <c r="H7" s="45" t="s">
        <v>81</v>
      </c>
      <c r="I7" s="45" t="s">
        <v>85</v>
      </c>
      <c r="J7" s="45" t="s">
        <v>89</v>
      </c>
      <c r="K7" s="45" t="s">
        <v>81</v>
      </c>
      <c r="L7" s="45" t="s">
        <v>556</v>
      </c>
      <c r="M7" s="45" t="s">
        <v>88</v>
      </c>
    </row>
    <row r="8" spans="2:15" x14ac:dyDescent="0.25">
      <c r="B8" s="37">
        <v>1</v>
      </c>
      <c r="C8" s="39">
        <f>$C$4*$C$3/B8</f>
        <v>1736.4</v>
      </c>
      <c r="D8" s="39">
        <f>+$C$4*$D$3/B8</f>
        <v>3472.8</v>
      </c>
      <c r="E8" s="39">
        <f>$C$5*1/B8</f>
        <v>1500</v>
      </c>
      <c r="F8" s="39">
        <f>+E8+C8</f>
        <v>3236.4</v>
      </c>
      <c r="G8" s="39">
        <f>+E8+D8</f>
        <v>4972.8</v>
      </c>
      <c r="H8" s="37">
        <f>+D31</f>
        <v>370</v>
      </c>
      <c r="I8" s="41">
        <f>+E8*$J$4</f>
        <v>3000</v>
      </c>
      <c r="J8" s="41">
        <f>+I8+H8</f>
        <v>3370</v>
      </c>
      <c r="K8" s="37">
        <f>+D25</f>
        <v>1327.97</v>
      </c>
      <c r="L8" s="41"/>
      <c r="M8" s="41">
        <f>+L8+K8</f>
        <v>1327.97</v>
      </c>
    </row>
    <row r="9" spans="2:15" x14ac:dyDescent="0.25">
      <c r="B9" s="37">
        <v>2</v>
      </c>
      <c r="C9" s="39">
        <f>$C$4*$C$3/B9</f>
        <v>868.2</v>
      </c>
      <c r="D9" s="39">
        <f t="shared" ref="D9:D19" si="0">+$C$4*$D$3/B9</f>
        <v>1736.4</v>
      </c>
      <c r="E9" s="39">
        <f t="shared" ref="E9:E19" si="1">$C$5*1/B9</f>
        <v>750</v>
      </c>
      <c r="F9" s="39">
        <f t="shared" ref="F9:F19" si="2">+E9+C9</f>
        <v>1618.2</v>
      </c>
      <c r="G9" s="39">
        <f t="shared" ref="G9:G19" si="3">+E9+D9</f>
        <v>2486.4</v>
      </c>
      <c r="H9" s="37">
        <f>+H8</f>
        <v>370</v>
      </c>
      <c r="I9" s="41">
        <f>+I8</f>
        <v>3000</v>
      </c>
      <c r="J9" s="41">
        <f t="shared" ref="J9:J19" si="4">+I9+H9</f>
        <v>3370</v>
      </c>
      <c r="K9" s="37">
        <f>+K8</f>
        <v>1327.97</v>
      </c>
      <c r="L9" s="41"/>
      <c r="M9" s="41">
        <f t="shared" ref="M9:M19" si="5">+L9+K9</f>
        <v>1327.97</v>
      </c>
    </row>
    <row r="10" spans="2:15" x14ac:dyDescent="0.25">
      <c r="B10" s="37">
        <v>3</v>
      </c>
      <c r="C10" s="39">
        <f>$C$4*$C$3/B10</f>
        <v>578.80000000000007</v>
      </c>
      <c r="D10" s="39">
        <f t="shared" si="0"/>
        <v>1157.6000000000001</v>
      </c>
      <c r="E10" s="39">
        <f t="shared" si="1"/>
        <v>500</v>
      </c>
      <c r="F10" s="39">
        <f t="shared" si="2"/>
        <v>1078.8000000000002</v>
      </c>
      <c r="G10" s="39">
        <f t="shared" si="3"/>
        <v>1657.6000000000001</v>
      </c>
      <c r="H10" s="37">
        <f t="shared" ref="H10:H19" si="6">+H9</f>
        <v>370</v>
      </c>
      <c r="I10" s="41">
        <f>+I9</f>
        <v>3000</v>
      </c>
      <c r="J10" s="41">
        <f t="shared" si="4"/>
        <v>3370</v>
      </c>
      <c r="K10" s="37">
        <f t="shared" ref="K10:K19" si="7">+K9</f>
        <v>1327.97</v>
      </c>
      <c r="L10" s="41"/>
      <c r="M10" s="41">
        <f t="shared" si="5"/>
        <v>1327.97</v>
      </c>
    </row>
    <row r="11" spans="2:15" x14ac:dyDescent="0.25">
      <c r="B11" s="37">
        <v>4</v>
      </c>
      <c r="C11" s="39">
        <f t="shared" ref="C11:C19" si="8">$C$4*$C$3/B11</f>
        <v>434.1</v>
      </c>
      <c r="D11" s="39">
        <f t="shared" si="0"/>
        <v>868.2</v>
      </c>
      <c r="E11" s="39">
        <f t="shared" si="1"/>
        <v>375</v>
      </c>
      <c r="F11" s="39">
        <f t="shared" si="2"/>
        <v>809.1</v>
      </c>
      <c r="G11" s="39">
        <f t="shared" si="3"/>
        <v>1243.2</v>
      </c>
      <c r="H11" s="37">
        <f t="shared" si="6"/>
        <v>370</v>
      </c>
      <c r="I11" s="41">
        <f t="shared" ref="I11:I19" si="9">+I10</f>
        <v>3000</v>
      </c>
      <c r="J11" s="41">
        <f t="shared" si="4"/>
        <v>3370</v>
      </c>
      <c r="K11" s="37">
        <f t="shared" si="7"/>
        <v>1327.97</v>
      </c>
      <c r="L11" s="41"/>
      <c r="M11" s="41">
        <f t="shared" si="5"/>
        <v>1327.97</v>
      </c>
    </row>
    <row r="12" spans="2:15" x14ac:dyDescent="0.25">
      <c r="B12" s="37">
        <v>5</v>
      </c>
      <c r="C12" s="39">
        <f t="shared" si="8"/>
        <v>347.28000000000003</v>
      </c>
      <c r="D12" s="39">
        <f t="shared" si="0"/>
        <v>694.56000000000006</v>
      </c>
      <c r="E12" s="39">
        <f t="shared" si="1"/>
        <v>300</v>
      </c>
      <c r="F12" s="39">
        <f t="shared" si="2"/>
        <v>647.28</v>
      </c>
      <c r="G12" s="39">
        <f t="shared" si="3"/>
        <v>994.56000000000006</v>
      </c>
      <c r="H12" s="37">
        <f t="shared" si="6"/>
        <v>370</v>
      </c>
      <c r="I12" s="41">
        <f t="shared" si="9"/>
        <v>3000</v>
      </c>
      <c r="J12" s="41">
        <f t="shared" si="4"/>
        <v>3370</v>
      </c>
      <c r="K12" s="37">
        <f t="shared" si="7"/>
        <v>1327.97</v>
      </c>
      <c r="L12" s="41"/>
      <c r="M12" s="41">
        <f t="shared" si="5"/>
        <v>1327.97</v>
      </c>
      <c r="N12" t="s">
        <v>91</v>
      </c>
      <c r="O12" t="s">
        <v>92</v>
      </c>
    </row>
    <row r="13" spans="2:15" x14ac:dyDescent="0.25">
      <c r="B13" s="37">
        <v>6</v>
      </c>
      <c r="C13" s="39">
        <f t="shared" si="8"/>
        <v>289.40000000000003</v>
      </c>
      <c r="D13" s="39">
        <f t="shared" si="0"/>
        <v>578.80000000000007</v>
      </c>
      <c r="E13" s="39">
        <f t="shared" si="1"/>
        <v>250</v>
      </c>
      <c r="F13" s="39">
        <f>+E13+C13</f>
        <v>539.40000000000009</v>
      </c>
      <c r="G13" s="39">
        <f t="shared" si="3"/>
        <v>828.80000000000007</v>
      </c>
      <c r="H13" s="37">
        <f t="shared" si="6"/>
        <v>370</v>
      </c>
      <c r="I13" s="41">
        <f t="shared" si="9"/>
        <v>3000</v>
      </c>
      <c r="J13" s="41">
        <f t="shared" si="4"/>
        <v>3370</v>
      </c>
      <c r="K13" s="37">
        <f t="shared" si="7"/>
        <v>1327.97</v>
      </c>
      <c r="L13" s="41"/>
      <c r="M13" s="41">
        <f t="shared" si="5"/>
        <v>1327.97</v>
      </c>
      <c r="N13" s="42">
        <f>+F13/J13-1</f>
        <v>-0.83994065281899111</v>
      </c>
      <c r="O13" s="42">
        <f>+F13/M13-1</f>
        <v>-0.59381612536427775</v>
      </c>
    </row>
    <row r="14" spans="2:15" x14ac:dyDescent="0.25">
      <c r="B14" s="37">
        <v>7</v>
      </c>
      <c r="C14" s="39">
        <f t="shared" si="8"/>
        <v>248.05714285714288</v>
      </c>
      <c r="D14" s="39">
        <f t="shared" si="0"/>
        <v>496.11428571428576</v>
      </c>
      <c r="E14" s="39">
        <f t="shared" si="1"/>
        <v>214.28571428571428</v>
      </c>
      <c r="F14" s="39">
        <f t="shared" si="2"/>
        <v>462.34285714285716</v>
      </c>
      <c r="G14" s="39">
        <f t="shared" si="3"/>
        <v>710.40000000000009</v>
      </c>
      <c r="H14" s="37">
        <f t="shared" si="6"/>
        <v>370</v>
      </c>
      <c r="I14" s="41">
        <f t="shared" si="9"/>
        <v>3000</v>
      </c>
      <c r="J14" s="41">
        <f t="shared" si="4"/>
        <v>3370</v>
      </c>
      <c r="K14" s="37">
        <f t="shared" si="7"/>
        <v>1327.97</v>
      </c>
      <c r="L14" s="41"/>
      <c r="M14" s="41">
        <f t="shared" si="5"/>
        <v>1327.97</v>
      </c>
    </row>
    <row r="15" spans="2:15" x14ac:dyDescent="0.25">
      <c r="B15" s="37">
        <v>8</v>
      </c>
      <c r="C15" s="39">
        <f>$C$4*$C$3/B15</f>
        <v>217.05</v>
      </c>
      <c r="D15" s="39">
        <f t="shared" si="0"/>
        <v>434.1</v>
      </c>
      <c r="E15" s="39">
        <f t="shared" si="1"/>
        <v>187.5</v>
      </c>
      <c r="F15" s="39">
        <f t="shared" si="2"/>
        <v>404.55</v>
      </c>
      <c r="G15" s="39">
        <f t="shared" si="3"/>
        <v>621.6</v>
      </c>
      <c r="H15" s="37">
        <f t="shared" si="6"/>
        <v>370</v>
      </c>
      <c r="I15" s="41">
        <f t="shared" si="9"/>
        <v>3000</v>
      </c>
      <c r="J15" s="41">
        <f t="shared" si="4"/>
        <v>3370</v>
      </c>
      <c r="K15" s="37">
        <f t="shared" si="7"/>
        <v>1327.97</v>
      </c>
      <c r="L15" s="41"/>
      <c r="M15" s="41">
        <f t="shared" si="5"/>
        <v>1327.97</v>
      </c>
    </row>
    <row r="16" spans="2:15" x14ac:dyDescent="0.25">
      <c r="B16" s="37">
        <v>9</v>
      </c>
      <c r="C16" s="39">
        <f t="shared" si="8"/>
        <v>192.93333333333334</v>
      </c>
      <c r="D16" s="39">
        <f t="shared" si="0"/>
        <v>385.86666666666667</v>
      </c>
      <c r="E16" s="39">
        <f t="shared" si="1"/>
        <v>166.66666666666666</v>
      </c>
      <c r="F16" s="39">
        <f>+E16+C16</f>
        <v>359.6</v>
      </c>
      <c r="G16" s="39">
        <f t="shared" si="3"/>
        <v>552.5333333333333</v>
      </c>
      <c r="H16" s="37">
        <f t="shared" si="6"/>
        <v>370</v>
      </c>
      <c r="I16" s="41">
        <f t="shared" si="9"/>
        <v>3000</v>
      </c>
      <c r="J16" s="41">
        <f t="shared" si="4"/>
        <v>3370</v>
      </c>
      <c r="K16" s="37">
        <f t="shared" si="7"/>
        <v>1327.97</v>
      </c>
      <c r="L16" s="41"/>
      <c r="M16" s="41">
        <f t="shared" si="5"/>
        <v>1327.97</v>
      </c>
    </row>
    <row r="17" spans="2:13" x14ac:dyDescent="0.25">
      <c r="B17" s="37">
        <v>10</v>
      </c>
      <c r="C17" s="39">
        <f t="shared" si="8"/>
        <v>173.64000000000001</v>
      </c>
      <c r="D17" s="39">
        <f t="shared" si="0"/>
        <v>347.28000000000003</v>
      </c>
      <c r="E17" s="39">
        <f t="shared" si="1"/>
        <v>150</v>
      </c>
      <c r="F17" s="39">
        <f t="shared" si="2"/>
        <v>323.64</v>
      </c>
      <c r="G17" s="39">
        <f t="shared" si="3"/>
        <v>497.28000000000003</v>
      </c>
      <c r="H17" s="37">
        <f t="shared" si="6"/>
        <v>370</v>
      </c>
      <c r="I17" s="41">
        <f t="shared" si="9"/>
        <v>3000</v>
      </c>
      <c r="J17" s="41">
        <f t="shared" si="4"/>
        <v>3370</v>
      </c>
      <c r="K17" s="37">
        <f t="shared" si="7"/>
        <v>1327.97</v>
      </c>
      <c r="L17" s="41"/>
      <c r="M17" s="41">
        <f t="shared" si="5"/>
        <v>1327.97</v>
      </c>
    </row>
    <row r="18" spans="2:13" x14ac:dyDescent="0.25">
      <c r="B18" s="37">
        <v>11</v>
      </c>
      <c r="C18" s="39">
        <f t="shared" si="8"/>
        <v>157.85454545454547</v>
      </c>
      <c r="D18" s="39">
        <f t="shared" si="0"/>
        <v>315.70909090909095</v>
      </c>
      <c r="E18" s="39">
        <f t="shared" si="1"/>
        <v>136.36363636363637</v>
      </c>
      <c r="F18" s="39">
        <f t="shared" si="2"/>
        <v>294.21818181818185</v>
      </c>
      <c r="G18" s="39">
        <f t="shared" si="3"/>
        <v>452.07272727272732</v>
      </c>
      <c r="H18" s="37">
        <f t="shared" si="6"/>
        <v>370</v>
      </c>
      <c r="I18" s="41">
        <f t="shared" si="9"/>
        <v>3000</v>
      </c>
      <c r="J18" s="41">
        <f t="shared" si="4"/>
        <v>3370</v>
      </c>
      <c r="K18" s="37">
        <f t="shared" si="7"/>
        <v>1327.97</v>
      </c>
      <c r="L18" s="41"/>
      <c r="M18" s="41">
        <f t="shared" si="5"/>
        <v>1327.97</v>
      </c>
    </row>
    <row r="19" spans="2:13" x14ac:dyDescent="0.25">
      <c r="B19" s="37">
        <v>12</v>
      </c>
      <c r="C19" s="39">
        <f t="shared" si="8"/>
        <v>144.70000000000002</v>
      </c>
      <c r="D19" s="39">
        <f t="shared" si="0"/>
        <v>289.40000000000003</v>
      </c>
      <c r="E19" s="39">
        <f t="shared" si="1"/>
        <v>125</v>
      </c>
      <c r="F19" s="39">
        <f t="shared" si="2"/>
        <v>269.70000000000005</v>
      </c>
      <c r="G19" s="39">
        <f t="shared" si="3"/>
        <v>414.40000000000003</v>
      </c>
      <c r="H19" s="37">
        <f t="shared" si="6"/>
        <v>370</v>
      </c>
      <c r="I19" s="41">
        <f t="shared" si="9"/>
        <v>3000</v>
      </c>
      <c r="J19" s="41">
        <f t="shared" si="4"/>
        <v>3370</v>
      </c>
      <c r="K19" s="37">
        <f t="shared" si="7"/>
        <v>1327.97</v>
      </c>
      <c r="L19" s="41"/>
      <c r="M19" s="41">
        <f t="shared" si="5"/>
        <v>1327.97</v>
      </c>
    </row>
    <row r="21" spans="2:13" x14ac:dyDescent="0.25">
      <c r="B21" s="70" t="s">
        <v>82</v>
      </c>
      <c r="C21" s="70"/>
      <c r="D21" s="70"/>
      <c r="E21" s="67"/>
      <c r="F21" s="67"/>
      <c r="G21" s="67"/>
    </row>
    <row r="22" spans="2:13" x14ac:dyDescent="0.25">
      <c r="B22" s="36" t="s">
        <v>2</v>
      </c>
      <c r="C22" s="36" t="s">
        <v>77</v>
      </c>
      <c r="D22" s="36" t="s">
        <v>78</v>
      </c>
      <c r="E22" s="68"/>
      <c r="F22" s="68"/>
      <c r="G22" s="68"/>
    </row>
    <row r="23" spans="2:13" x14ac:dyDescent="0.25">
      <c r="B23" s="36" t="s">
        <v>559</v>
      </c>
      <c r="C23" s="36">
        <v>7</v>
      </c>
      <c r="D23" s="36">
        <f>C23*30.5</f>
        <v>213.5</v>
      </c>
      <c r="E23" s="68"/>
      <c r="F23" s="68"/>
      <c r="G23" s="68"/>
    </row>
    <row r="24" spans="2:13" x14ac:dyDescent="0.25">
      <c r="B24" s="36" t="s">
        <v>79</v>
      </c>
      <c r="C24" s="36"/>
      <c r="D24" s="36">
        <v>6.22</v>
      </c>
      <c r="E24" s="68"/>
      <c r="F24" s="68"/>
      <c r="G24" s="68"/>
      <c r="J24" s="36" t="s">
        <v>73</v>
      </c>
      <c r="K24" s="36">
        <v>6</v>
      </c>
      <c r="L24" s="36">
        <v>0</v>
      </c>
    </row>
    <row r="25" spans="2:13" x14ac:dyDescent="0.25">
      <c r="B25" s="36" t="s">
        <v>80</v>
      </c>
      <c r="C25" s="36"/>
      <c r="D25" s="36">
        <f>+D24*D23</f>
        <v>1327.97</v>
      </c>
      <c r="E25" s="68"/>
      <c r="F25" s="68"/>
      <c r="G25" s="68"/>
      <c r="J25" s="36" t="s">
        <v>73</v>
      </c>
      <c r="K25" s="36">
        <v>6</v>
      </c>
      <c r="L25" s="36">
        <v>6</v>
      </c>
    </row>
    <row r="26" spans="2:13" x14ac:dyDescent="0.25">
      <c r="E26" s="69"/>
      <c r="F26" s="69"/>
      <c r="G26" s="69"/>
      <c r="J26" s="43" t="s">
        <v>74</v>
      </c>
      <c r="K26" s="43">
        <v>0</v>
      </c>
      <c r="L26" s="66">
        <f>+K27</f>
        <v>828.80000000000007</v>
      </c>
    </row>
    <row r="27" spans="2:13" x14ac:dyDescent="0.25">
      <c r="B27" s="70" t="s">
        <v>83</v>
      </c>
      <c r="C27" s="70"/>
      <c r="D27" s="70"/>
      <c r="E27" s="67"/>
      <c r="F27" s="67"/>
      <c r="G27" s="67"/>
      <c r="J27" s="36" t="s">
        <v>74</v>
      </c>
      <c r="K27" s="65">
        <f>+G13</f>
        <v>828.80000000000007</v>
      </c>
      <c r="L27" s="65">
        <f>+L26</f>
        <v>828.80000000000007</v>
      </c>
    </row>
    <row r="28" spans="2:13" x14ac:dyDescent="0.25">
      <c r="B28" s="36" t="s">
        <v>2</v>
      </c>
      <c r="C28" s="36" t="s">
        <v>84</v>
      </c>
      <c r="D28" s="36" t="s">
        <v>78</v>
      </c>
      <c r="E28" s="68"/>
      <c r="F28" s="68"/>
      <c r="G28" s="68"/>
    </row>
    <row r="29" spans="2:13" x14ac:dyDescent="0.25">
      <c r="B29" s="36" t="s">
        <v>549</v>
      </c>
      <c r="C29" s="36">
        <v>25</v>
      </c>
      <c r="D29" s="36">
        <f>+C29*4</f>
        <v>100</v>
      </c>
      <c r="E29" s="46"/>
      <c r="F29" s="46"/>
      <c r="G29" s="46"/>
    </row>
    <row r="30" spans="2:13" x14ac:dyDescent="0.25">
      <c r="B30" s="36" t="s">
        <v>79</v>
      </c>
      <c r="C30" s="36"/>
      <c r="D30" s="36">
        <v>3.7</v>
      </c>
      <c r="E30" s="46"/>
      <c r="F30" s="46"/>
      <c r="G30" s="46"/>
    </row>
    <row r="31" spans="2:13" x14ac:dyDescent="0.25">
      <c r="B31" s="36" t="s">
        <v>80</v>
      </c>
      <c r="C31" s="36"/>
      <c r="D31" s="36">
        <f>+D30*D29</f>
        <v>370</v>
      </c>
      <c r="E31" s="46"/>
      <c r="F31" s="46"/>
      <c r="G31" s="46"/>
    </row>
  </sheetData>
  <mergeCells count="7">
    <mergeCell ref="B1:D1"/>
    <mergeCell ref="B21:D21"/>
    <mergeCell ref="B27:D27"/>
    <mergeCell ref="H5:J5"/>
    <mergeCell ref="K5:M5"/>
    <mergeCell ref="I1:L1"/>
    <mergeCell ref="I2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0EEB-076D-4050-B4C6-7D80402E2845}">
  <dimension ref="A1:O300"/>
  <sheetViews>
    <sheetView showGridLines="0" tabSelected="1" topLeftCell="A262" workbookViewId="0">
      <selection activeCell="I304" sqref="I304"/>
    </sheetView>
  </sheetViews>
  <sheetFormatPr baseColWidth="10" defaultRowHeight="15" x14ac:dyDescent="0.25"/>
  <sheetData>
    <row r="1" spans="1:15" x14ac:dyDescent="0.25">
      <c r="A1" s="52" t="s">
        <v>93</v>
      </c>
      <c r="B1" s="52" t="s">
        <v>94</v>
      </c>
      <c r="C1" s="53" t="s">
        <v>95</v>
      </c>
      <c r="D1" s="52" t="s">
        <v>96</v>
      </c>
      <c r="E1" s="53" t="s">
        <v>97</v>
      </c>
      <c r="H1" s="52" t="s">
        <v>93</v>
      </c>
      <c r="I1" s="52" t="s">
        <v>94</v>
      </c>
      <c r="J1" s="53" t="s">
        <v>95</v>
      </c>
      <c r="K1" s="52" t="s">
        <v>96</v>
      </c>
      <c r="L1" s="53" t="s">
        <v>97</v>
      </c>
    </row>
    <row r="2" spans="1:15" x14ac:dyDescent="0.25">
      <c r="A2" s="54" t="s">
        <v>98</v>
      </c>
      <c r="B2" s="55" t="s">
        <v>99</v>
      </c>
      <c r="C2" s="56" t="s">
        <v>100</v>
      </c>
      <c r="D2" s="57">
        <v>1</v>
      </c>
      <c r="E2" s="56">
        <v>44</v>
      </c>
      <c r="H2" s="54" t="s">
        <v>101</v>
      </c>
      <c r="I2" s="55" t="s">
        <v>102</v>
      </c>
      <c r="J2" s="56" t="s">
        <v>103</v>
      </c>
      <c r="K2" s="57">
        <v>1</v>
      </c>
      <c r="L2" s="56">
        <v>109</v>
      </c>
      <c r="N2" s="37" t="s">
        <v>104</v>
      </c>
      <c r="O2" s="37" t="s">
        <v>105</v>
      </c>
    </row>
    <row r="3" spans="1:15" x14ac:dyDescent="0.25">
      <c r="A3" s="54" t="s">
        <v>98</v>
      </c>
      <c r="B3" s="55" t="s">
        <v>106</v>
      </c>
      <c r="C3" s="56" t="s">
        <v>107</v>
      </c>
      <c r="D3" s="57">
        <v>1</v>
      </c>
      <c r="E3" s="56">
        <v>96</v>
      </c>
      <c r="H3" s="54" t="s">
        <v>101</v>
      </c>
      <c r="I3" s="55" t="s">
        <v>102</v>
      </c>
      <c r="J3" s="56" t="s">
        <v>108</v>
      </c>
      <c r="K3" s="57">
        <v>1</v>
      </c>
      <c r="L3" s="56">
        <v>29</v>
      </c>
      <c r="N3" s="58" t="s">
        <v>98</v>
      </c>
      <c r="O3" s="37">
        <f>+SUMIF($A$2:$A$299,$N$3,$D$2:$D$299)</f>
        <v>175</v>
      </c>
    </row>
    <row r="4" spans="1:15" x14ac:dyDescent="0.25">
      <c r="A4" s="54" t="s">
        <v>98</v>
      </c>
      <c r="B4" s="55" t="s">
        <v>99</v>
      </c>
      <c r="C4" s="56" t="s">
        <v>107</v>
      </c>
      <c r="D4" s="57"/>
      <c r="E4" s="56">
        <v>96</v>
      </c>
      <c r="H4" s="54" t="s">
        <v>101</v>
      </c>
      <c r="I4" s="55" t="s">
        <v>102</v>
      </c>
      <c r="J4" s="56" t="s">
        <v>109</v>
      </c>
      <c r="K4" s="57">
        <v>1</v>
      </c>
      <c r="L4" s="56">
        <v>80</v>
      </c>
      <c r="N4" s="58" t="s">
        <v>110</v>
      </c>
      <c r="O4" s="37">
        <f>+SUMIF($H$2:$H$299,$N$4,$K$2:$K$299)</f>
        <v>58</v>
      </c>
    </row>
    <row r="5" spans="1:15" x14ac:dyDescent="0.25">
      <c r="A5" s="54" t="s">
        <v>98</v>
      </c>
      <c r="B5" s="55" t="s">
        <v>106</v>
      </c>
      <c r="C5" s="56" t="s">
        <v>111</v>
      </c>
      <c r="D5" s="57">
        <v>1</v>
      </c>
      <c r="E5" s="56">
        <v>74</v>
      </c>
      <c r="H5" s="54" t="s">
        <v>101</v>
      </c>
      <c r="I5" s="55" t="s">
        <v>102</v>
      </c>
      <c r="J5" s="56" t="s">
        <v>112</v>
      </c>
      <c r="K5" s="57">
        <v>1</v>
      </c>
      <c r="L5" s="56">
        <v>103</v>
      </c>
      <c r="N5" s="58" t="s">
        <v>113</v>
      </c>
      <c r="O5" s="37">
        <f>+SUMIF($H$2:$H$299,$N$5,$K$2:$K$299)</f>
        <v>73</v>
      </c>
    </row>
    <row r="6" spans="1:15" x14ac:dyDescent="0.25">
      <c r="A6" s="54" t="s">
        <v>98</v>
      </c>
      <c r="B6" s="55" t="s">
        <v>99</v>
      </c>
      <c r="C6" s="56" t="s">
        <v>111</v>
      </c>
      <c r="D6" s="57"/>
      <c r="E6" s="56">
        <v>78</v>
      </c>
      <c r="H6" s="54" t="s">
        <v>101</v>
      </c>
      <c r="I6" s="55" t="s">
        <v>102</v>
      </c>
      <c r="J6" s="56" t="s">
        <v>114</v>
      </c>
      <c r="K6" s="57">
        <v>1</v>
      </c>
      <c r="L6" s="56">
        <v>263</v>
      </c>
      <c r="N6" s="58" t="s">
        <v>115</v>
      </c>
      <c r="O6" s="37">
        <f>+SUMIF($A$2:$A$299,$N$6,$D$2:$D$299)</f>
        <v>32</v>
      </c>
    </row>
    <row r="7" spans="1:15" x14ac:dyDescent="0.25">
      <c r="A7" s="54" t="s">
        <v>98</v>
      </c>
      <c r="B7" s="55" t="s">
        <v>106</v>
      </c>
      <c r="C7" s="56" t="s">
        <v>116</v>
      </c>
      <c r="D7" s="57">
        <v>1</v>
      </c>
      <c r="E7" s="56">
        <v>30</v>
      </c>
      <c r="H7" s="54" t="s">
        <v>101</v>
      </c>
      <c r="I7" s="55" t="s">
        <v>102</v>
      </c>
      <c r="J7" s="56" t="s">
        <v>117</v>
      </c>
      <c r="K7" s="57">
        <v>1</v>
      </c>
      <c r="L7" s="56">
        <v>160</v>
      </c>
      <c r="N7" s="58" t="s">
        <v>101</v>
      </c>
      <c r="O7" s="37">
        <f>+SUMIF($H$2:$H$299,$N$7,$K$2:$K$299)</f>
        <v>152</v>
      </c>
    </row>
    <row r="8" spans="1:15" x14ac:dyDescent="0.25">
      <c r="A8" s="54" t="s">
        <v>98</v>
      </c>
      <c r="B8" s="55" t="s">
        <v>99</v>
      </c>
      <c r="C8" s="56" t="s">
        <v>116</v>
      </c>
      <c r="D8" s="57"/>
      <c r="E8" s="56">
        <v>26</v>
      </c>
      <c r="H8" s="54" t="s">
        <v>101</v>
      </c>
      <c r="I8" s="55" t="s">
        <v>102</v>
      </c>
      <c r="J8" s="56" t="s">
        <v>118</v>
      </c>
      <c r="K8" s="57">
        <v>1</v>
      </c>
      <c r="L8" s="56">
        <v>94</v>
      </c>
    </row>
    <row r="9" spans="1:15" x14ac:dyDescent="0.25">
      <c r="A9" s="54" t="s">
        <v>98</v>
      </c>
      <c r="B9" s="55" t="s">
        <v>99</v>
      </c>
      <c r="C9" s="56" t="s">
        <v>119</v>
      </c>
      <c r="D9" s="57">
        <v>1</v>
      </c>
      <c r="E9" s="56">
        <v>26</v>
      </c>
      <c r="H9" s="54" t="s">
        <v>101</v>
      </c>
      <c r="I9" s="55" t="s">
        <v>102</v>
      </c>
      <c r="J9" s="56" t="s">
        <v>120</v>
      </c>
      <c r="K9" s="57">
        <v>1</v>
      </c>
      <c r="L9" s="56">
        <v>217</v>
      </c>
    </row>
    <row r="10" spans="1:15" x14ac:dyDescent="0.25">
      <c r="A10" s="54" t="s">
        <v>98</v>
      </c>
      <c r="B10" s="55" t="s">
        <v>121</v>
      </c>
      <c r="C10" s="56" t="s">
        <v>119</v>
      </c>
      <c r="D10" s="57">
        <v>1</v>
      </c>
      <c r="E10" s="56">
        <v>72</v>
      </c>
      <c r="H10" s="54" t="s">
        <v>101</v>
      </c>
      <c r="I10" s="55" t="s">
        <v>122</v>
      </c>
      <c r="J10" s="56" t="s">
        <v>123</v>
      </c>
      <c r="K10" s="57">
        <v>1</v>
      </c>
      <c r="L10" s="56">
        <v>26</v>
      </c>
    </row>
    <row r="11" spans="1:15" x14ac:dyDescent="0.25">
      <c r="A11" s="54" t="s">
        <v>98</v>
      </c>
      <c r="B11" s="55" t="s">
        <v>106</v>
      </c>
      <c r="C11" s="56" t="s">
        <v>124</v>
      </c>
      <c r="D11" s="57">
        <v>1</v>
      </c>
      <c r="E11" s="56">
        <v>86</v>
      </c>
      <c r="H11" s="54" t="s">
        <v>101</v>
      </c>
      <c r="I11" s="55" t="s">
        <v>102</v>
      </c>
      <c r="J11" s="56" t="s">
        <v>123</v>
      </c>
      <c r="K11" s="57">
        <v>1</v>
      </c>
      <c r="L11" s="56">
        <v>14</v>
      </c>
    </row>
    <row r="12" spans="1:15" x14ac:dyDescent="0.25">
      <c r="A12" s="54" t="s">
        <v>98</v>
      </c>
      <c r="B12" s="55" t="s">
        <v>99</v>
      </c>
      <c r="C12" s="56" t="s">
        <v>124</v>
      </c>
      <c r="D12" s="57"/>
      <c r="E12" s="56">
        <v>86</v>
      </c>
      <c r="H12" s="54" t="s">
        <v>101</v>
      </c>
      <c r="I12" s="55" t="s">
        <v>102</v>
      </c>
      <c r="J12" s="56" t="s">
        <v>125</v>
      </c>
      <c r="K12" s="57">
        <v>1</v>
      </c>
      <c r="L12" s="56">
        <v>19</v>
      </c>
    </row>
    <row r="13" spans="1:15" x14ac:dyDescent="0.25">
      <c r="A13" s="54" t="s">
        <v>98</v>
      </c>
      <c r="B13" s="55" t="s">
        <v>106</v>
      </c>
      <c r="C13" s="56" t="s">
        <v>126</v>
      </c>
      <c r="D13" s="57">
        <v>1</v>
      </c>
      <c r="E13" s="56">
        <v>104</v>
      </c>
      <c r="H13" s="54" t="s">
        <v>101</v>
      </c>
      <c r="I13" s="55" t="s">
        <v>102</v>
      </c>
      <c r="J13" s="56" t="s">
        <v>127</v>
      </c>
      <c r="K13" s="57">
        <v>1</v>
      </c>
      <c r="L13" s="56">
        <v>10</v>
      </c>
    </row>
    <row r="14" spans="1:15" x14ac:dyDescent="0.25">
      <c r="A14" s="54" t="s">
        <v>98</v>
      </c>
      <c r="B14" s="55" t="s">
        <v>99</v>
      </c>
      <c r="C14" s="56" t="s">
        <v>128</v>
      </c>
      <c r="D14" s="57">
        <v>1</v>
      </c>
      <c r="E14" s="56">
        <v>38</v>
      </c>
      <c r="H14" s="54" t="s">
        <v>101</v>
      </c>
      <c r="I14" s="55" t="s">
        <v>102</v>
      </c>
      <c r="J14" s="56" t="s">
        <v>129</v>
      </c>
      <c r="K14" s="57">
        <v>1</v>
      </c>
      <c r="L14" s="56">
        <v>27</v>
      </c>
    </row>
    <row r="15" spans="1:15" x14ac:dyDescent="0.25">
      <c r="A15" s="54" t="s">
        <v>98</v>
      </c>
      <c r="B15" s="55" t="s">
        <v>106</v>
      </c>
      <c r="C15" s="56" t="s">
        <v>130</v>
      </c>
      <c r="D15" s="57">
        <v>1</v>
      </c>
      <c r="E15" s="56">
        <v>112</v>
      </c>
      <c r="H15" s="54" t="s">
        <v>110</v>
      </c>
      <c r="I15" s="55" t="s">
        <v>99</v>
      </c>
      <c r="J15" s="56" t="s">
        <v>131</v>
      </c>
      <c r="K15" s="57">
        <v>1</v>
      </c>
      <c r="L15" s="56">
        <v>200</v>
      </c>
    </row>
    <row r="16" spans="1:15" x14ac:dyDescent="0.25">
      <c r="A16" s="54" t="s">
        <v>98</v>
      </c>
      <c r="B16" s="55" t="s">
        <v>99</v>
      </c>
      <c r="C16" s="56" t="s">
        <v>130</v>
      </c>
      <c r="D16" s="57"/>
      <c r="E16" s="56">
        <v>94</v>
      </c>
      <c r="H16" s="54" t="s">
        <v>110</v>
      </c>
      <c r="I16" s="55" t="s">
        <v>132</v>
      </c>
      <c r="J16" s="56" t="s">
        <v>133</v>
      </c>
      <c r="K16" s="57">
        <v>1</v>
      </c>
      <c r="L16" s="56">
        <v>264</v>
      </c>
    </row>
    <row r="17" spans="1:12" x14ac:dyDescent="0.25">
      <c r="A17" s="54" t="s">
        <v>98</v>
      </c>
      <c r="B17" s="55" t="s">
        <v>99</v>
      </c>
      <c r="C17" s="56" t="s">
        <v>134</v>
      </c>
      <c r="D17" s="57">
        <v>1</v>
      </c>
      <c r="E17" s="56">
        <v>98</v>
      </c>
      <c r="H17" s="54" t="s">
        <v>110</v>
      </c>
      <c r="I17" s="55" t="s">
        <v>99</v>
      </c>
      <c r="J17" s="56" t="s">
        <v>135</v>
      </c>
      <c r="K17" s="57">
        <v>1</v>
      </c>
      <c r="L17" s="56">
        <v>72</v>
      </c>
    </row>
    <row r="18" spans="1:12" x14ac:dyDescent="0.25">
      <c r="A18" s="54" t="s">
        <v>98</v>
      </c>
      <c r="B18" s="55" t="s">
        <v>121</v>
      </c>
      <c r="C18" s="56" t="s">
        <v>134</v>
      </c>
      <c r="D18" s="57">
        <v>1</v>
      </c>
      <c r="E18" s="56">
        <v>134</v>
      </c>
      <c r="H18" s="54" t="s">
        <v>110</v>
      </c>
      <c r="I18" s="55" t="s">
        <v>99</v>
      </c>
      <c r="J18" s="56" t="s">
        <v>136</v>
      </c>
      <c r="K18" s="57">
        <v>1</v>
      </c>
      <c r="L18" s="56">
        <v>64</v>
      </c>
    </row>
    <row r="19" spans="1:12" x14ac:dyDescent="0.25">
      <c r="A19" s="54" t="s">
        <v>98</v>
      </c>
      <c r="B19" s="55" t="s">
        <v>99</v>
      </c>
      <c r="C19" s="56" t="s">
        <v>137</v>
      </c>
      <c r="D19" s="57">
        <v>1</v>
      </c>
      <c r="E19" s="56">
        <v>92</v>
      </c>
      <c r="H19" s="54" t="s">
        <v>110</v>
      </c>
      <c r="I19" s="55" t="s">
        <v>132</v>
      </c>
      <c r="J19" s="56" t="s">
        <v>138</v>
      </c>
      <c r="K19" s="57">
        <v>1</v>
      </c>
      <c r="L19" s="56">
        <v>54</v>
      </c>
    </row>
    <row r="20" spans="1:12" x14ac:dyDescent="0.25">
      <c r="A20" s="54" t="s">
        <v>98</v>
      </c>
      <c r="B20" s="55" t="s">
        <v>106</v>
      </c>
      <c r="C20" s="56" t="s">
        <v>139</v>
      </c>
      <c r="D20" s="57">
        <v>1</v>
      </c>
      <c r="E20" s="56">
        <v>46</v>
      </c>
      <c r="H20" s="54" t="s">
        <v>110</v>
      </c>
      <c r="I20" s="55" t="s">
        <v>99</v>
      </c>
      <c r="J20" s="56" t="s">
        <v>138</v>
      </c>
      <c r="K20" s="57"/>
      <c r="L20" s="56">
        <v>54</v>
      </c>
    </row>
    <row r="21" spans="1:12" x14ac:dyDescent="0.25">
      <c r="A21" s="54" t="s">
        <v>98</v>
      </c>
      <c r="B21" s="55" t="s">
        <v>140</v>
      </c>
      <c r="C21" s="56" t="s">
        <v>139</v>
      </c>
      <c r="D21" s="57">
        <v>1</v>
      </c>
      <c r="E21" s="56">
        <v>90</v>
      </c>
      <c r="H21" s="54" t="s">
        <v>110</v>
      </c>
      <c r="I21" s="55" t="s">
        <v>132</v>
      </c>
      <c r="J21" s="56" t="s">
        <v>141</v>
      </c>
      <c r="K21" s="57">
        <v>1</v>
      </c>
      <c r="L21" s="56">
        <v>66</v>
      </c>
    </row>
    <row r="22" spans="1:12" x14ac:dyDescent="0.25">
      <c r="A22" s="54" t="s">
        <v>98</v>
      </c>
      <c r="B22" s="55" t="s">
        <v>99</v>
      </c>
      <c r="C22" s="56" t="s">
        <v>139</v>
      </c>
      <c r="D22" s="57"/>
      <c r="E22" s="56">
        <v>40</v>
      </c>
      <c r="H22" s="54" t="s">
        <v>110</v>
      </c>
      <c r="I22" s="55" t="s">
        <v>99</v>
      </c>
      <c r="J22" s="56" t="s">
        <v>141</v>
      </c>
      <c r="K22" s="57"/>
      <c r="L22" s="56">
        <v>66</v>
      </c>
    </row>
    <row r="23" spans="1:12" x14ac:dyDescent="0.25">
      <c r="A23" s="54" t="s">
        <v>98</v>
      </c>
      <c r="B23" s="55" t="s">
        <v>142</v>
      </c>
      <c r="C23" s="56" t="s">
        <v>139</v>
      </c>
      <c r="D23" s="57"/>
      <c r="E23" s="56">
        <v>90</v>
      </c>
      <c r="H23" s="54" t="s">
        <v>110</v>
      </c>
      <c r="I23" s="55" t="s">
        <v>99</v>
      </c>
      <c r="J23" s="56" t="s">
        <v>143</v>
      </c>
      <c r="K23" s="57">
        <v>1</v>
      </c>
      <c r="L23" s="56">
        <v>72</v>
      </c>
    </row>
    <row r="24" spans="1:12" x14ac:dyDescent="0.25">
      <c r="A24" s="54" t="s">
        <v>98</v>
      </c>
      <c r="B24" s="55" t="s">
        <v>99</v>
      </c>
      <c r="C24" s="56" t="s">
        <v>144</v>
      </c>
      <c r="D24" s="57">
        <v>1</v>
      </c>
      <c r="E24" s="56">
        <v>178</v>
      </c>
      <c r="H24" s="54" t="s">
        <v>110</v>
      </c>
      <c r="I24" s="55" t="s">
        <v>132</v>
      </c>
      <c r="J24" s="56" t="s">
        <v>145</v>
      </c>
      <c r="K24" s="57">
        <v>1</v>
      </c>
      <c r="L24" s="56">
        <v>68</v>
      </c>
    </row>
    <row r="25" spans="1:12" x14ac:dyDescent="0.25">
      <c r="A25" s="54" t="s">
        <v>98</v>
      </c>
      <c r="B25" s="55" t="s">
        <v>140</v>
      </c>
      <c r="C25" s="56" t="s">
        <v>146</v>
      </c>
      <c r="D25" s="57">
        <v>1</v>
      </c>
      <c r="E25" s="56">
        <v>80</v>
      </c>
      <c r="H25" s="54" t="s">
        <v>110</v>
      </c>
      <c r="I25" s="55" t="s">
        <v>99</v>
      </c>
      <c r="J25" s="56" t="s">
        <v>145</v>
      </c>
      <c r="K25" s="57"/>
      <c r="L25" s="56">
        <v>68</v>
      </c>
    </row>
    <row r="26" spans="1:12" x14ac:dyDescent="0.25">
      <c r="A26" s="54" t="s">
        <v>98</v>
      </c>
      <c r="B26" s="55" t="s">
        <v>99</v>
      </c>
      <c r="C26" s="56" t="s">
        <v>146</v>
      </c>
      <c r="D26" s="57"/>
      <c r="E26" s="56">
        <v>44</v>
      </c>
      <c r="H26" s="54" t="s">
        <v>110</v>
      </c>
      <c r="I26" s="55" t="s">
        <v>99</v>
      </c>
      <c r="J26" s="56" t="s">
        <v>147</v>
      </c>
      <c r="K26" s="57">
        <v>1</v>
      </c>
      <c r="L26" s="56">
        <v>58</v>
      </c>
    </row>
    <row r="27" spans="1:12" x14ac:dyDescent="0.25">
      <c r="A27" s="54" t="s">
        <v>98</v>
      </c>
      <c r="B27" s="55" t="s">
        <v>142</v>
      </c>
      <c r="C27" s="56" t="s">
        <v>146</v>
      </c>
      <c r="D27" s="57">
        <v>1</v>
      </c>
      <c r="E27" s="56">
        <v>80</v>
      </c>
      <c r="H27" s="54" t="s">
        <v>110</v>
      </c>
      <c r="I27" s="55" t="s">
        <v>132</v>
      </c>
      <c r="J27" s="56" t="s">
        <v>148</v>
      </c>
      <c r="K27" s="57">
        <v>1</v>
      </c>
      <c r="L27" s="56">
        <v>49</v>
      </c>
    </row>
    <row r="28" spans="1:12" x14ac:dyDescent="0.25">
      <c r="A28" s="54" t="s">
        <v>98</v>
      </c>
      <c r="B28" s="55" t="s">
        <v>106</v>
      </c>
      <c r="C28" s="56" t="s">
        <v>149</v>
      </c>
      <c r="D28" s="57">
        <v>1</v>
      </c>
      <c r="E28" s="56">
        <v>78</v>
      </c>
      <c r="H28" s="54" t="s">
        <v>110</v>
      </c>
      <c r="I28" s="55" t="s">
        <v>99</v>
      </c>
      <c r="J28" s="56" t="s">
        <v>148</v>
      </c>
      <c r="K28" s="57"/>
      <c r="L28" s="56">
        <v>43</v>
      </c>
    </row>
    <row r="29" spans="1:12" x14ac:dyDescent="0.25">
      <c r="A29" s="54" t="s">
        <v>98</v>
      </c>
      <c r="B29" s="55" t="s">
        <v>99</v>
      </c>
      <c r="C29" s="56" t="s">
        <v>149</v>
      </c>
      <c r="D29" s="57"/>
      <c r="E29" s="56">
        <v>72</v>
      </c>
      <c r="H29" s="54" t="s">
        <v>110</v>
      </c>
      <c r="I29" s="55" t="s">
        <v>99</v>
      </c>
      <c r="J29" s="56" t="s">
        <v>150</v>
      </c>
      <c r="K29" s="57">
        <v>1</v>
      </c>
      <c r="L29" s="56">
        <v>74</v>
      </c>
    </row>
    <row r="30" spans="1:12" x14ac:dyDescent="0.25">
      <c r="A30" s="54" t="s">
        <v>98</v>
      </c>
      <c r="B30" s="55" t="s">
        <v>99</v>
      </c>
      <c r="C30" s="56" t="s">
        <v>151</v>
      </c>
      <c r="D30" s="57">
        <v>1</v>
      </c>
      <c r="E30" s="56">
        <v>88</v>
      </c>
      <c r="H30" s="54" t="s">
        <v>110</v>
      </c>
      <c r="I30" s="55" t="s">
        <v>132</v>
      </c>
      <c r="J30" s="56" t="s">
        <v>152</v>
      </c>
      <c r="K30" s="57">
        <v>1</v>
      </c>
      <c r="L30" s="56">
        <v>142</v>
      </c>
    </row>
    <row r="31" spans="1:12" x14ac:dyDescent="0.25">
      <c r="A31" s="54" t="s">
        <v>98</v>
      </c>
      <c r="B31" s="55" t="s">
        <v>106</v>
      </c>
      <c r="C31" s="56" t="s">
        <v>153</v>
      </c>
      <c r="D31" s="57">
        <v>1</v>
      </c>
      <c r="E31" s="56">
        <v>136</v>
      </c>
      <c r="H31" s="54" t="s">
        <v>110</v>
      </c>
      <c r="I31" s="55" t="s">
        <v>99</v>
      </c>
      <c r="J31" s="56" t="s">
        <v>152</v>
      </c>
      <c r="K31" s="57"/>
      <c r="L31" s="56">
        <v>142</v>
      </c>
    </row>
    <row r="32" spans="1:12" x14ac:dyDescent="0.25">
      <c r="A32" s="54" t="s">
        <v>98</v>
      </c>
      <c r="B32" s="55" t="s">
        <v>99</v>
      </c>
      <c r="C32" s="56" t="s">
        <v>154</v>
      </c>
      <c r="D32" s="57">
        <v>1</v>
      </c>
      <c r="E32" s="56">
        <v>90</v>
      </c>
      <c r="H32" s="54" t="s">
        <v>110</v>
      </c>
      <c r="I32" s="55" t="s">
        <v>99</v>
      </c>
      <c r="J32" s="56" t="s">
        <v>155</v>
      </c>
      <c r="K32" s="57">
        <v>1</v>
      </c>
      <c r="L32" s="56">
        <v>80</v>
      </c>
    </row>
    <row r="33" spans="1:12" x14ac:dyDescent="0.25">
      <c r="A33" s="54" t="s">
        <v>98</v>
      </c>
      <c r="B33" s="55" t="s">
        <v>99</v>
      </c>
      <c r="C33" s="56" t="s">
        <v>156</v>
      </c>
      <c r="D33" s="57">
        <v>1</v>
      </c>
      <c r="E33" s="56">
        <v>108</v>
      </c>
      <c r="H33" s="54" t="s">
        <v>110</v>
      </c>
      <c r="I33" s="55" t="s">
        <v>132</v>
      </c>
      <c r="J33" s="56" t="s">
        <v>157</v>
      </c>
      <c r="K33" s="57">
        <v>1</v>
      </c>
      <c r="L33" s="56">
        <v>74</v>
      </c>
    </row>
    <row r="34" spans="1:12" x14ac:dyDescent="0.25">
      <c r="A34" s="54" t="s">
        <v>98</v>
      </c>
      <c r="B34" s="55" t="s">
        <v>106</v>
      </c>
      <c r="C34" s="56" t="s">
        <v>158</v>
      </c>
      <c r="D34" s="57">
        <v>1</v>
      </c>
      <c r="E34" s="56">
        <v>18</v>
      </c>
      <c r="H34" s="54" t="s">
        <v>110</v>
      </c>
      <c r="I34" s="55" t="s">
        <v>99</v>
      </c>
      <c r="J34" s="56" t="s">
        <v>157</v>
      </c>
      <c r="K34" s="57"/>
      <c r="L34" s="56">
        <v>74</v>
      </c>
    </row>
    <row r="35" spans="1:12" x14ac:dyDescent="0.25">
      <c r="A35" s="54" t="s">
        <v>98</v>
      </c>
      <c r="B35" s="55" t="s">
        <v>99</v>
      </c>
      <c r="C35" s="56" t="s">
        <v>158</v>
      </c>
      <c r="D35" s="57"/>
      <c r="E35" s="56">
        <v>18</v>
      </c>
      <c r="H35" s="54" t="s">
        <v>110</v>
      </c>
      <c r="I35" s="55" t="s">
        <v>99</v>
      </c>
      <c r="J35" s="56" t="s">
        <v>159</v>
      </c>
      <c r="K35" s="57">
        <v>1</v>
      </c>
      <c r="L35" s="56">
        <v>80</v>
      </c>
    </row>
    <row r="36" spans="1:12" x14ac:dyDescent="0.25">
      <c r="A36" s="54" t="s">
        <v>98</v>
      </c>
      <c r="B36" s="55" t="s">
        <v>106</v>
      </c>
      <c r="C36" s="56" t="s">
        <v>160</v>
      </c>
      <c r="D36" s="57">
        <v>1</v>
      </c>
      <c r="E36" s="56">
        <v>40</v>
      </c>
      <c r="H36" s="54" t="s">
        <v>110</v>
      </c>
      <c r="I36" s="55" t="s">
        <v>161</v>
      </c>
      <c r="J36" s="56" t="s">
        <v>162</v>
      </c>
      <c r="K36" s="57">
        <v>1</v>
      </c>
      <c r="L36" s="56">
        <v>58</v>
      </c>
    </row>
    <row r="37" spans="1:12" x14ac:dyDescent="0.25">
      <c r="A37" s="54" t="s">
        <v>98</v>
      </c>
      <c r="B37" s="55" t="s">
        <v>99</v>
      </c>
      <c r="C37" s="56" t="s">
        <v>160</v>
      </c>
      <c r="D37" s="57"/>
      <c r="E37" s="56">
        <v>40</v>
      </c>
      <c r="H37" s="54" t="s">
        <v>110</v>
      </c>
      <c r="I37" s="55" t="s">
        <v>132</v>
      </c>
      <c r="J37" s="56" t="s">
        <v>163</v>
      </c>
      <c r="K37" s="57">
        <v>1</v>
      </c>
      <c r="L37" s="56">
        <v>60</v>
      </c>
    </row>
    <row r="38" spans="1:12" x14ac:dyDescent="0.25">
      <c r="A38" s="54" t="s">
        <v>98</v>
      </c>
      <c r="B38" s="55" t="s">
        <v>99</v>
      </c>
      <c r="C38" s="56" t="s">
        <v>164</v>
      </c>
      <c r="D38" s="57">
        <v>1</v>
      </c>
      <c r="E38" s="56">
        <v>90</v>
      </c>
      <c r="H38" s="54" t="s">
        <v>110</v>
      </c>
      <c r="I38" s="55" t="s">
        <v>165</v>
      </c>
      <c r="J38" s="56" t="s">
        <v>166</v>
      </c>
      <c r="K38" s="57">
        <v>1</v>
      </c>
      <c r="L38" s="56">
        <v>104</v>
      </c>
    </row>
    <row r="39" spans="1:12" x14ac:dyDescent="0.25">
      <c r="A39" s="54" t="s">
        <v>98</v>
      </c>
      <c r="B39" s="55" t="s">
        <v>99</v>
      </c>
      <c r="C39" s="56" t="s">
        <v>167</v>
      </c>
      <c r="D39" s="57">
        <v>1</v>
      </c>
      <c r="E39" s="56">
        <v>82</v>
      </c>
      <c r="H39" s="54" t="s">
        <v>110</v>
      </c>
      <c r="I39" s="55" t="s">
        <v>132</v>
      </c>
      <c r="J39" s="56" t="s">
        <v>168</v>
      </c>
      <c r="K39" s="57">
        <v>1</v>
      </c>
      <c r="L39" s="56">
        <v>46</v>
      </c>
    </row>
    <row r="40" spans="1:12" x14ac:dyDescent="0.25">
      <c r="A40" s="54" t="s">
        <v>98</v>
      </c>
      <c r="B40" s="55" t="s">
        <v>106</v>
      </c>
      <c r="C40" s="56" t="s">
        <v>169</v>
      </c>
      <c r="D40" s="57">
        <v>1</v>
      </c>
      <c r="E40" s="56">
        <v>74</v>
      </c>
      <c r="H40" s="54" t="s">
        <v>110</v>
      </c>
      <c r="I40" s="55" t="s">
        <v>99</v>
      </c>
      <c r="J40" s="56" t="s">
        <v>168</v>
      </c>
      <c r="K40" s="57"/>
      <c r="L40" s="56">
        <v>33</v>
      </c>
    </row>
    <row r="41" spans="1:12" x14ac:dyDescent="0.25">
      <c r="A41" s="54" t="s">
        <v>98</v>
      </c>
      <c r="B41" s="55" t="s">
        <v>170</v>
      </c>
      <c r="C41" s="56" t="s">
        <v>169</v>
      </c>
      <c r="D41" s="57"/>
      <c r="E41" s="56">
        <v>40</v>
      </c>
      <c r="H41" s="54" t="s">
        <v>110</v>
      </c>
      <c r="I41" s="55" t="s">
        <v>132</v>
      </c>
      <c r="J41" s="56" t="s">
        <v>171</v>
      </c>
      <c r="K41" s="57">
        <v>1</v>
      </c>
      <c r="L41" s="56">
        <v>68</v>
      </c>
    </row>
    <row r="42" spans="1:12" x14ac:dyDescent="0.25">
      <c r="A42" s="54" t="s">
        <v>98</v>
      </c>
      <c r="B42" s="55" t="s">
        <v>99</v>
      </c>
      <c r="C42" s="56" t="s">
        <v>172</v>
      </c>
      <c r="D42" s="57">
        <v>1</v>
      </c>
      <c r="E42" s="56">
        <v>34</v>
      </c>
      <c r="H42" s="54" t="s">
        <v>110</v>
      </c>
      <c r="I42" s="55" t="s">
        <v>99</v>
      </c>
      <c r="J42" s="56" t="s">
        <v>171</v>
      </c>
      <c r="K42" s="57"/>
      <c r="L42" s="56">
        <v>114</v>
      </c>
    </row>
    <row r="43" spans="1:12" x14ac:dyDescent="0.25">
      <c r="A43" s="54" t="s">
        <v>98</v>
      </c>
      <c r="B43" s="55" t="s">
        <v>106</v>
      </c>
      <c r="C43" s="56" t="s">
        <v>173</v>
      </c>
      <c r="D43" s="57">
        <v>1</v>
      </c>
      <c r="E43" s="56">
        <v>68</v>
      </c>
      <c r="H43" s="54" t="s">
        <v>110</v>
      </c>
      <c r="I43" s="55" t="s">
        <v>99</v>
      </c>
      <c r="J43" s="56" t="s">
        <v>174</v>
      </c>
      <c r="K43" s="57">
        <v>1</v>
      </c>
      <c r="L43" s="56">
        <v>86</v>
      </c>
    </row>
    <row r="44" spans="1:12" x14ac:dyDescent="0.25">
      <c r="A44" s="54" t="s">
        <v>98</v>
      </c>
      <c r="B44" s="55" t="s">
        <v>99</v>
      </c>
      <c r="C44" s="56" t="s">
        <v>173</v>
      </c>
      <c r="D44" s="57"/>
      <c r="E44" s="56">
        <v>68</v>
      </c>
      <c r="H44" s="54" t="s">
        <v>110</v>
      </c>
      <c r="I44" s="55" t="s">
        <v>99</v>
      </c>
      <c r="J44" s="56" t="s">
        <v>175</v>
      </c>
      <c r="K44" s="57">
        <v>1</v>
      </c>
      <c r="L44" s="56">
        <v>80</v>
      </c>
    </row>
    <row r="45" spans="1:12" x14ac:dyDescent="0.25">
      <c r="A45" s="54" t="s">
        <v>98</v>
      </c>
      <c r="B45" s="55" t="s">
        <v>106</v>
      </c>
      <c r="C45" s="56" t="s">
        <v>176</v>
      </c>
      <c r="D45" s="57">
        <v>1</v>
      </c>
      <c r="E45" s="56">
        <v>66</v>
      </c>
      <c r="H45" s="54" t="s">
        <v>110</v>
      </c>
      <c r="I45" s="55" t="s">
        <v>132</v>
      </c>
      <c r="J45" s="56" t="s">
        <v>177</v>
      </c>
      <c r="K45" s="57">
        <v>1</v>
      </c>
      <c r="L45" s="56">
        <v>26</v>
      </c>
    </row>
    <row r="46" spans="1:12" x14ac:dyDescent="0.25">
      <c r="A46" s="54" t="s">
        <v>98</v>
      </c>
      <c r="B46" s="55" t="s">
        <v>99</v>
      </c>
      <c r="C46" s="56" t="s">
        <v>176</v>
      </c>
      <c r="D46" s="57"/>
      <c r="E46" s="56">
        <v>66</v>
      </c>
      <c r="H46" s="54" t="s">
        <v>110</v>
      </c>
      <c r="I46" s="55" t="s">
        <v>99</v>
      </c>
      <c r="J46" s="56" t="s">
        <v>177</v>
      </c>
      <c r="K46" s="57"/>
      <c r="L46" s="56">
        <v>26</v>
      </c>
    </row>
    <row r="47" spans="1:12" x14ac:dyDescent="0.25">
      <c r="A47" s="54" t="s">
        <v>98</v>
      </c>
      <c r="B47" s="55" t="s">
        <v>99</v>
      </c>
      <c r="C47" s="56" t="s">
        <v>178</v>
      </c>
      <c r="D47" s="57">
        <v>1</v>
      </c>
      <c r="E47" s="56">
        <v>96</v>
      </c>
      <c r="H47" s="54" t="s">
        <v>110</v>
      </c>
      <c r="I47" s="55" t="s">
        <v>99</v>
      </c>
      <c r="J47" s="56" t="s">
        <v>179</v>
      </c>
      <c r="K47" s="57">
        <v>1</v>
      </c>
      <c r="L47" s="56">
        <v>100</v>
      </c>
    </row>
    <row r="48" spans="1:12" x14ac:dyDescent="0.25">
      <c r="A48" s="54" t="s">
        <v>98</v>
      </c>
      <c r="B48" s="55" t="s">
        <v>106</v>
      </c>
      <c r="C48" s="56" t="s">
        <v>180</v>
      </c>
      <c r="D48" s="57">
        <v>1</v>
      </c>
      <c r="E48" s="56">
        <v>54</v>
      </c>
      <c r="H48" s="54" t="s">
        <v>110</v>
      </c>
      <c r="I48" s="55" t="s">
        <v>132</v>
      </c>
      <c r="J48" s="56" t="s">
        <v>181</v>
      </c>
      <c r="K48" s="57">
        <v>1</v>
      </c>
      <c r="L48" s="56">
        <v>86</v>
      </c>
    </row>
    <row r="49" spans="1:12" x14ac:dyDescent="0.25">
      <c r="A49" s="54" t="s">
        <v>98</v>
      </c>
      <c r="B49" s="55" t="s">
        <v>99</v>
      </c>
      <c r="C49" s="56" t="s">
        <v>180</v>
      </c>
      <c r="D49" s="57"/>
      <c r="E49" s="56">
        <v>48</v>
      </c>
      <c r="H49" s="54" t="s">
        <v>110</v>
      </c>
      <c r="I49" s="55" t="s">
        <v>99</v>
      </c>
      <c r="J49" s="56" t="s">
        <v>181</v>
      </c>
      <c r="K49" s="57"/>
      <c r="L49" s="56">
        <v>86</v>
      </c>
    </row>
    <row r="50" spans="1:12" x14ac:dyDescent="0.25">
      <c r="A50" s="54" t="s">
        <v>98</v>
      </c>
      <c r="B50" s="55" t="s">
        <v>142</v>
      </c>
      <c r="C50" s="56" t="s">
        <v>180</v>
      </c>
      <c r="D50" s="57">
        <v>1</v>
      </c>
      <c r="E50" s="56">
        <v>72</v>
      </c>
      <c r="H50" s="54" t="s">
        <v>110</v>
      </c>
      <c r="I50" s="55" t="s">
        <v>165</v>
      </c>
      <c r="J50" s="56" t="s">
        <v>182</v>
      </c>
      <c r="K50" s="57">
        <v>1</v>
      </c>
      <c r="L50" s="56">
        <v>60</v>
      </c>
    </row>
    <row r="51" spans="1:12" x14ac:dyDescent="0.25">
      <c r="A51" s="54" t="s">
        <v>98</v>
      </c>
      <c r="B51" s="55" t="s">
        <v>106</v>
      </c>
      <c r="C51" s="56" t="s">
        <v>183</v>
      </c>
      <c r="D51" s="57">
        <v>1</v>
      </c>
      <c r="E51" s="56">
        <v>70</v>
      </c>
      <c r="H51" s="54" t="s">
        <v>110</v>
      </c>
      <c r="I51" s="55" t="s">
        <v>132</v>
      </c>
      <c r="J51" s="56" t="s">
        <v>184</v>
      </c>
      <c r="K51" s="57">
        <v>1</v>
      </c>
      <c r="L51" s="56">
        <v>66</v>
      </c>
    </row>
    <row r="52" spans="1:12" x14ac:dyDescent="0.25">
      <c r="A52" s="54" t="s">
        <v>98</v>
      </c>
      <c r="B52" s="55" t="s">
        <v>99</v>
      </c>
      <c r="C52" s="56" t="s">
        <v>183</v>
      </c>
      <c r="D52" s="57"/>
      <c r="E52" s="56">
        <v>50</v>
      </c>
      <c r="H52" s="54" t="s">
        <v>110</v>
      </c>
      <c r="I52" s="55" t="s">
        <v>132</v>
      </c>
      <c r="J52" s="56" t="s">
        <v>185</v>
      </c>
      <c r="K52" s="57">
        <v>1</v>
      </c>
      <c r="L52" s="56">
        <v>25</v>
      </c>
    </row>
    <row r="53" spans="1:12" x14ac:dyDescent="0.25">
      <c r="A53" s="54" t="s">
        <v>98</v>
      </c>
      <c r="B53" s="55" t="s">
        <v>142</v>
      </c>
      <c r="C53" s="56" t="s">
        <v>183</v>
      </c>
      <c r="D53" s="57"/>
      <c r="E53" s="56">
        <v>66</v>
      </c>
      <c r="H53" s="54" t="s">
        <v>110</v>
      </c>
      <c r="I53" s="55" t="s">
        <v>165</v>
      </c>
      <c r="J53" s="56" t="s">
        <v>185</v>
      </c>
      <c r="K53" s="57">
        <v>1</v>
      </c>
      <c r="L53" s="56">
        <v>43</v>
      </c>
    </row>
    <row r="54" spans="1:12" x14ac:dyDescent="0.25">
      <c r="A54" s="54" t="s">
        <v>98</v>
      </c>
      <c r="B54" s="55" t="s">
        <v>106</v>
      </c>
      <c r="C54" s="56" t="s">
        <v>186</v>
      </c>
      <c r="D54" s="57">
        <v>1</v>
      </c>
      <c r="E54" s="56">
        <v>40</v>
      </c>
      <c r="H54" s="54" t="s">
        <v>110</v>
      </c>
      <c r="I54" s="55" t="s">
        <v>99</v>
      </c>
      <c r="J54" s="56" t="s">
        <v>185</v>
      </c>
      <c r="K54" s="57"/>
      <c r="L54" s="56">
        <v>25</v>
      </c>
    </row>
    <row r="55" spans="1:12" x14ac:dyDescent="0.25">
      <c r="A55" s="54" t="s">
        <v>98</v>
      </c>
      <c r="B55" s="55" t="s">
        <v>99</v>
      </c>
      <c r="C55" s="56" t="s">
        <v>186</v>
      </c>
      <c r="D55" s="57"/>
      <c r="E55" s="56">
        <v>40</v>
      </c>
      <c r="H55" s="54" t="s">
        <v>110</v>
      </c>
      <c r="I55" s="55" t="s">
        <v>132</v>
      </c>
      <c r="J55" s="56" t="s">
        <v>187</v>
      </c>
      <c r="K55" s="57">
        <v>1</v>
      </c>
      <c r="L55" s="56">
        <v>78</v>
      </c>
    </row>
    <row r="56" spans="1:12" x14ac:dyDescent="0.25">
      <c r="A56" s="54" t="s">
        <v>98</v>
      </c>
      <c r="B56" s="55" t="s">
        <v>106</v>
      </c>
      <c r="C56" s="56" t="s">
        <v>188</v>
      </c>
      <c r="D56" s="57">
        <v>1</v>
      </c>
      <c r="E56" s="56">
        <v>34</v>
      </c>
      <c r="H56" s="54" t="s">
        <v>110</v>
      </c>
      <c r="I56" s="55" t="s">
        <v>99</v>
      </c>
      <c r="J56" s="56" t="s">
        <v>187</v>
      </c>
      <c r="K56" s="57"/>
      <c r="L56" s="56">
        <v>78</v>
      </c>
    </row>
    <row r="57" spans="1:12" x14ac:dyDescent="0.25">
      <c r="A57" s="54" t="s">
        <v>98</v>
      </c>
      <c r="B57" s="55" t="s">
        <v>99</v>
      </c>
      <c r="C57" s="56" t="s">
        <v>188</v>
      </c>
      <c r="D57" s="57"/>
      <c r="E57" s="56">
        <v>34</v>
      </c>
      <c r="H57" s="54" t="s">
        <v>110</v>
      </c>
      <c r="I57" s="55" t="s">
        <v>132</v>
      </c>
      <c r="J57" s="56" t="s">
        <v>189</v>
      </c>
      <c r="K57" s="57">
        <v>1</v>
      </c>
      <c r="L57" s="56">
        <v>46</v>
      </c>
    </row>
    <row r="58" spans="1:12" x14ac:dyDescent="0.25">
      <c r="A58" s="54" t="s">
        <v>98</v>
      </c>
      <c r="B58" s="55" t="s">
        <v>142</v>
      </c>
      <c r="C58" s="56" t="s">
        <v>188</v>
      </c>
      <c r="D58" s="57"/>
      <c r="E58" s="56">
        <v>120</v>
      </c>
      <c r="H58" s="54" t="s">
        <v>110</v>
      </c>
      <c r="I58" s="55" t="s">
        <v>99</v>
      </c>
      <c r="J58" s="56" t="s">
        <v>189</v>
      </c>
      <c r="K58" s="57"/>
      <c r="L58" s="56">
        <v>46</v>
      </c>
    </row>
    <row r="59" spans="1:12" x14ac:dyDescent="0.25">
      <c r="A59" s="54" t="s">
        <v>98</v>
      </c>
      <c r="B59" s="55" t="s">
        <v>140</v>
      </c>
      <c r="C59" s="56" t="s">
        <v>190</v>
      </c>
      <c r="D59" s="57">
        <v>1</v>
      </c>
      <c r="E59" s="56">
        <v>46</v>
      </c>
      <c r="H59" s="54" t="s">
        <v>110</v>
      </c>
      <c r="I59" s="55" t="s">
        <v>132</v>
      </c>
      <c r="J59" s="56" t="s">
        <v>191</v>
      </c>
      <c r="K59" s="57">
        <v>1</v>
      </c>
      <c r="L59" s="56">
        <v>37</v>
      </c>
    </row>
    <row r="60" spans="1:12" x14ac:dyDescent="0.25">
      <c r="A60" s="54" t="s">
        <v>98</v>
      </c>
      <c r="B60" s="55" t="s">
        <v>99</v>
      </c>
      <c r="C60" s="56" t="s">
        <v>190</v>
      </c>
      <c r="D60" s="57">
        <v>1</v>
      </c>
      <c r="E60" s="56">
        <v>76</v>
      </c>
      <c r="H60" s="54" t="s">
        <v>110</v>
      </c>
      <c r="I60" s="55" t="s">
        <v>99</v>
      </c>
      <c r="J60" s="56" t="s">
        <v>191</v>
      </c>
      <c r="K60" s="57"/>
      <c r="L60" s="56">
        <v>30</v>
      </c>
    </row>
    <row r="61" spans="1:12" x14ac:dyDescent="0.25">
      <c r="A61" s="54" t="s">
        <v>98</v>
      </c>
      <c r="B61" s="55" t="s">
        <v>142</v>
      </c>
      <c r="C61" s="56" t="s">
        <v>190</v>
      </c>
      <c r="D61" s="57"/>
      <c r="E61" s="56">
        <v>46</v>
      </c>
      <c r="H61" s="54" t="s">
        <v>110</v>
      </c>
      <c r="I61" s="55" t="s">
        <v>132</v>
      </c>
      <c r="J61" s="56" t="s">
        <v>192</v>
      </c>
      <c r="K61" s="57">
        <v>1</v>
      </c>
      <c r="L61" s="56">
        <v>40</v>
      </c>
    </row>
    <row r="62" spans="1:12" x14ac:dyDescent="0.25">
      <c r="A62" s="54" t="s">
        <v>98</v>
      </c>
      <c r="B62" s="55" t="s">
        <v>106</v>
      </c>
      <c r="C62" s="56" t="s">
        <v>193</v>
      </c>
      <c r="D62" s="57">
        <v>1</v>
      </c>
      <c r="E62" s="56">
        <v>106</v>
      </c>
      <c r="H62" s="54" t="s">
        <v>110</v>
      </c>
      <c r="I62" s="55" t="s">
        <v>132</v>
      </c>
      <c r="J62" s="56" t="s">
        <v>194</v>
      </c>
      <c r="K62" s="57">
        <v>1</v>
      </c>
      <c r="L62" s="56">
        <v>56</v>
      </c>
    </row>
    <row r="63" spans="1:12" x14ac:dyDescent="0.25">
      <c r="A63" s="54" t="s">
        <v>98</v>
      </c>
      <c r="B63" s="55" t="s">
        <v>99</v>
      </c>
      <c r="C63" s="56" t="s">
        <v>193</v>
      </c>
      <c r="D63" s="57"/>
      <c r="E63" s="56">
        <v>106</v>
      </c>
      <c r="H63" s="54" t="s">
        <v>110</v>
      </c>
      <c r="I63" s="55" t="s">
        <v>99</v>
      </c>
      <c r="J63" s="56" t="s">
        <v>194</v>
      </c>
      <c r="K63" s="57"/>
      <c r="L63" s="56">
        <v>56</v>
      </c>
    </row>
    <row r="64" spans="1:12" x14ac:dyDescent="0.25">
      <c r="A64" s="54" t="s">
        <v>98</v>
      </c>
      <c r="B64" s="55" t="s">
        <v>106</v>
      </c>
      <c r="C64" s="56" t="s">
        <v>195</v>
      </c>
      <c r="D64" s="57">
        <v>1</v>
      </c>
      <c r="E64" s="56">
        <v>60</v>
      </c>
      <c r="H64" s="54" t="s">
        <v>101</v>
      </c>
      <c r="I64" s="55" t="s">
        <v>102</v>
      </c>
      <c r="J64" s="56" t="s">
        <v>196</v>
      </c>
      <c r="K64" s="57">
        <v>1</v>
      </c>
      <c r="L64" s="56">
        <v>296</v>
      </c>
    </row>
    <row r="65" spans="1:12" x14ac:dyDescent="0.25">
      <c r="A65" s="54" t="s">
        <v>98</v>
      </c>
      <c r="B65" s="55" t="s">
        <v>99</v>
      </c>
      <c r="C65" s="56" t="s">
        <v>195</v>
      </c>
      <c r="D65" s="57"/>
      <c r="E65" s="56">
        <v>50</v>
      </c>
      <c r="H65" s="54" t="s">
        <v>101</v>
      </c>
      <c r="I65" s="55" t="s">
        <v>102</v>
      </c>
      <c r="J65" s="56" t="s">
        <v>197</v>
      </c>
      <c r="K65" s="57">
        <v>1</v>
      </c>
      <c r="L65" s="56">
        <v>306</v>
      </c>
    </row>
    <row r="66" spans="1:12" x14ac:dyDescent="0.25">
      <c r="A66" s="54" t="s">
        <v>98</v>
      </c>
      <c r="B66" s="55" t="s">
        <v>106</v>
      </c>
      <c r="C66" s="56" t="s">
        <v>198</v>
      </c>
      <c r="D66" s="57">
        <v>1</v>
      </c>
      <c r="E66" s="56">
        <v>46</v>
      </c>
      <c r="H66" s="54" t="s">
        <v>101</v>
      </c>
      <c r="I66" s="55" t="s">
        <v>102</v>
      </c>
      <c r="J66" s="56" t="s">
        <v>199</v>
      </c>
      <c r="K66" s="57">
        <v>1</v>
      </c>
      <c r="L66" s="56">
        <v>157</v>
      </c>
    </row>
    <row r="67" spans="1:12" x14ac:dyDescent="0.25">
      <c r="A67" s="54" t="s">
        <v>98</v>
      </c>
      <c r="B67" s="55" t="s">
        <v>99</v>
      </c>
      <c r="C67" s="56" t="s">
        <v>198</v>
      </c>
      <c r="D67" s="57"/>
      <c r="E67" s="56">
        <v>38</v>
      </c>
      <c r="H67" s="54" t="s">
        <v>101</v>
      </c>
      <c r="I67" s="55" t="s">
        <v>102</v>
      </c>
      <c r="J67" s="56" t="s">
        <v>200</v>
      </c>
      <c r="K67" s="57">
        <v>1</v>
      </c>
      <c r="L67" s="56">
        <v>128</v>
      </c>
    </row>
    <row r="68" spans="1:12" x14ac:dyDescent="0.25">
      <c r="A68" s="54" t="s">
        <v>98</v>
      </c>
      <c r="B68" s="55" t="s">
        <v>121</v>
      </c>
      <c r="C68" s="56" t="s">
        <v>198</v>
      </c>
      <c r="D68" s="57">
        <v>1</v>
      </c>
      <c r="E68" s="56">
        <v>90</v>
      </c>
      <c r="H68" s="54" t="s">
        <v>101</v>
      </c>
      <c r="I68" s="55" t="s">
        <v>102</v>
      </c>
      <c r="J68" s="56" t="s">
        <v>201</v>
      </c>
      <c r="K68" s="57">
        <v>1</v>
      </c>
      <c r="L68" s="56">
        <v>110</v>
      </c>
    </row>
    <row r="69" spans="1:12" x14ac:dyDescent="0.25">
      <c r="A69" s="54" t="s">
        <v>98</v>
      </c>
      <c r="B69" s="55" t="s">
        <v>106</v>
      </c>
      <c r="C69" s="56" t="s">
        <v>202</v>
      </c>
      <c r="D69" s="57">
        <v>1</v>
      </c>
      <c r="E69" s="56">
        <v>90</v>
      </c>
      <c r="H69" s="54" t="s">
        <v>101</v>
      </c>
      <c r="I69" s="55" t="s">
        <v>102</v>
      </c>
      <c r="J69" s="56" t="s">
        <v>203</v>
      </c>
      <c r="K69" s="57">
        <v>1</v>
      </c>
      <c r="L69" s="56">
        <v>85</v>
      </c>
    </row>
    <row r="70" spans="1:12" x14ac:dyDescent="0.25">
      <c r="A70" s="54" t="s">
        <v>98</v>
      </c>
      <c r="B70" s="55" t="s">
        <v>99</v>
      </c>
      <c r="C70" s="56" t="s">
        <v>202</v>
      </c>
      <c r="D70" s="57"/>
      <c r="E70" s="56">
        <v>82</v>
      </c>
      <c r="H70" s="54" t="s">
        <v>101</v>
      </c>
      <c r="I70" s="55" t="s">
        <v>102</v>
      </c>
      <c r="J70" s="56" t="s">
        <v>204</v>
      </c>
      <c r="K70" s="57">
        <v>1</v>
      </c>
      <c r="L70" s="56">
        <v>51</v>
      </c>
    </row>
    <row r="71" spans="1:12" x14ac:dyDescent="0.25">
      <c r="A71" s="54" t="s">
        <v>98</v>
      </c>
      <c r="B71" s="55" t="s">
        <v>99</v>
      </c>
      <c r="C71" s="56" t="s">
        <v>205</v>
      </c>
      <c r="D71" s="57">
        <v>1</v>
      </c>
      <c r="E71" s="56">
        <v>80</v>
      </c>
      <c r="H71" s="54" t="s">
        <v>101</v>
      </c>
      <c r="I71" s="55" t="s">
        <v>102</v>
      </c>
      <c r="J71" s="56" t="s">
        <v>206</v>
      </c>
      <c r="K71" s="57">
        <v>1</v>
      </c>
      <c r="L71" s="56">
        <v>70</v>
      </c>
    </row>
    <row r="72" spans="1:12" x14ac:dyDescent="0.25">
      <c r="A72" s="54" t="s">
        <v>98</v>
      </c>
      <c r="B72" s="55" t="s">
        <v>99</v>
      </c>
      <c r="C72" s="56" t="s">
        <v>207</v>
      </c>
      <c r="D72" s="57">
        <v>1</v>
      </c>
      <c r="E72" s="56">
        <v>44</v>
      </c>
      <c r="H72" s="54" t="s">
        <v>101</v>
      </c>
      <c r="I72" s="55" t="s">
        <v>102</v>
      </c>
      <c r="J72" s="56" t="s">
        <v>208</v>
      </c>
      <c r="K72" s="57">
        <v>1</v>
      </c>
      <c r="L72" s="56">
        <v>127</v>
      </c>
    </row>
    <row r="73" spans="1:12" x14ac:dyDescent="0.25">
      <c r="A73" s="54" t="s">
        <v>98</v>
      </c>
      <c r="B73" s="55" t="s">
        <v>142</v>
      </c>
      <c r="C73" s="56" t="s">
        <v>209</v>
      </c>
      <c r="D73" s="57">
        <v>1</v>
      </c>
      <c r="E73" s="56">
        <v>142</v>
      </c>
      <c r="H73" s="54" t="s">
        <v>101</v>
      </c>
      <c r="I73" s="55" t="s">
        <v>210</v>
      </c>
      <c r="J73" s="56" t="s">
        <v>211</v>
      </c>
      <c r="K73" s="57">
        <v>1</v>
      </c>
      <c r="L73" s="56">
        <v>250</v>
      </c>
    </row>
    <row r="74" spans="1:12" x14ac:dyDescent="0.25">
      <c r="A74" s="54" t="s">
        <v>98</v>
      </c>
      <c r="B74" s="55" t="s">
        <v>99</v>
      </c>
      <c r="C74" s="56" t="s">
        <v>212</v>
      </c>
      <c r="D74" s="57">
        <v>1</v>
      </c>
      <c r="E74" s="56">
        <v>36</v>
      </c>
      <c r="H74" s="54" t="s">
        <v>101</v>
      </c>
      <c r="I74" s="55" t="s">
        <v>102</v>
      </c>
      <c r="J74" s="56" t="s">
        <v>211</v>
      </c>
      <c r="K74" s="57"/>
      <c r="L74" s="56">
        <v>96</v>
      </c>
    </row>
    <row r="75" spans="1:12" x14ac:dyDescent="0.25">
      <c r="A75" s="54" t="s">
        <v>98</v>
      </c>
      <c r="B75" s="55" t="s">
        <v>106</v>
      </c>
      <c r="C75" s="56" t="s">
        <v>213</v>
      </c>
      <c r="D75" s="57">
        <v>1</v>
      </c>
      <c r="E75" s="56">
        <v>82</v>
      </c>
      <c r="H75" s="54" t="s">
        <v>101</v>
      </c>
      <c r="I75" s="55" t="s">
        <v>102</v>
      </c>
      <c r="J75" s="56" t="s">
        <v>214</v>
      </c>
      <c r="K75" s="57">
        <v>1</v>
      </c>
      <c r="L75" s="56">
        <v>138</v>
      </c>
    </row>
    <row r="76" spans="1:12" x14ac:dyDescent="0.25">
      <c r="A76" s="54" t="s">
        <v>98</v>
      </c>
      <c r="B76" s="55" t="s">
        <v>99</v>
      </c>
      <c r="C76" s="56" t="s">
        <v>213</v>
      </c>
      <c r="D76" s="57"/>
      <c r="E76" s="56">
        <v>82</v>
      </c>
      <c r="H76" s="54" t="s">
        <v>101</v>
      </c>
      <c r="I76" s="55" t="s">
        <v>102</v>
      </c>
      <c r="J76" s="56" t="s">
        <v>215</v>
      </c>
      <c r="K76" s="57">
        <v>1</v>
      </c>
      <c r="L76" s="56">
        <v>142</v>
      </c>
    </row>
    <row r="77" spans="1:12" x14ac:dyDescent="0.25">
      <c r="A77" s="54" t="s">
        <v>98</v>
      </c>
      <c r="B77" s="55" t="s">
        <v>106</v>
      </c>
      <c r="C77" s="56" t="s">
        <v>216</v>
      </c>
      <c r="D77" s="57">
        <v>1</v>
      </c>
      <c r="E77" s="56">
        <v>86</v>
      </c>
      <c r="H77" s="54" t="s">
        <v>101</v>
      </c>
      <c r="I77" s="55" t="s">
        <v>102</v>
      </c>
      <c r="J77" s="56" t="s">
        <v>217</v>
      </c>
      <c r="K77" s="57">
        <v>1</v>
      </c>
      <c r="L77" s="56">
        <v>215</v>
      </c>
    </row>
    <row r="78" spans="1:12" x14ac:dyDescent="0.25">
      <c r="A78" s="54" t="s">
        <v>98</v>
      </c>
      <c r="B78" s="55" t="s">
        <v>99</v>
      </c>
      <c r="C78" s="56" t="s">
        <v>216</v>
      </c>
      <c r="D78" s="57"/>
      <c r="E78" s="56">
        <v>72</v>
      </c>
      <c r="H78" s="54" t="s">
        <v>101</v>
      </c>
      <c r="I78" s="55" t="s">
        <v>102</v>
      </c>
      <c r="J78" s="56" t="s">
        <v>218</v>
      </c>
      <c r="K78" s="57">
        <v>1</v>
      </c>
      <c r="L78" s="56">
        <v>120</v>
      </c>
    </row>
    <row r="79" spans="1:12" x14ac:dyDescent="0.25">
      <c r="A79" s="54" t="s">
        <v>98</v>
      </c>
      <c r="B79" s="55" t="s">
        <v>106</v>
      </c>
      <c r="C79" s="56" t="s">
        <v>219</v>
      </c>
      <c r="D79" s="57">
        <v>1</v>
      </c>
      <c r="E79" s="56">
        <v>40</v>
      </c>
      <c r="H79" s="54" t="s">
        <v>101</v>
      </c>
      <c r="I79" s="55" t="s">
        <v>102</v>
      </c>
      <c r="J79" s="56" t="s">
        <v>220</v>
      </c>
      <c r="K79" s="57">
        <v>1</v>
      </c>
      <c r="L79" s="56">
        <v>50</v>
      </c>
    </row>
    <row r="80" spans="1:12" x14ac:dyDescent="0.25">
      <c r="A80" s="54" t="s">
        <v>98</v>
      </c>
      <c r="B80" s="55" t="s">
        <v>140</v>
      </c>
      <c r="C80" s="56" t="s">
        <v>219</v>
      </c>
      <c r="D80" s="57">
        <v>1</v>
      </c>
      <c r="E80" s="56">
        <v>84</v>
      </c>
      <c r="H80" s="54" t="s">
        <v>101</v>
      </c>
      <c r="I80" s="55" t="s">
        <v>102</v>
      </c>
      <c r="J80" s="56" t="s">
        <v>221</v>
      </c>
      <c r="K80" s="57">
        <v>1</v>
      </c>
      <c r="L80" s="56">
        <v>42</v>
      </c>
    </row>
    <row r="81" spans="1:12" x14ac:dyDescent="0.25">
      <c r="A81" s="54" t="s">
        <v>98</v>
      </c>
      <c r="B81" s="55" t="s">
        <v>99</v>
      </c>
      <c r="C81" s="56" t="s">
        <v>219</v>
      </c>
      <c r="D81" s="57"/>
      <c r="E81" s="56">
        <v>40</v>
      </c>
      <c r="H81" s="54" t="s">
        <v>101</v>
      </c>
      <c r="I81" s="55" t="s">
        <v>102</v>
      </c>
      <c r="J81" s="56" t="s">
        <v>222</v>
      </c>
      <c r="K81" s="57">
        <v>1</v>
      </c>
      <c r="L81" s="56">
        <v>71</v>
      </c>
    </row>
    <row r="82" spans="1:12" x14ac:dyDescent="0.25">
      <c r="A82" s="54" t="s">
        <v>98</v>
      </c>
      <c r="B82" s="55" t="s">
        <v>142</v>
      </c>
      <c r="C82" s="56" t="s">
        <v>219</v>
      </c>
      <c r="D82" s="57"/>
      <c r="E82" s="56">
        <v>84</v>
      </c>
      <c r="H82" s="54" t="s">
        <v>101</v>
      </c>
      <c r="I82" s="55" t="s">
        <v>102</v>
      </c>
      <c r="J82" s="56" t="s">
        <v>223</v>
      </c>
      <c r="K82" s="57">
        <v>1</v>
      </c>
      <c r="L82" s="56">
        <v>55</v>
      </c>
    </row>
    <row r="83" spans="1:12" x14ac:dyDescent="0.25">
      <c r="A83" s="54" t="s">
        <v>98</v>
      </c>
      <c r="B83" s="55" t="s">
        <v>99</v>
      </c>
      <c r="C83" s="56" t="s">
        <v>224</v>
      </c>
      <c r="D83" s="57">
        <v>1</v>
      </c>
      <c r="E83" s="56">
        <v>73</v>
      </c>
      <c r="H83" s="54" t="s">
        <v>101</v>
      </c>
      <c r="I83" s="55" t="s">
        <v>102</v>
      </c>
      <c r="J83" s="56" t="s">
        <v>225</v>
      </c>
      <c r="K83" s="57">
        <v>1</v>
      </c>
      <c r="L83" s="56">
        <v>132</v>
      </c>
    </row>
    <row r="84" spans="1:12" x14ac:dyDescent="0.25">
      <c r="A84" s="54" t="s">
        <v>98</v>
      </c>
      <c r="B84" s="55" t="s">
        <v>226</v>
      </c>
      <c r="C84" s="56" t="s">
        <v>224</v>
      </c>
      <c r="D84" s="57">
        <v>1</v>
      </c>
      <c r="E84" s="56">
        <v>40</v>
      </c>
      <c r="H84" s="54" t="s">
        <v>101</v>
      </c>
      <c r="I84" s="55" t="s">
        <v>102</v>
      </c>
      <c r="J84" s="56" t="s">
        <v>227</v>
      </c>
      <c r="K84" s="57">
        <v>1</v>
      </c>
      <c r="L84" s="56">
        <v>74</v>
      </c>
    </row>
    <row r="85" spans="1:12" x14ac:dyDescent="0.25">
      <c r="A85" s="54" t="s">
        <v>98</v>
      </c>
      <c r="B85" s="55" t="s">
        <v>106</v>
      </c>
      <c r="C85" s="56" t="s">
        <v>228</v>
      </c>
      <c r="D85" s="57">
        <v>1</v>
      </c>
      <c r="E85" s="56">
        <v>62</v>
      </c>
      <c r="H85" s="54" t="s">
        <v>101</v>
      </c>
      <c r="I85" s="55" t="s">
        <v>102</v>
      </c>
      <c r="J85" s="56" t="s">
        <v>229</v>
      </c>
      <c r="K85" s="57">
        <v>1</v>
      </c>
      <c r="L85" s="56">
        <v>82</v>
      </c>
    </row>
    <row r="86" spans="1:12" x14ac:dyDescent="0.25">
      <c r="A86" s="54" t="s">
        <v>98</v>
      </c>
      <c r="B86" s="55" t="s">
        <v>99</v>
      </c>
      <c r="C86" s="56" t="s">
        <v>228</v>
      </c>
      <c r="D86" s="57">
        <v>1</v>
      </c>
      <c r="E86" s="56">
        <v>60</v>
      </c>
      <c r="H86" s="54" t="s">
        <v>101</v>
      </c>
      <c r="I86" s="55" t="s">
        <v>102</v>
      </c>
      <c r="J86" s="56" t="s">
        <v>230</v>
      </c>
      <c r="K86" s="57">
        <v>1</v>
      </c>
      <c r="L86" s="56">
        <v>113</v>
      </c>
    </row>
    <row r="87" spans="1:12" x14ac:dyDescent="0.25">
      <c r="A87" s="54" t="s">
        <v>98</v>
      </c>
      <c r="B87" s="55" t="s">
        <v>106</v>
      </c>
      <c r="C87" s="56" t="s">
        <v>231</v>
      </c>
      <c r="D87" s="57">
        <v>1</v>
      </c>
      <c r="E87" s="56">
        <v>64</v>
      </c>
      <c r="H87" s="54" t="s">
        <v>101</v>
      </c>
      <c r="I87" s="55" t="s">
        <v>102</v>
      </c>
      <c r="J87" s="56" t="s">
        <v>232</v>
      </c>
      <c r="K87" s="57">
        <v>1</v>
      </c>
      <c r="L87" s="56">
        <v>105</v>
      </c>
    </row>
    <row r="88" spans="1:12" x14ac:dyDescent="0.25">
      <c r="A88" s="54" t="s">
        <v>98</v>
      </c>
      <c r="B88" s="55" t="s">
        <v>99</v>
      </c>
      <c r="C88" s="56" t="s">
        <v>231</v>
      </c>
      <c r="D88" s="57"/>
      <c r="E88" s="56">
        <v>64</v>
      </c>
      <c r="H88" s="54" t="s">
        <v>101</v>
      </c>
      <c r="I88" s="55" t="s">
        <v>102</v>
      </c>
      <c r="J88" s="56" t="s">
        <v>233</v>
      </c>
      <c r="K88" s="57">
        <v>1</v>
      </c>
      <c r="L88" s="56">
        <v>57</v>
      </c>
    </row>
    <row r="89" spans="1:12" x14ac:dyDescent="0.25">
      <c r="A89" s="54" t="s">
        <v>98</v>
      </c>
      <c r="B89" s="55" t="s">
        <v>106</v>
      </c>
      <c r="C89" s="56" t="s">
        <v>234</v>
      </c>
      <c r="D89" s="57">
        <v>1</v>
      </c>
      <c r="E89" s="56">
        <v>138</v>
      </c>
      <c r="H89" s="54" t="s">
        <v>101</v>
      </c>
      <c r="I89" s="55" t="s">
        <v>102</v>
      </c>
      <c r="J89" s="56" t="s">
        <v>235</v>
      </c>
      <c r="K89" s="57">
        <v>1</v>
      </c>
      <c r="L89" s="56">
        <v>151</v>
      </c>
    </row>
    <row r="90" spans="1:12" x14ac:dyDescent="0.25">
      <c r="A90" s="54" t="s">
        <v>98</v>
      </c>
      <c r="B90" s="55" t="s">
        <v>99</v>
      </c>
      <c r="C90" s="56" t="s">
        <v>234</v>
      </c>
      <c r="D90" s="57">
        <v>1</v>
      </c>
      <c r="E90" s="56">
        <v>110</v>
      </c>
      <c r="H90" s="54" t="s">
        <v>101</v>
      </c>
      <c r="I90" s="55" t="s">
        <v>102</v>
      </c>
      <c r="J90" s="56" t="s">
        <v>236</v>
      </c>
      <c r="K90" s="57">
        <v>1</v>
      </c>
      <c r="L90" s="56">
        <v>125</v>
      </c>
    </row>
    <row r="91" spans="1:12" x14ac:dyDescent="0.25">
      <c r="A91" s="54" t="s">
        <v>98</v>
      </c>
      <c r="B91" s="55" t="s">
        <v>99</v>
      </c>
      <c r="C91" s="56" t="s">
        <v>237</v>
      </c>
      <c r="D91" s="57"/>
      <c r="E91" s="56">
        <v>116</v>
      </c>
      <c r="H91" s="54" t="s">
        <v>101</v>
      </c>
      <c r="I91" s="55" t="s">
        <v>102</v>
      </c>
      <c r="J91" s="56" t="s">
        <v>238</v>
      </c>
      <c r="K91" s="57">
        <v>1</v>
      </c>
      <c r="L91" s="56">
        <v>169</v>
      </c>
    </row>
    <row r="92" spans="1:12" x14ac:dyDescent="0.25">
      <c r="A92" s="54" t="s">
        <v>98</v>
      </c>
      <c r="B92" s="55" t="s">
        <v>106</v>
      </c>
      <c r="C92" s="56" t="s">
        <v>239</v>
      </c>
      <c r="D92" s="57">
        <v>1</v>
      </c>
      <c r="E92" s="56">
        <v>60</v>
      </c>
      <c r="H92" s="54" t="s">
        <v>101</v>
      </c>
      <c r="I92" s="55" t="s">
        <v>102</v>
      </c>
      <c r="J92" s="56" t="s">
        <v>240</v>
      </c>
      <c r="K92" s="57">
        <v>1</v>
      </c>
      <c r="L92" s="56">
        <v>246</v>
      </c>
    </row>
    <row r="93" spans="1:12" x14ac:dyDescent="0.25">
      <c r="A93" s="54" t="s">
        <v>98</v>
      </c>
      <c r="B93" s="55" t="s">
        <v>99</v>
      </c>
      <c r="C93" s="56" t="s">
        <v>239</v>
      </c>
      <c r="D93" s="57"/>
      <c r="E93" s="56">
        <v>76</v>
      </c>
      <c r="H93" s="54" t="s">
        <v>101</v>
      </c>
      <c r="I93" s="55" t="s">
        <v>102</v>
      </c>
      <c r="J93" s="56" t="s">
        <v>241</v>
      </c>
      <c r="K93" s="57">
        <v>1</v>
      </c>
      <c r="L93" s="56">
        <v>285</v>
      </c>
    </row>
    <row r="94" spans="1:12" x14ac:dyDescent="0.25">
      <c r="A94" s="54" t="s">
        <v>98</v>
      </c>
      <c r="B94" s="55" t="s">
        <v>99</v>
      </c>
      <c r="C94" s="56" t="s">
        <v>242</v>
      </c>
      <c r="D94" s="57">
        <v>1</v>
      </c>
      <c r="E94" s="56">
        <v>78</v>
      </c>
      <c r="H94" s="54" t="s">
        <v>101</v>
      </c>
      <c r="I94" s="55" t="s">
        <v>102</v>
      </c>
      <c r="J94" s="56" t="s">
        <v>243</v>
      </c>
      <c r="K94" s="57">
        <v>1</v>
      </c>
      <c r="L94" s="56">
        <v>107</v>
      </c>
    </row>
    <row r="95" spans="1:12" x14ac:dyDescent="0.25">
      <c r="A95" s="54" t="s">
        <v>98</v>
      </c>
      <c r="B95" s="55" t="s">
        <v>99</v>
      </c>
      <c r="C95" s="56" t="s">
        <v>244</v>
      </c>
      <c r="D95" s="57">
        <v>1</v>
      </c>
      <c r="E95" s="56">
        <v>72</v>
      </c>
      <c r="H95" s="54" t="s">
        <v>101</v>
      </c>
      <c r="I95" s="55" t="s">
        <v>102</v>
      </c>
      <c r="J95" s="56" t="s">
        <v>245</v>
      </c>
      <c r="K95" s="57">
        <v>1</v>
      </c>
      <c r="L95" s="56">
        <v>244</v>
      </c>
    </row>
    <row r="96" spans="1:12" x14ac:dyDescent="0.25">
      <c r="A96" s="54" t="s">
        <v>98</v>
      </c>
      <c r="B96" s="55" t="s">
        <v>106</v>
      </c>
      <c r="C96" s="56" t="s">
        <v>246</v>
      </c>
      <c r="D96" s="57">
        <v>1</v>
      </c>
      <c r="E96" s="56">
        <v>80</v>
      </c>
      <c r="H96" s="54" t="s">
        <v>101</v>
      </c>
      <c r="I96" s="55" t="s">
        <v>102</v>
      </c>
      <c r="J96" s="56" t="s">
        <v>247</v>
      </c>
      <c r="K96" s="57">
        <v>1</v>
      </c>
      <c r="L96" s="56">
        <v>149</v>
      </c>
    </row>
    <row r="97" spans="1:12" x14ac:dyDescent="0.25">
      <c r="A97" s="54" t="s">
        <v>98</v>
      </c>
      <c r="B97" s="55" t="s">
        <v>99</v>
      </c>
      <c r="C97" s="56" t="s">
        <v>246</v>
      </c>
      <c r="D97" s="57"/>
      <c r="E97" s="56">
        <v>40</v>
      </c>
      <c r="H97" s="54" t="s">
        <v>101</v>
      </c>
      <c r="I97" s="55" t="s">
        <v>102</v>
      </c>
      <c r="J97" s="56" t="s">
        <v>248</v>
      </c>
      <c r="K97" s="57">
        <v>1</v>
      </c>
      <c r="L97" s="56">
        <v>179</v>
      </c>
    </row>
    <row r="98" spans="1:12" x14ac:dyDescent="0.25">
      <c r="A98" s="54" t="s">
        <v>98</v>
      </c>
      <c r="B98" s="55" t="s">
        <v>99</v>
      </c>
      <c r="C98" s="56" t="s">
        <v>249</v>
      </c>
      <c r="D98" s="57">
        <v>1</v>
      </c>
      <c r="E98" s="56">
        <v>120</v>
      </c>
      <c r="H98" s="54" t="s">
        <v>101</v>
      </c>
      <c r="I98" s="55" t="s">
        <v>102</v>
      </c>
      <c r="J98" s="56" t="s">
        <v>250</v>
      </c>
      <c r="K98" s="57">
        <v>1</v>
      </c>
      <c r="L98" s="56">
        <v>181</v>
      </c>
    </row>
    <row r="99" spans="1:12" x14ac:dyDescent="0.25">
      <c r="A99" s="54" t="s">
        <v>98</v>
      </c>
      <c r="B99" s="55" t="s">
        <v>140</v>
      </c>
      <c r="C99" s="56" t="s">
        <v>251</v>
      </c>
      <c r="D99" s="57">
        <v>1</v>
      </c>
      <c r="E99" s="56">
        <v>96</v>
      </c>
      <c r="H99" s="54" t="s">
        <v>101</v>
      </c>
      <c r="I99" s="55" t="s">
        <v>102</v>
      </c>
      <c r="J99" s="56" t="s">
        <v>252</v>
      </c>
      <c r="K99" s="57">
        <v>1</v>
      </c>
      <c r="L99" s="56">
        <v>199</v>
      </c>
    </row>
    <row r="100" spans="1:12" x14ac:dyDescent="0.25">
      <c r="A100" s="54" t="s">
        <v>98</v>
      </c>
      <c r="B100" s="55" t="s">
        <v>99</v>
      </c>
      <c r="C100" s="56" t="s">
        <v>251</v>
      </c>
      <c r="D100" s="57">
        <v>1</v>
      </c>
      <c r="E100" s="56">
        <v>60</v>
      </c>
      <c r="H100" s="54" t="s">
        <v>101</v>
      </c>
      <c r="I100" s="55" t="s">
        <v>102</v>
      </c>
      <c r="J100" s="56" t="s">
        <v>253</v>
      </c>
      <c r="K100" s="57">
        <v>1</v>
      </c>
      <c r="L100" s="56">
        <v>100</v>
      </c>
    </row>
    <row r="101" spans="1:12" x14ac:dyDescent="0.25">
      <c r="A101" s="54" t="s">
        <v>98</v>
      </c>
      <c r="B101" s="55" t="s">
        <v>142</v>
      </c>
      <c r="C101" s="56" t="s">
        <v>254</v>
      </c>
      <c r="D101" s="57">
        <v>1</v>
      </c>
      <c r="E101" s="56">
        <v>300</v>
      </c>
      <c r="H101" s="54" t="s">
        <v>101</v>
      </c>
      <c r="I101" s="55" t="s">
        <v>102</v>
      </c>
      <c r="J101" s="56" t="s">
        <v>255</v>
      </c>
      <c r="K101" s="57">
        <v>1</v>
      </c>
      <c r="L101" s="56">
        <v>124</v>
      </c>
    </row>
    <row r="102" spans="1:12" x14ac:dyDescent="0.25">
      <c r="A102" s="54" t="s">
        <v>98</v>
      </c>
      <c r="B102" s="55" t="s">
        <v>106</v>
      </c>
      <c r="C102" s="56" t="s">
        <v>256</v>
      </c>
      <c r="D102" s="57">
        <v>1</v>
      </c>
      <c r="E102" s="56">
        <v>100</v>
      </c>
      <c r="H102" s="54" t="s">
        <v>101</v>
      </c>
      <c r="I102" s="55" t="s">
        <v>102</v>
      </c>
      <c r="J102" s="56" t="s">
        <v>257</v>
      </c>
      <c r="K102" s="57">
        <v>1</v>
      </c>
      <c r="L102" s="56">
        <v>101</v>
      </c>
    </row>
    <row r="103" spans="1:12" x14ac:dyDescent="0.25">
      <c r="A103" s="54" t="s">
        <v>98</v>
      </c>
      <c r="B103" s="55" t="s">
        <v>99</v>
      </c>
      <c r="C103" s="56" t="s">
        <v>258</v>
      </c>
      <c r="D103" s="57">
        <v>1</v>
      </c>
      <c r="E103" s="56">
        <v>56</v>
      </c>
      <c r="H103" s="54" t="s">
        <v>101</v>
      </c>
      <c r="I103" s="55" t="s">
        <v>102</v>
      </c>
      <c r="J103" s="56" t="s">
        <v>259</v>
      </c>
      <c r="K103" s="57">
        <v>1</v>
      </c>
      <c r="L103" s="56">
        <v>123</v>
      </c>
    </row>
    <row r="104" spans="1:12" x14ac:dyDescent="0.25">
      <c r="A104" s="54" t="s">
        <v>98</v>
      </c>
      <c r="B104" s="55" t="s">
        <v>106</v>
      </c>
      <c r="C104" s="56" t="s">
        <v>260</v>
      </c>
      <c r="D104" s="57">
        <v>1</v>
      </c>
      <c r="E104" s="56">
        <v>68</v>
      </c>
      <c r="H104" s="54" t="s">
        <v>101</v>
      </c>
      <c r="I104" s="55" t="s">
        <v>102</v>
      </c>
      <c r="J104" s="56" t="s">
        <v>261</v>
      </c>
      <c r="K104" s="57">
        <v>1</v>
      </c>
      <c r="L104" s="56">
        <v>70</v>
      </c>
    </row>
    <row r="105" spans="1:12" x14ac:dyDescent="0.25">
      <c r="A105" s="54" t="s">
        <v>98</v>
      </c>
      <c r="B105" s="55" t="s">
        <v>99</v>
      </c>
      <c r="C105" s="56" t="s">
        <v>260</v>
      </c>
      <c r="D105" s="57"/>
      <c r="E105" s="56">
        <v>68</v>
      </c>
      <c r="H105" s="54" t="s">
        <v>101</v>
      </c>
      <c r="I105" s="55" t="s">
        <v>102</v>
      </c>
      <c r="J105" s="56" t="s">
        <v>262</v>
      </c>
      <c r="K105" s="57">
        <v>1</v>
      </c>
      <c r="L105" s="56">
        <v>138</v>
      </c>
    </row>
    <row r="106" spans="1:12" x14ac:dyDescent="0.25">
      <c r="A106" s="54" t="s">
        <v>98</v>
      </c>
      <c r="B106" s="55" t="s">
        <v>142</v>
      </c>
      <c r="C106" s="56" t="s">
        <v>260</v>
      </c>
      <c r="D106" s="57">
        <v>1</v>
      </c>
      <c r="E106" s="56">
        <v>60</v>
      </c>
      <c r="H106" s="54" t="s">
        <v>101</v>
      </c>
      <c r="I106" s="55" t="s">
        <v>102</v>
      </c>
      <c r="J106" s="56" t="s">
        <v>263</v>
      </c>
      <c r="K106" s="57">
        <v>1</v>
      </c>
      <c r="L106" s="56">
        <v>201</v>
      </c>
    </row>
    <row r="107" spans="1:12" x14ac:dyDescent="0.25">
      <c r="A107" s="54" t="s">
        <v>98</v>
      </c>
      <c r="B107" s="55" t="s">
        <v>106</v>
      </c>
      <c r="C107" s="56" t="s">
        <v>264</v>
      </c>
      <c r="D107" s="57">
        <v>1</v>
      </c>
      <c r="E107" s="56">
        <v>56</v>
      </c>
      <c r="H107" s="54" t="s">
        <v>101</v>
      </c>
      <c r="I107" s="55" t="s">
        <v>102</v>
      </c>
      <c r="J107" s="56" t="s">
        <v>265</v>
      </c>
      <c r="K107" s="57">
        <v>1</v>
      </c>
      <c r="L107" s="56">
        <v>51</v>
      </c>
    </row>
    <row r="108" spans="1:12" x14ac:dyDescent="0.25">
      <c r="A108" s="54" t="s">
        <v>98</v>
      </c>
      <c r="B108" s="55" t="s">
        <v>99</v>
      </c>
      <c r="C108" s="56" t="s">
        <v>264</v>
      </c>
      <c r="D108" s="57"/>
      <c r="E108" s="56">
        <v>56</v>
      </c>
      <c r="H108" s="54" t="s">
        <v>101</v>
      </c>
      <c r="I108" s="55" t="s">
        <v>102</v>
      </c>
      <c r="J108" s="56" t="s">
        <v>266</v>
      </c>
      <c r="K108" s="57">
        <v>1</v>
      </c>
      <c r="L108" s="56">
        <v>383</v>
      </c>
    </row>
    <row r="109" spans="1:12" x14ac:dyDescent="0.25">
      <c r="A109" s="54" t="s">
        <v>98</v>
      </c>
      <c r="B109" s="55" t="s">
        <v>106</v>
      </c>
      <c r="C109" s="56" t="s">
        <v>267</v>
      </c>
      <c r="D109" s="57">
        <v>1</v>
      </c>
      <c r="E109" s="56">
        <v>92</v>
      </c>
      <c r="H109" s="54" t="s">
        <v>101</v>
      </c>
      <c r="I109" s="55" t="s">
        <v>102</v>
      </c>
      <c r="J109" s="56" t="s">
        <v>268</v>
      </c>
      <c r="K109" s="57">
        <v>1</v>
      </c>
      <c r="L109" s="56">
        <v>49</v>
      </c>
    </row>
    <row r="110" spans="1:12" x14ac:dyDescent="0.25">
      <c r="A110" s="54" t="s">
        <v>98</v>
      </c>
      <c r="B110" s="55" t="s">
        <v>140</v>
      </c>
      <c r="C110" s="56" t="s">
        <v>267</v>
      </c>
      <c r="D110" s="57">
        <v>1</v>
      </c>
      <c r="E110" s="56">
        <v>92</v>
      </c>
      <c r="H110" s="54" t="s">
        <v>101</v>
      </c>
      <c r="I110" s="55" t="s">
        <v>102</v>
      </c>
      <c r="J110" s="56" t="s">
        <v>269</v>
      </c>
      <c r="K110" s="57">
        <v>1</v>
      </c>
      <c r="L110" s="56">
        <v>49</v>
      </c>
    </row>
    <row r="111" spans="1:12" x14ac:dyDescent="0.25">
      <c r="A111" s="54" t="s">
        <v>98</v>
      </c>
      <c r="B111" s="55" t="s">
        <v>99</v>
      </c>
      <c r="C111" s="56" t="s">
        <v>267</v>
      </c>
      <c r="D111" s="57"/>
      <c r="E111" s="56">
        <v>92</v>
      </c>
      <c r="H111" s="54" t="s">
        <v>101</v>
      </c>
      <c r="I111" s="55" t="s">
        <v>102</v>
      </c>
      <c r="J111" s="56" t="s">
        <v>270</v>
      </c>
      <c r="K111" s="57">
        <v>1</v>
      </c>
      <c r="L111" s="56">
        <v>167</v>
      </c>
    </row>
    <row r="112" spans="1:12" x14ac:dyDescent="0.25">
      <c r="A112" s="54" t="s">
        <v>98</v>
      </c>
      <c r="B112" s="55" t="s">
        <v>106</v>
      </c>
      <c r="C112" s="56" t="s">
        <v>271</v>
      </c>
      <c r="D112" s="57">
        <v>1</v>
      </c>
      <c r="E112" s="56">
        <v>94</v>
      </c>
      <c r="H112" s="54" t="s">
        <v>101</v>
      </c>
      <c r="I112" s="55" t="s">
        <v>102</v>
      </c>
      <c r="J112" s="56" t="s">
        <v>272</v>
      </c>
      <c r="K112" s="57">
        <v>1</v>
      </c>
      <c r="L112" s="56">
        <v>81</v>
      </c>
    </row>
    <row r="113" spans="1:12" x14ac:dyDescent="0.25">
      <c r="A113" s="54" t="s">
        <v>98</v>
      </c>
      <c r="B113" s="55" t="s">
        <v>99</v>
      </c>
      <c r="C113" s="56" t="s">
        <v>271</v>
      </c>
      <c r="D113" s="57"/>
      <c r="E113" s="56">
        <v>94</v>
      </c>
      <c r="H113" s="54" t="s">
        <v>101</v>
      </c>
      <c r="I113" s="55" t="s">
        <v>102</v>
      </c>
      <c r="J113" s="56" t="s">
        <v>273</v>
      </c>
      <c r="K113" s="57">
        <v>1</v>
      </c>
      <c r="L113" s="56">
        <v>91</v>
      </c>
    </row>
    <row r="114" spans="1:12" x14ac:dyDescent="0.25">
      <c r="A114" s="54" t="s">
        <v>98</v>
      </c>
      <c r="B114" s="55" t="s">
        <v>106</v>
      </c>
      <c r="C114" s="56" t="s">
        <v>274</v>
      </c>
      <c r="D114" s="57">
        <v>1</v>
      </c>
      <c r="E114" s="56">
        <v>118</v>
      </c>
      <c r="H114" s="54" t="s">
        <v>101</v>
      </c>
      <c r="I114" s="55" t="s">
        <v>102</v>
      </c>
      <c r="J114" s="56" t="s">
        <v>275</v>
      </c>
      <c r="K114" s="57">
        <v>1</v>
      </c>
      <c r="L114" s="56">
        <v>64</v>
      </c>
    </row>
    <row r="115" spans="1:12" x14ac:dyDescent="0.25">
      <c r="A115" s="54" t="s">
        <v>98</v>
      </c>
      <c r="B115" s="55" t="s">
        <v>99</v>
      </c>
      <c r="C115" s="56" t="s">
        <v>274</v>
      </c>
      <c r="D115" s="57"/>
      <c r="E115" s="56">
        <v>66</v>
      </c>
      <c r="H115" s="54" t="s">
        <v>101</v>
      </c>
      <c r="I115" s="55" t="s">
        <v>102</v>
      </c>
      <c r="J115" s="56" t="s">
        <v>276</v>
      </c>
      <c r="K115" s="57">
        <v>1</v>
      </c>
      <c r="L115" s="56">
        <v>52</v>
      </c>
    </row>
    <row r="116" spans="1:12" x14ac:dyDescent="0.25">
      <c r="A116" s="54" t="s">
        <v>98</v>
      </c>
      <c r="B116" s="55" t="s">
        <v>106</v>
      </c>
      <c r="C116" s="56" t="s">
        <v>277</v>
      </c>
      <c r="D116" s="57">
        <v>1</v>
      </c>
      <c r="E116" s="56">
        <v>80</v>
      </c>
      <c r="H116" s="54" t="s">
        <v>101</v>
      </c>
      <c r="I116" s="55" t="s">
        <v>210</v>
      </c>
      <c r="J116" s="56" t="s">
        <v>278</v>
      </c>
      <c r="K116" s="57">
        <v>1</v>
      </c>
      <c r="L116" s="56">
        <v>97</v>
      </c>
    </row>
    <row r="117" spans="1:12" x14ac:dyDescent="0.25">
      <c r="A117" s="54" t="s">
        <v>98</v>
      </c>
      <c r="B117" s="55" t="s">
        <v>140</v>
      </c>
      <c r="C117" s="56" t="s">
        <v>277</v>
      </c>
      <c r="D117" s="57">
        <v>1</v>
      </c>
      <c r="E117" s="56">
        <v>110</v>
      </c>
      <c r="H117" s="54" t="s">
        <v>101</v>
      </c>
      <c r="I117" s="55" t="s">
        <v>102</v>
      </c>
      <c r="J117" s="56" t="s">
        <v>278</v>
      </c>
      <c r="K117" s="57"/>
      <c r="L117" s="56">
        <v>42</v>
      </c>
    </row>
    <row r="118" spans="1:12" x14ac:dyDescent="0.25">
      <c r="A118" s="54" t="s">
        <v>98</v>
      </c>
      <c r="B118" s="55" t="s">
        <v>99</v>
      </c>
      <c r="C118" s="56" t="s">
        <v>277</v>
      </c>
      <c r="D118" s="57"/>
      <c r="E118" s="56">
        <v>60</v>
      </c>
      <c r="H118" s="54" t="s">
        <v>101</v>
      </c>
      <c r="I118" s="55" t="s">
        <v>102</v>
      </c>
      <c r="J118" s="56" t="s">
        <v>279</v>
      </c>
      <c r="K118" s="57">
        <v>1</v>
      </c>
      <c r="L118" s="56">
        <v>124</v>
      </c>
    </row>
    <row r="119" spans="1:12" x14ac:dyDescent="0.25">
      <c r="A119" s="54" t="s">
        <v>98</v>
      </c>
      <c r="B119" s="55" t="s">
        <v>142</v>
      </c>
      <c r="C119" s="56" t="s">
        <v>277</v>
      </c>
      <c r="D119" s="57"/>
      <c r="E119" s="56">
        <v>110</v>
      </c>
      <c r="H119" s="54" t="s">
        <v>101</v>
      </c>
      <c r="I119" s="55" t="s">
        <v>102</v>
      </c>
      <c r="J119" s="56" t="s">
        <v>280</v>
      </c>
      <c r="K119" s="57">
        <v>1</v>
      </c>
      <c r="L119" s="56">
        <v>163</v>
      </c>
    </row>
    <row r="120" spans="1:12" x14ac:dyDescent="0.25">
      <c r="A120" s="54" t="s">
        <v>98</v>
      </c>
      <c r="B120" s="55" t="s">
        <v>106</v>
      </c>
      <c r="C120" s="56" t="s">
        <v>281</v>
      </c>
      <c r="D120" s="57">
        <v>1</v>
      </c>
      <c r="E120" s="56">
        <v>88</v>
      </c>
      <c r="H120" s="54" t="s">
        <v>101</v>
      </c>
      <c r="I120" s="55" t="s">
        <v>102</v>
      </c>
      <c r="J120" s="56" t="s">
        <v>282</v>
      </c>
      <c r="K120" s="57">
        <v>1</v>
      </c>
      <c r="L120" s="56">
        <v>186</v>
      </c>
    </row>
    <row r="121" spans="1:12" x14ac:dyDescent="0.25">
      <c r="A121" s="54" t="s">
        <v>98</v>
      </c>
      <c r="B121" s="55" t="s">
        <v>106</v>
      </c>
      <c r="C121" s="56" t="s">
        <v>283</v>
      </c>
      <c r="D121" s="57">
        <v>1</v>
      </c>
      <c r="E121" s="56">
        <v>108</v>
      </c>
      <c r="H121" s="54" t="s">
        <v>101</v>
      </c>
      <c r="I121" s="55" t="s">
        <v>102</v>
      </c>
      <c r="J121" s="56" t="s">
        <v>284</v>
      </c>
      <c r="K121" s="57">
        <v>1</v>
      </c>
      <c r="L121" s="56">
        <v>71</v>
      </c>
    </row>
    <row r="122" spans="1:12" x14ac:dyDescent="0.25">
      <c r="A122" s="54" t="s">
        <v>98</v>
      </c>
      <c r="B122" s="55" t="s">
        <v>140</v>
      </c>
      <c r="C122" s="56" t="s">
        <v>283</v>
      </c>
      <c r="D122" s="57">
        <v>1</v>
      </c>
      <c r="E122" s="56">
        <v>102</v>
      </c>
      <c r="H122" s="54" t="s">
        <v>101</v>
      </c>
      <c r="I122" s="55" t="s">
        <v>102</v>
      </c>
      <c r="J122" s="56" t="s">
        <v>285</v>
      </c>
      <c r="K122" s="57">
        <v>1</v>
      </c>
      <c r="L122" s="56">
        <v>109</v>
      </c>
    </row>
    <row r="123" spans="1:12" x14ac:dyDescent="0.25">
      <c r="A123" s="54" t="s">
        <v>98</v>
      </c>
      <c r="B123" s="55" t="s">
        <v>142</v>
      </c>
      <c r="C123" s="56" t="s">
        <v>283</v>
      </c>
      <c r="D123" s="57"/>
      <c r="E123" s="56">
        <v>102</v>
      </c>
      <c r="H123" s="54" t="s">
        <v>101</v>
      </c>
      <c r="I123" s="55" t="s">
        <v>102</v>
      </c>
      <c r="J123" s="56" t="s">
        <v>286</v>
      </c>
      <c r="K123" s="57">
        <v>1</v>
      </c>
      <c r="L123" s="56">
        <v>155</v>
      </c>
    </row>
    <row r="124" spans="1:12" x14ac:dyDescent="0.25">
      <c r="A124" s="54" t="s">
        <v>98</v>
      </c>
      <c r="B124" s="55" t="s">
        <v>106</v>
      </c>
      <c r="C124" s="56" t="s">
        <v>287</v>
      </c>
      <c r="D124" s="57">
        <v>1</v>
      </c>
      <c r="E124" s="56">
        <v>76</v>
      </c>
      <c r="H124" s="54" t="s">
        <v>101</v>
      </c>
      <c r="I124" s="55" t="s">
        <v>102</v>
      </c>
      <c r="J124" s="56" t="s">
        <v>288</v>
      </c>
      <c r="K124" s="57">
        <v>1</v>
      </c>
      <c r="L124" s="56">
        <v>175</v>
      </c>
    </row>
    <row r="125" spans="1:12" x14ac:dyDescent="0.25">
      <c r="A125" s="54" t="s">
        <v>98</v>
      </c>
      <c r="B125" s="55" t="s">
        <v>140</v>
      </c>
      <c r="C125" s="56" t="s">
        <v>287</v>
      </c>
      <c r="D125" s="57">
        <v>1</v>
      </c>
      <c r="E125" s="56">
        <v>84</v>
      </c>
      <c r="H125" s="54" t="s">
        <v>101</v>
      </c>
      <c r="I125" s="55" t="s">
        <v>102</v>
      </c>
      <c r="J125" s="56" t="s">
        <v>289</v>
      </c>
      <c r="K125" s="57">
        <v>1</v>
      </c>
      <c r="L125" s="56">
        <v>307</v>
      </c>
    </row>
    <row r="126" spans="1:12" x14ac:dyDescent="0.25">
      <c r="A126" s="54" t="s">
        <v>98</v>
      </c>
      <c r="B126" s="55" t="s">
        <v>99</v>
      </c>
      <c r="C126" s="56" t="s">
        <v>287</v>
      </c>
      <c r="D126" s="57"/>
      <c r="E126" s="56">
        <v>76</v>
      </c>
      <c r="H126" s="54" t="s">
        <v>101</v>
      </c>
      <c r="I126" s="55" t="s">
        <v>102</v>
      </c>
      <c r="J126" s="56" t="s">
        <v>290</v>
      </c>
      <c r="K126" s="57">
        <v>1</v>
      </c>
      <c r="L126" s="56">
        <v>97</v>
      </c>
    </row>
    <row r="127" spans="1:12" x14ac:dyDescent="0.25">
      <c r="A127" s="54" t="s">
        <v>98</v>
      </c>
      <c r="B127" s="55" t="s">
        <v>142</v>
      </c>
      <c r="C127" s="56" t="s">
        <v>287</v>
      </c>
      <c r="D127" s="57"/>
      <c r="E127" s="56">
        <v>84</v>
      </c>
      <c r="H127" s="54" t="s">
        <v>101</v>
      </c>
      <c r="I127" s="55" t="s">
        <v>102</v>
      </c>
      <c r="J127" s="56" t="s">
        <v>291</v>
      </c>
      <c r="K127" s="57">
        <v>1</v>
      </c>
      <c r="L127" s="56">
        <v>130</v>
      </c>
    </row>
    <row r="128" spans="1:12" x14ac:dyDescent="0.25">
      <c r="A128" s="54" t="s">
        <v>98</v>
      </c>
      <c r="B128" s="55" t="s">
        <v>106</v>
      </c>
      <c r="C128" s="56" t="s">
        <v>292</v>
      </c>
      <c r="D128" s="57">
        <v>1</v>
      </c>
      <c r="E128" s="56">
        <v>76</v>
      </c>
      <c r="H128" s="54" t="s">
        <v>101</v>
      </c>
      <c r="I128" s="55" t="s">
        <v>102</v>
      </c>
      <c r="J128" s="56" t="s">
        <v>293</v>
      </c>
      <c r="K128" s="57">
        <v>1</v>
      </c>
      <c r="L128" s="56">
        <v>82</v>
      </c>
    </row>
    <row r="129" spans="1:12" x14ac:dyDescent="0.25">
      <c r="A129" s="54" t="s">
        <v>98</v>
      </c>
      <c r="B129" s="55" t="s">
        <v>99</v>
      </c>
      <c r="C129" s="56" t="s">
        <v>292</v>
      </c>
      <c r="D129" s="57"/>
      <c r="E129" s="56">
        <v>66</v>
      </c>
      <c r="H129" s="54" t="s">
        <v>101</v>
      </c>
      <c r="I129" s="55" t="s">
        <v>102</v>
      </c>
      <c r="J129" s="56" t="s">
        <v>294</v>
      </c>
      <c r="K129" s="57">
        <v>1</v>
      </c>
      <c r="L129" s="56">
        <v>132</v>
      </c>
    </row>
    <row r="130" spans="1:12" x14ac:dyDescent="0.25">
      <c r="A130" s="54" t="s">
        <v>98</v>
      </c>
      <c r="B130" s="55" t="s">
        <v>142</v>
      </c>
      <c r="C130" s="56" t="s">
        <v>292</v>
      </c>
      <c r="D130" s="57">
        <v>1</v>
      </c>
      <c r="E130" s="56">
        <v>150</v>
      </c>
      <c r="H130" s="54" t="s">
        <v>101</v>
      </c>
      <c r="I130" s="55" t="s">
        <v>102</v>
      </c>
      <c r="J130" s="56" t="s">
        <v>295</v>
      </c>
      <c r="K130" s="57">
        <v>1</v>
      </c>
      <c r="L130" s="56">
        <v>97</v>
      </c>
    </row>
    <row r="131" spans="1:12" x14ac:dyDescent="0.25">
      <c r="A131" s="54" t="s">
        <v>98</v>
      </c>
      <c r="B131" s="55" t="s">
        <v>106</v>
      </c>
      <c r="C131" s="56" t="s">
        <v>296</v>
      </c>
      <c r="D131" s="57">
        <v>1</v>
      </c>
      <c r="E131" s="56">
        <v>46</v>
      </c>
      <c r="H131" s="54" t="s">
        <v>101</v>
      </c>
      <c r="I131" s="55" t="s">
        <v>102</v>
      </c>
      <c r="J131" s="56" t="s">
        <v>297</v>
      </c>
      <c r="K131" s="57">
        <v>1</v>
      </c>
      <c r="L131" s="56">
        <v>71</v>
      </c>
    </row>
    <row r="132" spans="1:12" x14ac:dyDescent="0.25">
      <c r="A132" s="54" t="s">
        <v>98</v>
      </c>
      <c r="B132" s="55" t="s">
        <v>99</v>
      </c>
      <c r="C132" s="56" t="s">
        <v>296</v>
      </c>
      <c r="D132" s="57"/>
      <c r="E132" s="56">
        <v>40</v>
      </c>
      <c r="H132" s="54" t="s">
        <v>101</v>
      </c>
      <c r="I132" s="55" t="s">
        <v>102</v>
      </c>
      <c r="J132" s="56" t="s">
        <v>298</v>
      </c>
      <c r="K132" s="57">
        <v>1</v>
      </c>
      <c r="L132" s="56">
        <v>221</v>
      </c>
    </row>
    <row r="133" spans="1:12" x14ac:dyDescent="0.25">
      <c r="A133" s="54" t="s">
        <v>98</v>
      </c>
      <c r="B133" s="55" t="s">
        <v>99</v>
      </c>
      <c r="C133" s="56" t="s">
        <v>299</v>
      </c>
      <c r="D133" s="57">
        <v>1</v>
      </c>
      <c r="E133" s="56">
        <v>90</v>
      </c>
      <c r="H133" s="54" t="s">
        <v>101</v>
      </c>
      <c r="I133" s="55" t="s">
        <v>102</v>
      </c>
      <c r="J133" s="56" t="s">
        <v>300</v>
      </c>
      <c r="K133" s="57">
        <v>1</v>
      </c>
      <c r="L133" s="56">
        <v>48</v>
      </c>
    </row>
    <row r="134" spans="1:12" x14ac:dyDescent="0.25">
      <c r="A134" s="54" t="s">
        <v>98</v>
      </c>
      <c r="B134" s="55" t="s">
        <v>142</v>
      </c>
      <c r="C134" s="56" t="s">
        <v>301</v>
      </c>
      <c r="D134" s="57">
        <v>1</v>
      </c>
      <c r="E134" s="56">
        <v>140</v>
      </c>
      <c r="H134" s="54" t="s">
        <v>101</v>
      </c>
      <c r="I134" s="55" t="s">
        <v>102</v>
      </c>
      <c r="J134" s="56" t="s">
        <v>302</v>
      </c>
      <c r="K134" s="57">
        <v>1</v>
      </c>
      <c r="L134" s="56">
        <v>141</v>
      </c>
    </row>
    <row r="135" spans="1:12" x14ac:dyDescent="0.25">
      <c r="A135" s="54" t="s">
        <v>98</v>
      </c>
      <c r="B135" s="55" t="s">
        <v>142</v>
      </c>
      <c r="C135" s="56" t="s">
        <v>303</v>
      </c>
      <c r="D135" s="57">
        <v>1</v>
      </c>
      <c r="E135" s="56">
        <v>68</v>
      </c>
      <c r="H135" s="54" t="s">
        <v>101</v>
      </c>
      <c r="I135" s="55" t="s">
        <v>102</v>
      </c>
      <c r="J135" s="56" t="s">
        <v>304</v>
      </c>
      <c r="K135" s="57">
        <v>1</v>
      </c>
      <c r="L135" s="56">
        <v>102</v>
      </c>
    </row>
    <row r="136" spans="1:12" x14ac:dyDescent="0.25">
      <c r="A136" s="54" t="s">
        <v>98</v>
      </c>
      <c r="B136" s="55" t="s">
        <v>106</v>
      </c>
      <c r="C136" s="56" t="s">
        <v>305</v>
      </c>
      <c r="D136" s="57">
        <v>1</v>
      </c>
      <c r="E136" s="56">
        <v>60</v>
      </c>
      <c r="H136" s="54" t="s">
        <v>101</v>
      </c>
      <c r="I136" s="55" t="s">
        <v>102</v>
      </c>
      <c r="J136" s="56" t="s">
        <v>306</v>
      </c>
      <c r="K136" s="57">
        <v>1</v>
      </c>
      <c r="L136" s="56">
        <v>59</v>
      </c>
    </row>
    <row r="137" spans="1:12" x14ac:dyDescent="0.25">
      <c r="A137" s="54" t="s">
        <v>98</v>
      </c>
      <c r="B137" s="55" t="s">
        <v>99</v>
      </c>
      <c r="C137" s="56" t="s">
        <v>305</v>
      </c>
      <c r="D137" s="57"/>
      <c r="E137" s="56">
        <v>52</v>
      </c>
      <c r="H137" s="54" t="s">
        <v>101</v>
      </c>
      <c r="I137" s="55" t="s">
        <v>102</v>
      </c>
      <c r="J137" s="56" t="s">
        <v>307</v>
      </c>
      <c r="K137" s="57">
        <v>1</v>
      </c>
      <c r="L137" s="56">
        <v>58</v>
      </c>
    </row>
    <row r="138" spans="1:12" x14ac:dyDescent="0.25">
      <c r="A138" s="54" t="s">
        <v>98</v>
      </c>
      <c r="B138" s="55" t="s">
        <v>106</v>
      </c>
      <c r="C138" s="56" t="s">
        <v>308</v>
      </c>
      <c r="D138" s="57">
        <v>1</v>
      </c>
      <c r="E138" s="56">
        <v>80</v>
      </c>
      <c r="H138" s="54" t="s">
        <v>101</v>
      </c>
      <c r="I138" s="55" t="s">
        <v>102</v>
      </c>
      <c r="J138" s="56" t="s">
        <v>309</v>
      </c>
      <c r="K138" s="57">
        <v>1</v>
      </c>
      <c r="L138" s="56">
        <v>202</v>
      </c>
    </row>
    <row r="139" spans="1:12" x14ac:dyDescent="0.25">
      <c r="A139" s="54" t="s">
        <v>98</v>
      </c>
      <c r="B139" s="55" t="s">
        <v>99</v>
      </c>
      <c r="C139" s="56" t="s">
        <v>308</v>
      </c>
      <c r="D139" s="57"/>
      <c r="E139" s="56">
        <v>80</v>
      </c>
      <c r="H139" s="54" t="s">
        <v>101</v>
      </c>
      <c r="I139" s="55" t="s">
        <v>210</v>
      </c>
      <c r="J139" s="56" t="s">
        <v>310</v>
      </c>
      <c r="K139" s="57">
        <v>1</v>
      </c>
      <c r="L139" s="56">
        <v>150</v>
      </c>
    </row>
    <row r="140" spans="1:12" x14ac:dyDescent="0.25">
      <c r="A140" s="54" t="s">
        <v>98</v>
      </c>
      <c r="B140" s="55" t="s">
        <v>99</v>
      </c>
      <c r="C140" s="56" t="s">
        <v>311</v>
      </c>
      <c r="D140" s="57">
        <v>1</v>
      </c>
      <c r="E140" s="56">
        <v>50</v>
      </c>
      <c r="H140" s="54" t="s">
        <v>101</v>
      </c>
      <c r="I140" s="55" t="s">
        <v>102</v>
      </c>
      <c r="J140" s="56" t="s">
        <v>310</v>
      </c>
      <c r="K140" s="57">
        <v>1</v>
      </c>
      <c r="L140" s="56">
        <v>108</v>
      </c>
    </row>
    <row r="141" spans="1:12" x14ac:dyDescent="0.25">
      <c r="A141" s="54" t="s">
        <v>98</v>
      </c>
      <c r="B141" s="55" t="s">
        <v>99</v>
      </c>
      <c r="C141" s="56" t="s">
        <v>312</v>
      </c>
      <c r="D141" s="57">
        <v>1</v>
      </c>
      <c r="E141" s="56">
        <v>50</v>
      </c>
      <c r="H141" s="54" t="s">
        <v>101</v>
      </c>
      <c r="I141" s="55" t="s">
        <v>102</v>
      </c>
      <c r="J141" s="56" t="s">
        <v>313</v>
      </c>
      <c r="K141" s="57">
        <v>1</v>
      </c>
      <c r="L141" s="56">
        <v>74</v>
      </c>
    </row>
    <row r="142" spans="1:12" x14ac:dyDescent="0.25">
      <c r="A142" s="54" t="s">
        <v>98</v>
      </c>
      <c r="B142" s="55" t="s">
        <v>106</v>
      </c>
      <c r="C142" s="56" t="s">
        <v>314</v>
      </c>
      <c r="D142" s="57">
        <v>1</v>
      </c>
      <c r="E142" s="56">
        <v>50</v>
      </c>
      <c r="H142" s="54" t="s">
        <v>101</v>
      </c>
      <c r="I142" s="55" t="s">
        <v>102</v>
      </c>
      <c r="J142" s="56" t="s">
        <v>315</v>
      </c>
      <c r="K142" s="57">
        <v>1</v>
      </c>
      <c r="L142" s="56">
        <v>120</v>
      </c>
    </row>
    <row r="143" spans="1:12" x14ac:dyDescent="0.25">
      <c r="A143" s="54" t="s">
        <v>98</v>
      </c>
      <c r="B143" s="55" t="s">
        <v>140</v>
      </c>
      <c r="C143" s="56" t="s">
        <v>314</v>
      </c>
      <c r="D143" s="57">
        <v>1</v>
      </c>
      <c r="E143" s="56">
        <v>60</v>
      </c>
      <c r="H143" s="54" t="s">
        <v>101</v>
      </c>
      <c r="I143" s="55" t="s">
        <v>102</v>
      </c>
      <c r="J143" s="56" t="s">
        <v>316</v>
      </c>
      <c r="K143" s="57">
        <v>1</v>
      </c>
      <c r="L143" s="56">
        <v>108</v>
      </c>
    </row>
    <row r="144" spans="1:12" x14ac:dyDescent="0.25">
      <c r="A144" s="54" t="s">
        <v>98</v>
      </c>
      <c r="B144" s="55" t="s">
        <v>99</v>
      </c>
      <c r="C144" s="56" t="s">
        <v>314</v>
      </c>
      <c r="D144" s="57"/>
      <c r="E144" s="56">
        <v>50</v>
      </c>
      <c r="H144" s="54" t="s">
        <v>101</v>
      </c>
      <c r="I144" s="55" t="s">
        <v>210</v>
      </c>
      <c r="J144" s="56" t="s">
        <v>317</v>
      </c>
      <c r="K144" s="57">
        <v>1</v>
      </c>
      <c r="L144" s="56">
        <v>38</v>
      </c>
    </row>
    <row r="145" spans="1:12" x14ac:dyDescent="0.25">
      <c r="A145" s="54" t="s">
        <v>98</v>
      </c>
      <c r="B145" s="55" t="s">
        <v>142</v>
      </c>
      <c r="C145" s="56" t="s">
        <v>314</v>
      </c>
      <c r="D145" s="57"/>
      <c r="E145" s="56">
        <v>60</v>
      </c>
      <c r="H145" s="54" t="s">
        <v>101</v>
      </c>
      <c r="I145" s="55" t="s">
        <v>102</v>
      </c>
      <c r="J145" s="56" t="s">
        <v>317</v>
      </c>
      <c r="K145" s="57"/>
      <c r="L145" s="56">
        <v>54</v>
      </c>
    </row>
    <row r="146" spans="1:12" x14ac:dyDescent="0.25">
      <c r="A146" s="54" t="s">
        <v>98</v>
      </c>
      <c r="B146" s="55" t="s">
        <v>140</v>
      </c>
      <c r="C146" s="56" t="s">
        <v>318</v>
      </c>
      <c r="D146" s="57">
        <v>1</v>
      </c>
      <c r="E146" s="56">
        <v>40</v>
      </c>
      <c r="H146" s="54" t="s">
        <v>101</v>
      </c>
      <c r="I146" s="55" t="s">
        <v>102</v>
      </c>
      <c r="J146" s="56" t="s">
        <v>319</v>
      </c>
      <c r="K146" s="57">
        <v>1</v>
      </c>
      <c r="L146" s="56">
        <v>42</v>
      </c>
    </row>
    <row r="147" spans="1:12" x14ac:dyDescent="0.25">
      <c r="A147" s="54" t="s">
        <v>98</v>
      </c>
      <c r="B147" s="55" t="s">
        <v>99</v>
      </c>
      <c r="C147" s="56" t="s">
        <v>318</v>
      </c>
      <c r="D147" s="57">
        <v>1</v>
      </c>
      <c r="E147" s="56">
        <v>50</v>
      </c>
      <c r="H147" s="54" t="s">
        <v>101</v>
      </c>
      <c r="I147" s="55" t="s">
        <v>102</v>
      </c>
      <c r="J147" s="56" t="s">
        <v>320</v>
      </c>
      <c r="K147" s="57">
        <v>1</v>
      </c>
      <c r="L147" s="56">
        <v>92</v>
      </c>
    </row>
    <row r="148" spans="1:12" x14ac:dyDescent="0.25">
      <c r="A148" s="54" t="s">
        <v>98</v>
      </c>
      <c r="B148" s="55" t="s">
        <v>106</v>
      </c>
      <c r="C148" s="56" t="s">
        <v>321</v>
      </c>
      <c r="D148" s="57">
        <v>1</v>
      </c>
      <c r="E148" s="56">
        <v>30</v>
      </c>
      <c r="H148" s="54" t="s">
        <v>101</v>
      </c>
      <c r="I148" s="55" t="s">
        <v>102</v>
      </c>
      <c r="J148" s="56" t="s">
        <v>322</v>
      </c>
      <c r="K148" s="57">
        <v>1</v>
      </c>
      <c r="L148" s="56">
        <v>75</v>
      </c>
    </row>
    <row r="149" spans="1:12" x14ac:dyDescent="0.25">
      <c r="A149" s="54" t="s">
        <v>98</v>
      </c>
      <c r="B149" s="55" t="s">
        <v>140</v>
      </c>
      <c r="C149" s="56" t="s">
        <v>321</v>
      </c>
      <c r="D149" s="57">
        <v>1</v>
      </c>
      <c r="E149" s="56">
        <v>120</v>
      </c>
      <c r="H149" s="54" t="s">
        <v>101</v>
      </c>
      <c r="I149" s="55" t="s">
        <v>102</v>
      </c>
      <c r="J149" s="56" t="s">
        <v>323</v>
      </c>
      <c r="K149" s="57">
        <v>1</v>
      </c>
      <c r="L149" s="56">
        <v>57</v>
      </c>
    </row>
    <row r="150" spans="1:12" x14ac:dyDescent="0.25">
      <c r="A150" s="54" t="s">
        <v>98</v>
      </c>
      <c r="B150" s="55" t="s">
        <v>99</v>
      </c>
      <c r="C150" s="56" t="s">
        <v>321</v>
      </c>
      <c r="D150" s="57"/>
      <c r="E150" s="56">
        <v>50</v>
      </c>
      <c r="H150" s="54" t="s">
        <v>101</v>
      </c>
      <c r="I150" s="55" t="s">
        <v>102</v>
      </c>
      <c r="J150" s="56" t="s">
        <v>324</v>
      </c>
      <c r="K150" s="57">
        <v>1</v>
      </c>
      <c r="L150" s="56">
        <v>111</v>
      </c>
    </row>
    <row r="151" spans="1:12" x14ac:dyDescent="0.25">
      <c r="A151" s="54" t="s">
        <v>98</v>
      </c>
      <c r="B151" s="55" t="s">
        <v>142</v>
      </c>
      <c r="C151" s="56" t="s">
        <v>321</v>
      </c>
      <c r="D151" s="57"/>
      <c r="E151" s="56">
        <v>120</v>
      </c>
      <c r="H151" s="54" t="s">
        <v>101</v>
      </c>
      <c r="I151" s="55" t="s">
        <v>102</v>
      </c>
      <c r="J151" s="56" t="s">
        <v>325</v>
      </c>
      <c r="K151" s="57">
        <v>1</v>
      </c>
      <c r="L151" s="56">
        <v>201</v>
      </c>
    </row>
    <row r="152" spans="1:12" x14ac:dyDescent="0.25">
      <c r="A152" s="54" t="s">
        <v>98</v>
      </c>
      <c r="B152" s="55" t="s">
        <v>142</v>
      </c>
      <c r="C152" s="56" t="s">
        <v>326</v>
      </c>
      <c r="D152" s="57">
        <v>1</v>
      </c>
      <c r="E152" s="56">
        <v>70</v>
      </c>
      <c r="H152" s="54" t="s">
        <v>101</v>
      </c>
      <c r="I152" s="55" t="s">
        <v>102</v>
      </c>
      <c r="J152" s="56" t="s">
        <v>327</v>
      </c>
      <c r="K152" s="57">
        <v>1</v>
      </c>
      <c r="L152" s="56">
        <v>109</v>
      </c>
    </row>
    <row r="153" spans="1:12" x14ac:dyDescent="0.25">
      <c r="A153" s="54" t="s">
        <v>98</v>
      </c>
      <c r="B153" s="55" t="s">
        <v>106</v>
      </c>
      <c r="C153" s="56" t="s">
        <v>328</v>
      </c>
      <c r="D153" s="57">
        <v>1</v>
      </c>
      <c r="E153" s="56">
        <v>40</v>
      </c>
      <c r="H153" s="54" t="s">
        <v>101</v>
      </c>
      <c r="I153" s="55" t="s">
        <v>102</v>
      </c>
      <c r="J153" s="56" t="s">
        <v>329</v>
      </c>
      <c r="K153" s="57">
        <v>1</v>
      </c>
      <c r="L153" s="56">
        <v>136</v>
      </c>
    </row>
    <row r="154" spans="1:12" x14ac:dyDescent="0.25">
      <c r="A154" s="54" t="s">
        <v>98</v>
      </c>
      <c r="B154" s="55" t="s">
        <v>140</v>
      </c>
      <c r="C154" s="56" t="s">
        <v>328</v>
      </c>
      <c r="D154" s="57">
        <v>1</v>
      </c>
      <c r="E154" s="56">
        <v>40</v>
      </c>
      <c r="H154" s="54" t="s">
        <v>101</v>
      </c>
      <c r="I154" s="55" t="s">
        <v>210</v>
      </c>
      <c r="J154" s="56" t="s">
        <v>330</v>
      </c>
      <c r="K154" s="57">
        <v>1</v>
      </c>
      <c r="L154" s="56">
        <v>159</v>
      </c>
    </row>
    <row r="155" spans="1:12" x14ac:dyDescent="0.25">
      <c r="A155" s="54" t="s">
        <v>98</v>
      </c>
      <c r="B155" s="55" t="s">
        <v>99</v>
      </c>
      <c r="C155" s="56" t="s">
        <v>328</v>
      </c>
      <c r="D155" s="57"/>
      <c r="E155" s="56">
        <v>50</v>
      </c>
      <c r="H155" s="54" t="s">
        <v>101</v>
      </c>
      <c r="I155" s="55" t="s">
        <v>102</v>
      </c>
      <c r="J155" s="56" t="s">
        <v>331</v>
      </c>
      <c r="K155" s="57">
        <v>1</v>
      </c>
      <c r="L155" s="56">
        <v>130</v>
      </c>
    </row>
    <row r="156" spans="1:12" x14ac:dyDescent="0.25">
      <c r="A156" s="54" t="s">
        <v>98</v>
      </c>
      <c r="B156" s="55" t="s">
        <v>140</v>
      </c>
      <c r="C156" s="56" t="s">
        <v>332</v>
      </c>
      <c r="D156" s="57">
        <v>1</v>
      </c>
      <c r="E156" s="56">
        <v>50</v>
      </c>
      <c r="H156" s="54" t="s">
        <v>101</v>
      </c>
      <c r="I156" s="55" t="s">
        <v>102</v>
      </c>
      <c r="J156" s="56" t="s">
        <v>333</v>
      </c>
      <c r="K156" s="57">
        <v>1</v>
      </c>
      <c r="L156" s="56">
        <v>134</v>
      </c>
    </row>
    <row r="157" spans="1:12" x14ac:dyDescent="0.25">
      <c r="A157" s="54" t="s">
        <v>98</v>
      </c>
      <c r="B157" s="55" t="s">
        <v>99</v>
      </c>
      <c r="C157" s="56" t="s">
        <v>332</v>
      </c>
      <c r="D157" s="57">
        <v>1</v>
      </c>
      <c r="E157" s="56">
        <v>50</v>
      </c>
      <c r="H157" s="54" t="s">
        <v>101</v>
      </c>
      <c r="I157" s="55" t="s">
        <v>102</v>
      </c>
      <c r="J157" s="56" t="s">
        <v>334</v>
      </c>
      <c r="K157" s="57">
        <v>1</v>
      </c>
      <c r="L157" s="56">
        <v>211</v>
      </c>
    </row>
    <row r="158" spans="1:12" x14ac:dyDescent="0.25">
      <c r="A158" s="54" t="s">
        <v>98</v>
      </c>
      <c r="B158" s="55" t="s">
        <v>140</v>
      </c>
      <c r="C158" s="56" t="s">
        <v>335</v>
      </c>
      <c r="D158" s="57">
        <v>1</v>
      </c>
      <c r="E158" s="56">
        <v>50</v>
      </c>
      <c r="H158" s="54" t="s">
        <v>101</v>
      </c>
      <c r="I158" s="55" t="s">
        <v>102</v>
      </c>
      <c r="J158" s="56" t="s">
        <v>336</v>
      </c>
      <c r="K158" s="57">
        <v>1</v>
      </c>
      <c r="L158" s="56">
        <v>110</v>
      </c>
    </row>
    <row r="159" spans="1:12" x14ac:dyDescent="0.25">
      <c r="A159" s="54" t="s">
        <v>98</v>
      </c>
      <c r="B159" s="55" t="s">
        <v>99</v>
      </c>
      <c r="C159" s="56" t="s">
        <v>335</v>
      </c>
      <c r="D159" s="57">
        <v>1</v>
      </c>
      <c r="E159" s="56">
        <v>50</v>
      </c>
      <c r="H159" s="54" t="s">
        <v>101</v>
      </c>
      <c r="I159" s="55" t="s">
        <v>102</v>
      </c>
      <c r="J159" s="56" t="s">
        <v>337</v>
      </c>
      <c r="K159" s="57">
        <v>1</v>
      </c>
      <c r="L159" s="56">
        <v>25</v>
      </c>
    </row>
    <row r="160" spans="1:12" x14ac:dyDescent="0.25">
      <c r="A160" s="54" t="s">
        <v>98</v>
      </c>
      <c r="B160" s="55" t="s">
        <v>106</v>
      </c>
      <c r="C160" s="56" t="s">
        <v>338</v>
      </c>
      <c r="D160" s="57">
        <v>1</v>
      </c>
      <c r="E160" s="56">
        <v>50</v>
      </c>
      <c r="H160" s="54" t="s">
        <v>101</v>
      </c>
      <c r="I160" s="55" t="s">
        <v>102</v>
      </c>
      <c r="J160" s="56" t="s">
        <v>339</v>
      </c>
      <c r="K160" s="57">
        <v>1</v>
      </c>
      <c r="L160" s="56">
        <v>55</v>
      </c>
    </row>
    <row r="161" spans="1:12" x14ac:dyDescent="0.25">
      <c r="A161" s="54" t="s">
        <v>98</v>
      </c>
      <c r="B161" s="55" t="s">
        <v>99</v>
      </c>
      <c r="C161" s="56" t="s">
        <v>338</v>
      </c>
      <c r="D161" s="57"/>
      <c r="E161" s="56">
        <v>50</v>
      </c>
      <c r="H161" s="54" t="s">
        <v>101</v>
      </c>
      <c r="I161" s="55" t="s">
        <v>102</v>
      </c>
      <c r="J161" s="56" t="s">
        <v>340</v>
      </c>
      <c r="K161" s="57">
        <v>1</v>
      </c>
      <c r="L161" s="56">
        <v>77</v>
      </c>
    </row>
    <row r="162" spans="1:12" x14ac:dyDescent="0.25">
      <c r="A162" s="54" t="s">
        <v>98</v>
      </c>
      <c r="B162" s="55" t="s">
        <v>99</v>
      </c>
      <c r="C162" s="56" t="s">
        <v>341</v>
      </c>
      <c r="D162" s="57">
        <v>1</v>
      </c>
      <c r="E162" s="56">
        <v>50</v>
      </c>
      <c r="H162" s="54" t="s">
        <v>101</v>
      </c>
      <c r="I162" s="55" t="s">
        <v>102</v>
      </c>
      <c r="J162" s="56" t="s">
        <v>342</v>
      </c>
      <c r="K162" s="57">
        <v>1</v>
      </c>
      <c r="L162" s="56">
        <v>99</v>
      </c>
    </row>
    <row r="163" spans="1:12" x14ac:dyDescent="0.25">
      <c r="A163" s="54" t="s">
        <v>98</v>
      </c>
      <c r="B163" s="55" t="s">
        <v>106</v>
      </c>
      <c r="C163" s="56" t="s">
        <v>343</v>
      </c>
      <c r="D163" s="57">
        <v>1</v>
      </c>
      <c r="E163" s="56">
        <v>80</v>
      </c>
      <c r="H163" s="54" t="s">
        <v>101</v>
      </c>
      <c r="I163" s="55" t="s">
        <v>102</v>
      </c>
      <c r="J163" s="56" t="s">
        <v>344</v>
      </c>
      <c r="K163" s="57">
        <v>1</v>
      </c>
      <c r="L163" s="56">
        <v>60</v>
      </c>
    </row>
    <row r="164" spans="1:12" x14ac:dyDescent="0.25">
      <c r="A164" s="54" t="s">
        <v>98</v>
      </c>
      <c r="B164" s="55" t="s">
        <v>99</v>
      </c>
      <c r="C164" s="56" t="s">
        <v>343</v>
      </c>
      <c r="D164" s="57"/>
      <c r="E164" s="56">
        <v>50</v>
      </c>
      <c r="H164" s="54" t="s">
        <v>101</v>
      </c>
      <c r="I164" s="55" t="s">
        <v>102</v>
      </c>
      <c r="J164" s="56" t="s">
        <v>345</v>
      </c>
      <c r="K164" s="57">
        <v>1</v>
      </c>
      <c r="L164" s="56">
        <v>52</v>
      </c>
    </row>
    <row r="165" spans="1:12" x14ac:dyDescent="0.25">
      <c r="A165" s="54" t="s">
        <v>98</v>
      </c>
      <c r="B165" s="55" t="s">
        <v>99</v>
      </c>
      <c r="C165" s="56" t="s">
        <v>346</v>
      </c>
      <c r="D165" s="57">
        <v>1</v>
      </c>
      <c r="E165" s="56">
        <v>50</v>
      </c>
      <c r="H165" s="54" t="s">
        <v>101</v>
      </c>
      <c r="I165" s="55" t="s">
        <v>102</v>
      </c>
      <c r="J165" s="56" t="s">
        <v>347</v>
      </c>
      <c r="K165" s="57">
        <v>1</v>
      </c>
      <c r="L165" s="56">
        <v>87</v>
      </c>
    </row>
    <row r="166" spans="1:12" x14ac:dyDescent="0.25">
      <c r="A166" s="54" t="s">
        <v>98</v>
      </c>
      <c r="B166" s="55" t="s">
        <v>142</v>
      </c>
      <c r="C166" s="56" t="s">
        <v>346</v>
      </c>
      <c r="D166" s="57">
        <v>1</v>
      </c>
      <c r="E166" s="56">
        <v>70</v>
      </c>
      <c r="H166" s="54" t="s">
        <v>101</v>
      </c>
      <c r="I166" s="55" t="s">
        <v>102</v>
      </c>
      <c r="J166" s="56" t="s">
        <v>348</v>
      </c>
      <c r="K166" s="57">
        <v>1</v>
      </c>
      <c r="L166" s="56">
        <v>51</v>
      </c>
    </row>
    <row r="167" spans="1:12" x14ac:dyDescent="0.25">
      <c r="A167" s="54" t="s">
        <v>98</v>
      </c>
      <c r="B167" s="55" t="s">
        <v>99</v>
      </c>
      <c r="C167" s="56" t="s">
        <v>349</v>
      </c>
      <c r="D167" s="57">
        <v>1</v>
      </c>
      <c r="E167" s="56">
        <v>100</v>
      </c>
      <c r="H167" s="54" t="s">
        <v>101</v>
      </c>
      <c r="I167" s="55" t="s">
        <v>102</v>
      </c>
      <c r="J167" s="56" t="s">
        <v>350</v>
      </c>
      <c r="K167" s="57">
        <v>1</v>
      </c>
      <c r="L167" s="56">
        <v>46</v>
      </c>
    </row>
    <row r="168" spans="1:12" x14ac:dyDescent="0.25">
      <c r="A168" s="54" t="s">
        <v>98</v>
      </c>
      <c r="B168" s="55" t="s">
        <v>142</v>
      </c>
      <c r="C168" s="56" t="s">
        <v>349</v>
      </c>
      <c r="D168" s="57">
        <v>1</v>
      </c>
      <c r="E168" s="56">
        <v>120</v>
      </c>
      <c r="H168" s="54" t="s">
        <v>101</v>
      </c>
      <c r="I168" s="55" t="s">
        <v>102</v>
      </c>
      <c r="J168" s="56" t="s">
        <v>351</v>
      </c>
      <c r="K168" s="57">
        <v>1</v>
      </c>
      <c r="L168" s="56">
        <v>124</v>
      </c>
    </row>
    <row r="169" spans="1:12" x14ac:dyDescent="0.25">
      <c r="A169" s="54" t="s">
        <v>98</v>
      </c>
      <c r="B169" s="55" t="s">
        <v>106</v>
      </c>
      <c r="C169" s="56" t="s">
        <v>352</v>
      </c>
      <c r="D169" s="57">
        <v>1</v>
      </c>
      <c r="E169" s="56">
        <v>50</v>
      </c>
      <c r="H169" s="54" t="s">
        <v>101</v>
      </c>
      <c r="I169" s="55" t="s">
        <v>102</v>
      </c>
      <c r="J169" s="56" t="s">
        <v>353</v>
      </c>
      <c r="K169" s="57">
        <v>1</v>
      </c>
      <c r="L169" s="56">
        <v>158</v>
      </c>
    </row>
    <row r="170" spans="1:12" x14ac:dyDescent="0.25">
      <c r="A170" s="54" t="s">
        <v>98</v>
      </c>
      <c r="B170" s="55" t="s">
        <v>140</v>
      </c>
      <c r="C170" s="56" t="s">
        <v>352</v>
      </c>
      <c r="D170" s="57">
        <v>1</v>
      </c>
      <c r="E170" s="56">
        <v>80</v>
      </c>
      <c r="H170" s="54" t="s">
        <v>101</v>
      </c>
      <c r="I170" s="55" t="s">
        <v>102</v>
      </c>
      <c r="J170" s="56" t="s">
        <v>354</v>
      </c>
      <c r="K170" s="57">
        <v>1</v>
      </c>
      <c r="L170" s="56">
        <v>41</v>
      </c>
    </row>
    <row r="171" spans="1:12" x14ac:dyDescent="0.25">
      <c r="A171" s="54" t="s">
        <v>98</v>
      </c>
      <c r="B171" s="55" t="s">
        <v>99</v>
      </c>
      <c r="C171" s="56" t="s">
        <v>352</v>
      </c>
      <c r="D171" s="57"/>
      <c r="E171" s="56">
        <v>100</v>
      </c>
      <c r="H171" s="54" t="s">
        <v>101</v>
      </c>
      <c r="I171" s="55" t="s">
        <v>102</v>
      </c>
      <c r="J171" s="56" t="s">
        <v>355</v>
      </c>
      <c r="K171" s="57">
        <v>1</v>
      </c>
      <c r="L171" s="56">
        <v>51</v>
      </c>
    </row>
    <row r="172" spans="1:12" x14ac:dyDescent="0.25">
      <c r="A172" s="54" t="s">
        <v>98</v>
      </c>
      <c r="B172" s="55" t="s">
        <v>121</v>
      </c>
      <c r="C172" s="56" t="s">
        <v>356</v>
      </c>
      <c r="D172" s="57">
        <v>1</v>
      </c>
      <c r="E172" s="56">
        <v>120</v>
      </c>
      <c r="H172" s="54" t="s">
        <v>101</v>
      </c>
      <c r="I172" s="55" t="s">
        <v>102</v>
      </c>
      <c r="J172" s="56" t="s">
        <v>357</v>
      </c>
      <c r="K172" s="57">
        <v>1</v>
      </c>
      <c r="L172" s="56">
        <v>57</v>
      </c>
    </row>
    <row r="173" spans="1:12" x14ac:dyDescent="0.25">
      <c r="A173" s="54" t="s">
        <v>98</v>
      </c>
      <c r="B173" s="55" t="s">
        <v>106</v>
      </c>
      <c r="C173" s="56" t="s">
        <v>358</v>
      </c>
      <c r="D173" s="57">
        <v>1</v>
      </c>
      <c r="E173" s="56">
        <v>20</v>
      </c>
      <c r="H173" s="54" t="s">
        <v>101</v>
      </c>
      <c r="I173" s="55" t="s">
        <v>102</v>
      </c>
      <c r="J173" s="56" t="s">
        <v>359</v>
      </c>
      <c r="K173" s="57">
        <v>1</v>
      </c>
      <c r="L173" s="56">
        <v>336</v>
      </c>
    </row>
    <row r="174" spans="1:12" x14ac:dyDescent="0.25">
      <c r="A174" s="54" t="s">
        <v>98</v>
      </c>
      <c r="B174" s="55" t="s">
        <v>99</v>
      </c>
      <c r="C174" s="56" t="s">
        <v>358</v>
      </c>
      <c r="D174" s="57"/>
      <c r="E174" s="56">
        <v>50</v>
      </c>
      <c r="H174" s="54" t="s">
        <v>101</v>
      </c>
      <c r="I174" s="55" t="s">
        <v>102</v>
      </c>
      <c r="J174" s="56" t="s">
        <v>360</v>
      </c>
      <c r="K174" s="57">
        <v>1</v>
      </c>
      <c r="L174" s="56">
        <v>153</v>
      </c>
    </row>
    <row r="175" spans="1:12" x14ac:dyDescent="0.25">
      <c r="A175" s="54" t="s">
        <v>98</v>
      </c>
      <c r="B175" s="55" t="s">
        <v>142</v>
      </c>
      <c r="C175" s="56" t="s">
        <v>358</v>
      </c>
      <c r="D175" s="57">
        <v>1</v>
      </c>
      <c r="E175" s="56">
        <v>40</v>
      </c>
      <c r="H175" s="54" t="s">
        <v>101</v>
      </c>
      <c r="I175" s="55" t="s">
        <v>102</v>
      </c>
      <c r="J175" s="56" t="s">
        <v>361</v>
      </c>
      <c r="K175" s="57">
        <v>1</v>
      </c>
      <c r="L175" s="56">
        <v>101</v>
      </c>
    </row>
    <row r="176" spans="1:12" x14ac:dyDescent="0.25">
      <c r="A176" s="54" t="s">
        <v>98</v>
      </c>
      <c r="B176" s="55" t="s">
        <v>106</v>
      </c>
      <c r="C176" s="56" t="s">
        <v>362</v>
      </c>
      <c r="D176" s="57">
        <v>1</v>
      </c>
      <c r="E176" s="56">
        <v>110</v>
      </c>
      <c r="H176" s="54" t="s">
        <v>101</v>
      </c>
      <c r="I176" s="55" t="s">
        <v>102</v>
      </c>
      <c r="J176" s="56" t="s">
        <v>363</v>
      </c>
      <c r="K176" s="57">
        <v>1</v>
      </c>
      <c r="L176" s="56">
        <v>159</v>
      </c>
    </row>
    <row r="177" spans="1:12" x14ac:dyDescent="0.25">
      <c r="A177" s="54" t="s">
        <v>98</v>
      </c>
      <c r="B177" s="55" t="s">
        <v>99</v>
      </c>
      <c r="C177" s="56" t="s">
        <v>362</v>
      </c>
      <c r="D177" s="57"/>
      <c r="E177" s="56">
        <v>100</v>
      </c>
      <c r="H177" s="54" t="s">
        <v>101</v>
      </c>
      <c r="I177" s="55" t="s">
        <v>210</v>
      </c>
      <c r="J177" s="56" t="s">
        <v>364</v>
      </c>
      <c r="K177" s="57">
        <v>1</v>
      </c>
      <c r="L177" s="56">
        <v>120</v>
      </c>
    </row>
    <row r="178" spans="1:12" x14ac:dyDescent="0.25">
      <c r="A178" s="54" t="s">
        <v>98</v>
      </c>
      <c r="B178" s="55" t="s">
        <v>106</v>
      </c>
      <c r="C178" s="56" t="s">
        <v>365</v>
      </c>
      <c r="D178" s="57">
        <v>1</v>
      </c>
      <c r="E178" s="56">
        <v>20</v>
      </c>
      <c r="H178" s="54" t="s">
        <v>101</v>
      </c>
      <c r="I178" s="55" t="s">
        <v>102</v>
      </c>
      <c r="J178" s="56" t="s">
        <v>364</v>
      </c>
      <c r="K178" s="57"/>
      <c r="L178" s="56">
        <v>157</v>
      </c>
    </row>
    <row r="179" spans="1:12" x14ac:dyDescent="0.25">
      <c r="A179" s="54" t="s">
        <v>98</v>
      </c>
      <c r="B179" s="55" t="s">
        <v>140</v>
      </c>
      <c r="C179" s="56" t="s">
        <v>365</v>
      </c>
      <c r="D179" s="57">
        <v>1</v>
      </c>
      <c r="E179" s="56">
        <v>40</v>
      </c>
      <c r="H179" s="54" t="s">
        <v>101</v>
      </c>
      <c r="I179" s="55" t="s">
        <v>102</v>
      </c>
      <c r="J179" s="56" t="s">
        <v>366</v>
      </c>
      <c r="K179" s="57">
        <v>1</v>
      </c>
      <c r="L179" s="56">
        <v>128</v>
      </c>
    </row>
    <row r="180" spans="1:12" x14ac:dyDescent="0.25">
      <c r="A180" s="54" t="s">
        <v>98</v>
      </c>
      <c r="B180" s="55" t="s">
        <v>99</v>
      </c>
      <c r="C180" s="56" t="s">
        <v>365</v>
      </c>
      <c r="D180" s="57"/>
      <c r="E180" s="56">
        <v>50</v>
      </c>
      <c r="H180" s="54" t="s">
        <v>101</v>
      </c>
      <c r="I180" s="55" t="s">
        <v>102</v>
      </c>
      <c r="J180" s="56" t="s">
        <v>367</v>
      </c>
      <c r="K180" s="57">
        <v>1</v>
      </c>
      <c r="L180" s="56">
        <v>232</v>
      </c>
    </row>
    <row r="181" spans="1:12" x14ac:dyDescent="0.25">
      <c r="A181" s="54" t="s">
        <v>98</v>
      </c>
      <c r="B181" s="55" t="s">
        <v>106</v>
      </c>
      <c r="C181" s="56" t="s">
        <v>368</v>
      </c>
      <c r="D181" s="57">
        <v>1</v>
      </c>
      <c r="E181" s="56">
        <v>140</v>
      </c>
      <c r="H181" s="54" t="s">
        <v>101</v>
      </c>
      <c r="I181" s="55" t="s">
        <v>102</v>
      </c>
      <c r="J181" s="56" t="s">
        <v>369</v>
      </c>
      <c r="K181" s="57">
        <v>1</v>
      </c>
      <c r="L181" s="56">
        <v>131</v>
      </c>
    </row>
    <row r="182" spans="1:12" x14ac:dyDescent="0.25">
      <c r="A182" s="54" t="s">
        <v>98</v>
      </c>
      <c r="B182" s="55" t="s">
        <v>99</v>
      </c>
      <c r="C182" s="56" t="s">
        <v>368</v>
      </c>
      <c r="D182" s="57"/>
      <c r="E182" s="56">
        <v>100</v>
      </c>
      <c r="H182" s="54" t="s">
        <v>101</v>
      </c>
      <c r="I182" s="55" t="s">
        <v>102</v>
      </c>
      <c r="J182" s="56" t="s">
        <v>370</v>
      </c>
      <c r="K182" s="57">
        <v>1</v>
      </c>
      <c r="L182" s="56">
        <v>147</v>
      </c>
    </row>
    <row r="183" spans="1:12" x14ac:dyDescent="0.25">
      <c r="A183" s="54" t="s">
        <v>98</v>
      </c>
      <c r="B183" s="55" t="s">
        <v>121</v>
      </c>
      <c r="C183" s="56" t="s">
        <v>368</v>
      </c>
      <c r="D183" s="57">
        <v>1</v>
      </c>
      <c r="E183" s="56">
        <v>110</v>
      </c>
      <c r="H183" s="54" t="s">
        <v>101</v>
      </c>
      <c r="I183" s="55" t="s">
        <v>102</v>
      </c>
      <c r="J183" s="56" t="s">
        <v>371</v>
      </c>
      <c r="K183" s="57">
        <v>1</v>
      </c>
      <c r="L183" s="56">
        <v>172</v>
      </c>
    </row>
    <row r="184" spans="1:12" x14ac:dyDescent="0.25">
      <c r="A184" s="54" t="s">
        <v>98</v>
      </c>
      <c r="B184" s="55" t="s">
        <v>170</v>
      </c>
      <c r="C184" s="56" t="s">
        <v>372</v>
      </c>
      <c r="D184" s="57">
        <v>1</v>
      </c>
      <c r="E184" s="56">
        <v>120</v>
      </c>
      <c r="H184" s="54" t="s">
        <v>101</v>
      </c>
      <c r="I184" s="55" t="s">
        <v>102</v>
      </c>
      <c r="J184" s="56" t="s">
        <v>373</v>
      </c>
      <c r="K184" s="57">
        <v>1</v>
      </c>
      <c r="L184" s="56">
        <v>105</v>
      </c>
    </row>
    <row r="185" spans="1:12" x14ac:dyDescent="0.25">
      <c r="A185" s="54" t="s">
        <v>98</v>
      </c>
      <c r="B185" s="55" t="s">
        <v>106</v>
      </c>
      <c r="C185" s="56" t="s">
        <v>374</v>
      </c>
      <c r="D185" s="57">
        <v>1</v>
      </c>
      <c r="E185" s="56">
        <v>40</v>
      </c>
      <c r="H185" s="54" t="s">
        <v>101</v>
      </c>
      <c r="I185" s="55" t="s">
        <v>102</v>
      </c>
      <c r="J185" s="56" t="s">
        <v>375</v>
      </c>
      <c r="K185" s="57">
        <v>1</v>
      </c>
      <c r="L185" s="56">
        <v>154</v>
      </c>
    </row>
    <row r="186" spans="1:12" x14ac:dyDescent="0.25">
      <c r="A186" s="54" t="s">
        <v>98</v>
      </c>
      <c r="B186" s="55" t="s">
        <v>99</v>
      </c>
      <c r="C186" s="56" t="s">
        <v>374</v>
      </c>
      <c r="D186" s="57"/>
      <c r="E186" s="56">
        <v>50</v>
      </c>
      <c r="H186" s="54" t="s">
        <v>101</v>
      </c>
      <c r="I186" s="55" t="s">
        <v>102</v>
      </c>
      <c r="J186" s="56" t="s">
        <v>376</v>
      </c>
      <c r="K186" s="57">
        <v>1</v>
      </c>
      <c r="L186" s="56">
        <v>183</v>
      </c>
    </row>
    <row r="187" spans="1:12" x14ac:dyDescent="0.25">
      <c r="A187" s="54" t="s">
        <v>98</v>
      </c>
      <c r="B187" s="55" t="s">
        <v>106</v>
      </c>
      <c r="C187" s="56" t="s">
        <v>377</v>
      </c>
      <c r="D187" s="57">
        <v>1</v>
      </c>
      <c r="E187" s="56">
        <v>70</v>
      </c>
      <c r="H187" s="54" t="s">
        <v>101</v>
      </c>
      <c r="I187" s="55" t="s">
        <v>102</v>
      </c>
      <c r="J187" s="56" t="s">
        <v>378</v>
      </c>
      <c r="K187" s="57">
        <v>1</v>
      </c>
      <c r="L187" s="56">
        <v>99</v>
      </c>
    </row>
    <row r="188" spans="1:12" x14ac:dyDescent="0.25">
      <c r="A188" s="54" t="s">
        <v>98</v>
      </c>
      <c r="B188" s="55" t="s">
        <v>99</v>
      </c>
      <c r="C188" s="56" t="s">
        <v>377</v>
      </c>
      <c r="D188" s="57"/>
      <c r="E188" s="56">
        <v>100</v>
      </c>
      <c r="H188" s="54" t="s">
        <v>101</v>
      </c>
      <c r="I188" s="55" t="s">
        <v>102</v>
      </c>
      <c r="J188" s="56" t="s">
        <v>379</v>
      </c>
      <c r="K188" s="57">
        <v>1</v>
      </c>
      <c r="L188" s="56">
        <v>201</v>
      </c>
    </row>
    <row r="189" spans="1:12" x14ac:dyDescent="0.25">
      <c r="A189" s="54" t="s">
        <v>98</v>
      </c>
      <c r="B189" s="55" t="s">
        <v>106</v>
      </c>
      <c r="C189" s="56" t="s">
        <v>380</v>
      </c>
      <c r="D189" s="57">
        <v>1</v>
      </c>
      <c r="E189" s="56">
        <v>50</v>
      </c>
      <c r="H189" s="54" t="s">
        <v>101</v>
      </c>
      <c r="I189" s="55" t="s">
        <v>102</v>
      </c>
      <c r="J189" s="56" t="s">
        <v>381</v>
      </c>
      <c r="K189" s="57">
        <v>1</v>
      </c>
      <c r="L189" s="56">
        <v>74</v>
      </c>
    </row>
    <row r="190" spans="1:12" x14ac:dyDescent="0.25">
      <c r="A190" s="54" t="s">
        <v>98</v>
      </c>
      <c r="B190" s="55" t="s">
        <v>99</v>
      </c>
      <c r="C190" s="56" t="s">
        <v>380</v>
      </c>
      <c r="D190" s="57"/>
      <c r="E190" s="56">
        <v>100</v>
      </c>
      <c r="H190" s="54" t="s">
        <v>101</v>
      </c>
      <c r="I190" s="55" t="s">
        <v>102</v>
      </c>
      <c r="J190" s="56" t="s">
        <v>382</v>
      </c>
      <c r="K190" s="57">
        <v>1</v>
      </c>
      <c r="L190" s="56">
        <v>139</v>
      </c>
    </row>
    <row r="191" spans="1:12" x14ac:dyDescent="0.25">
      <c r="A191" s="54" t="s">
        <v>98</v>
      </c>
      <c r="B191" s="55" t="s">
        <v>99</v>
      </c>
      <c r="C191" s="56" t="s">
        <v>383</v>
      </c>
      <c r="D191" s="57">
        <v>1</v>
      </c>
      <c r="E191" s="56">
        <v>50</v>
      </c>
      <c r="H191" s="54" t="s">
        <v>101</v>
      </c>
      <c r="I191" s="55" t="s">
        <v>102</v>
      </c>
      <c r="J191" s="56" t="s">
        <v>384</v>
      </c>
      <c r="K191" s="57">
        <v>1</v>
      </c>
      <c r="L191" s="56">
        <v>47</v>
      </c>
    </row>
    <row r="192" spans="1:12" x14ac:dyDescent="0.25">
      <c r="A192" s="54" t="s">
        <v>98</v>
      </c>
      <c r="B192" s="55" t="s">
        <v>99</v>
      </c>
      <c r="C192" s="56" t="s">
        <v>385</v>
      </c>
      <c r="D192" s="57">
        <v>1</v>
      </c>
      <c r="E192" s="56">
        <v>100</v>
      </c>
      <c r="H192" s="54" t="s">
        <v>101</v>
      </c>
      <c r="I192" s="55" t="s">
        <v>102</v>
      </c>
      <c r="J192" s="56" t="s">
        <v>386</v>
      </c>
      <c r="K192" s="57">
        <v>1</v>
      </c>
      <c r="L192" s="56">
        <v>53</v>
      </c>
    </row>
    <row r="193" spans="1:12" x14ac:dyDescent="0.25">
      <c r="A193" s="54" t="s">
        <v>98</v>
      </c>
      <c r="B193" s="55" t="s">
        <v>106</v>
      </c>
      <c r="C193" s="56" t="s">
        <v>387</v>
      </c>
      <c r="D193" s="57">
        <v>1</v>
      </c>
      <c r="E193" s="56">
        <v>900</v>
      </c>
      <c r="H193" s="54" t="s">
        <v>101</v>
      </c>
      <c r="I193" s="55" t="s">
        <v>102</v>
      </c>
      <c r="J193" s="56" t="s">
        <v>388</v>
      </c>
      <c r="K193" s="57">
        <v>1</v>
      </c>
      <c r="L193" s="56">
        <v>110</v>
      </c>
    </row>
    <row r="194" spans="1:12" x14ac:dyDescent="0.25">
      <c r="A194" s="54" t="s">
        <v>98</v>
      </c>
      <c r="B194" s="55" t="s">
        <v>106</v>
      </c>
      <c r="C194" s="56" t="s">
        <v>389</v>
      </c>
      <c r="D194" s="57">
        <v>1</v>
      </c>
      <c r="E194" s="56">
        <v>420</v>
      </c>
      <c r="H194" s="54" t="s">
        <v>101</v>
      </c>
      <c r="I194" s="55" t="s">
        <v>102</v>
      </c>
      <c r="J194" s="56" t="s">
        <v>390</v>
      </c>
      <c r="K194" s="57">
        <v>1</v>
      </c>
      <c r="L194" s="56">
        <v>47</v>
      </c>
    </row>
    <row r="195" spans="1:12" x14ac:dyDescent="0.25">
      <c r="A195" s="54" t="s">
        <v>98</v>
      </c>
      <c r="B195" s="55" t="s">
        <v>106</v>
      </c>
      <c r="C195" s="56" t="s">
        <v>391</v>
      </c>
      <c r="D195" s="57">
        <v>1</v>
      </c>
      <c r="E195" s="56">
        <v>70</v>
      </c>
      <c r="H195" s="54" t="s">
        <v>110</v>
      </c>
      <c r="I195" s="55" t="s">
        <v>99</v>
      </c>
      <c r="J195" s="56" t="s">
        <v>392</v>
      </c>
      <c r="K195" s="57">
        <v>1</v>
      </c>
      <c r="L195" s="56">
        <v>68</v>
      </c>
    </row>
    <row r="196" spans="1:12" x14ac:dyDescent="0.25">
      <c r="A196" s="54" t="s">
        <v>98</v>
      </c>
      <c r="B196" s="55" t="s">
        <v>99</v>
      </c>
      <c r="C196" s="56" t="s">
        <v>391</v>
      </c>
      <c r="D196" s="57"/>
      <c r="E196" s="56">
        <v>100</v>
      </c>
      <c r="H196" s="54" t="s">
        <v>110</v>
      </c>
      <c r="I196" s="55" t="s">
        <v>132</v>
      </c>
      <c r="J196" s="56" t="s">
        <v>393</v>
      </c>
      <c r="K196" s="57">
        <v>1</v>
      </c>
      <c r="L196" s="56">
        <v>136</v>
      </c>
    </row>
    <row r="197" spans="1:12" x14ac:dyDescent="0.25">
      <c r="A197" s="54" t="s">
        <v>98</v>
      </c>
      <c r="B197" s="55" t="s">
        <v>106</v>
      </c>
      <c r="C197" s="56" t="s">
        <v>394</v>
      </c>
      <c r="D197" s="57">
        <v>1</v>
      </c>
      <c r="E197" s="56">
        <v>100</v>
      </c>
      <c r="H197" s="54" t="s">
        <v>110</v>
      </c>
      <c r="I197" s="55" t="s">
        <v>99</v>
      </c>
      <c r="J197" s="56" t="s">
        <v>393</v>
      </c>
      <c r="K197" s="57"/>
      <c r="L197" s="56">
        <v>136</v>
      </c>
    </row>
    <row r="198" spans="1:12" x14ac:dyDescent="0.25">
      <c r="A198" s="54" t="s">
        <v>98</v>
      </c>
      <c r="B198" s="55" t="s">
        <v>99</v>
      </c>
      <c r="C198" s="56" t="s">
        <v>394</v>
      </c>
      <c r="D198" s="57"/>
      <c r="E198" s="56">
        <v>50</v>
      </c>
      <c r="H198" s="54" t="s">
        <v>110</v>
      </c>
      <c r="I198" s="55" t="s">
        <v>165</v>
      </c>
      <c r="J198" s="56" t="s">
        <v>395</v>
      </c>
      <c r="K198" s="57">
        <v>1</v>
      </c>
      <c r="L198" s="56">
        <v>130</v>
      </c>
    </row>
    <row r="199" spans="1:12" x14ac:dyDescent="0.25">
      <c r="A199" s="54" t="s">
        <v>98</v>
      </c>
      <c r="B199" s="55" t="s">
        <v>106</v>
      </c>
      <c r="C199" s="56" t="s">
        <v>396</v>
      </c>
      <c r="D199" s="57">
        <v>1</v>
      </c>
      <c r="E199" s="56">
        <v>40</v>
      </c>
      <c r="H199" s="54" t="s">
        <v>110</v>
      </c>
      <c r="I199" s="55" t="s">
        <v>99</v>
      </c>
      <c r="J199" s="56" t="s">
        <v>395</v>
      </c>
      <c r="K199" s="57">
        <v>1</v>
      </c>
      <c r="L199" s="56">
        <v>80</v>
      </c>
    </row>
    <row r="200" spans="1:12" x14ac:dyDescent="0.25">
      <c r="A200" s="54" t="s">
        <v>98</v>
      </c>
      <c r="B200" s="55" t="s">
        <v>140</v>
      </c>
      <c r="C200" s="56" t="s">
        <v>396</v>
      </c>
      <c r="D200" s="57">
        <v>1</v>
      </c>
      <c r="E200" s="56">
        <v>40</v>
      </c>
      <c r="H200" s="54" t="s">
        <v>110</v>
      </c>
      <c r="I200" s="55" t="s">
        <v>132</v>
      </c>
      <c r="J200" s="56" t="s">
        <v>397</v>
      </c>
      <c r="K200" s="57">
        <v>1</v>
      </c>
      <c r="L200" s="56">
        <v>78</v>
      </c>
    </row>
    <row r="201" spans="1:12" x14ac:dyDescent="0.25">
      <c r="A201" s="54" t="s">
        <v>98</v>
      </c>
      <c r="B201" s="55" t="s">
        <v>99</v>
      </c>
      <c r="C201" s="56" t="s">
        <v>396</v>
      </c>
      <c r="D201" s="57"/>
      <c r="E201" s="56">
        <v>100</v>
      </c>
      <c r="H201" s="54" t="s">
        <v>110</v>
      </c>
      <c r="I201" s="55" t="s">
        <v>99</v>
      </c>
      <c r="J201" s="56" t="s">
        <v>398</v>
      </c>
      <c r="K201" s="57">
        <v>1</v>
      </c>
      <c r="L201" s="56">
        <v>31</v>
      </c>
    </row>
    <row r="202" spans="1:12" x14ac:dyDescent="0.25">
      <c r="A202" s="54" t="s">
        <v>98</v>
      </c>
      <c r="B202" s="55" t="s">
        <v>140</v>
      </c>
      <c r="C202" s="56" t="s">
        <v>399</v>
      </c>
      <c r="D202" s="57">
        <v>1</v>
      </c>
      <c r="E202" s="56">
        <v>100</v>
      </c>
      <c r="H202" s="54" t="s">
        <v>110</v>
      </c>
      <c r="I202" s="55" t="s">
        <v>132</v>
      </c>
      <c r="J202" s="56" t="s">
        <v>400</v>
      </c>
      <c r="K202" s="57">
        <v>1</v>
      </c>
      <c r="L202" s="56">
        <v>45</v>
      </c>
    </row>
    <row r="203" spans="1:12" x14ac:dyDescent="0.25">
      <c r="A203" s="54" t="s">
        <v>98</v>
      </c>
      <c r="B203" s="55" t="s">
        <v>99</v>
      </c>
      <c r="C203" s="56" t="s">
        <v>399</v>
      </c>
      <c r="D203" s="57">
        <v>1</v>
      </c>
      <c r="E203" s="56">
        <v>100</v>
      </c>
      <c r="H203" s="54" t="s">
        <v>110</v>
      </c>
      <c r="I203" s="55" t="s">
        <v>99</v>
      </c>
      <c r="J203" s="56" t="s">
        <v>400</v>
      </c>
      <c r="K203" s="57"/>
      <c r="L203" s="56">
        <v>45</v>
      </c>
    </row>
    <row r="204" spans="1:12" x14ac:dyDescent="0.25">
      <c r="A204" s="54" t="s">
        <v>98</v>
      </c>
      <c r="B204" s="55" t="s">
        <v>99</v>
      </c>
      <c r="C204" s="56" t="s">
        <v>401</v>
      </c>
      <c r="D204" s="57">
        <v>1</v>
      </c>
      <c r="E204" s="56">
        <v>100</v>
      </c>
      <c r="H204" s="54" t="s">
        <v>110</v>
      </c>
      <c r="I204" s="55" t="s">
        <v>132</v>
      </c>
      <c r="J204" s="56" t="s">
        <v>402</v>
      </c>
      <c r="K204" s="57">
        <v>1</v>
      </c>
      <c r="L204" s="56">
        <v>86</v>
      </c>
    </row>
    <row r="205" spans="1:12" x14ac:dyDescent="0.25">
      <c r="A205" s="54" t="s">
        <v>98</v>
      </c>
      <c r="B205" s="55" t="s">
        <v>170</v>
      </c>
      <c r="C205" s="56" t="s">
        <v>403</v>
      </c>
      <c r="D205" s="57">
        <v>1</v>
      </c>
      <c r="E205" s="56">
        <v>90</v>
      </c>
      <c r="H205" s="54" t="s">
        <v>110</v>
      </c>
      <c r="I205" s="55" t="s">
        <v>99</v>
      </c>
      <c r="J205" s="56" t="s">
        <v>404</v>
      </c>
      <c r="K205" s="57">
        <v>1</v>
      </c>
      <c r="L205" s="56">
        <v>270</v>
      </c>
    </row>
    <row r="206" spans="1:12" x14ac:dyDescent="0.25">
      <c r="A206" s="54" t="s">
        <v>98</v>
      </c>
      <c r="B206" s="55" t="s">
        <v>142</v>
      </c>
      <c r="C206" s="56" t="s">
        <v>405</v>
      </c>
      <c r="D206" s="57">
        <v>1</v>
      </c>
      <c r="E206" s="56">
        <v>150</v>
      </c>
      <c r="H206" s="54" t="s">
        <v>110</v>
      </c>
      <c r="I206" s="55" t="s">
        <v>132</v>
      </c>
      <c r="J206" s="56" t="s">
        <v>406</v>
      </c>
      <c r="K206" s="57">
        <v>1</v>
      </c>
      <c r="L206" s="56">
        <v>170</v>
      </c>
    </row>
    <row r="207" spans="1:12" x14ac:dyDescent="0.25">
      <c r="A207" s="54" t="s">
        <v>98</v>
      </c>
      <c r="B207" s="55" t="s">
        <v>140</v>
      </c>
      <c r="C207" s="56" t="s">
        <v>407</v>
      </c>
      <c r="D207" s="57">
        <v>1</v>
      </c>
      <c r="E207" s="56">
        <v>60</v>
      </c>
      <c r="H207" s="54" t="s">
        <v>110</v>
      </c>
      <c r="I207" s="55" t="s">
        <v>99</v>
      </c>
      <c r="J207" s="56" t="s">
        <v>406</v>
      </c>
      <c r="K207" s="57"/>
      <c r="L207" s="56">
        <v>212</v>
      </c>
    </row>
    <row r="208" spans="1:12" x14ac:dyDescent="0.25">
      <c r="A208" s="54" t="s">
        <v>98</v>
      </c>
      <c r="B208" s="55" t="s">
        <v>106</v>
      </c>
      <c r="C208" s="56" t="s">
        <v>408</v>
      </c>
      <c r="D208" s="57">
        <v>1</v>
      </c>
      <c r="E208" s="56">
        <v>30</v>
      </c>
      <c r="H208" s="54" t="s">
        <v>110</v>
      </c>
      <c r="I208" s="55" t="s">
        <v>132</v>
      </c>
      <c r="J208" s="56" t="s">
        <v>409</v>
      </c>
      <c r="K208" s="57">
        <v>1</v>
      </c>
      <c r="L208" s="56">
        <v>21</v>
      </c>
    </row>
    <row r="209" spans="1:12" x14ac:dyDescent="0.25">
      <c r="A209" s="54" t="s">
        <v>98</v>
      </c>
      <c r="B209" s="55" t="s">
        <v>99</v>
      </c>
      <c r="C209" s="56" t="s">
        <v>408</v>
      </c>
      <c r="D209" s="57"/>
      <c r="E209" s="56">
        <v>30</v>
      </c>
      <c r="H209" s="54" t="s">
        <v>110</v>
      </c>
      <c r="I209" s="55" t="s">
        <v>99</v>
      </c>
      <c r="J209" s="56" t="s">
        <v>409</v>
      </c>
      <c r="K209" s="57"/>
      <c r="L209" s="56">
        <v>21</v>
      </c>
    </row>
    <row r="210" spans="1:12" x14ac:dyDescent="0.25">
      <c r="A210" s="54" t="s">
        <v>98</v>
      </c>
      <c r="B210" s="55" t="s">
        <v>142</v>
      </c>
      <c r="C210" s="56" t="s">
        <v>410</v>
      </c>
      <c r="D210" s="57">
        <v>1</v>
      </c>
      <c r="E210" s="56">
        <v>130</v>
      </c>
      <c r="H210" s="54" t="s">
        <v>110</v>
      </c>
      <c r="I210" s="55" t="s">
        <v>132</v>
      </c>
      <c r="J210" s="56" t="s">
        <v>411</v>
      </c>
      <c r="K210" s="57">
        <v>1</v>
      </c>
      <c r="L210" s="56">
        <v>58</v>
      </c>
    </row>
    <row r="211" spans="1:12" x14ac:dyDescent="0.25">
      <c r="A211" s="54" t="s">
        <v>98</v>
      </c>
      <c r="B211" s="55" t="s">
        <v>106</v>
      </c>
      <c r="C211" s="56" t="s">
        <v>412</v>
      </c>
      <c r="D211" s="57">
        <v>1</v>
      </c>
      <c r="E211" s="56">
        <v>50</v>
      </c>
      <c r="H211" s="54" t="s">
        <v>110</v>
      </c>
      <c r="I211" s="55" t="s">
        <v>99</v>
      </c>
      <c r="J211" s="56" t="s">
        <v>413</v>
      </c>
      <c r="K211" s="57">
        <v>1</v>
      </c>
      <c r="L211" s="56">
        <v>164</v>
      </c>
    </row>
    <row r="212" spans="1:12" x14ac:dyDescent="0.25">
      <c r="A212" s="54" t="s">
        <v>98</v>
      </c>
      <c r="B212" s="55" t="s">
        <v>140</v>
      </c>
      <c r="C212" s="56" t="s">
        <v>412</v>
      </c>
      <c r="D212" s="57">
        <v>1</v>
      </c>
      <c r="E212" s="56">
        <v>100</v>
      </c>
      <c r="H212" s="54" t="s">
        <v>110</v>
      </c>
      <c r="I212" s="55" t="s">
        <v>99</v>
      </c>
      <c r="J212" s="56" t="s">
        <v>414</v>
      </c>
      <c r="K212" s="57">
        <v>1</v>
      </c>
      <c r="L212" s="56">
        <v>44</v>
      </c>
    </row>
    <row r="213" spans="1:12" x14ac:dyDescent="0.25">
      <c r="A213" s="54" t="s">
        <v>98</v>
      </c>
      <c r="B213" s="55" t="s">
        <v>99</v>
      </c>
      <c r="C213" s="56" t="s">
        <v>412</v>
      </c>
      <c r="D213" s="57"/>
      <c r="E213" s="56">
        <v>50</v>
      </c>
      <c r="H213" s="54" t="s">
        <v>110</v>
      </c>
      <c r="I213" s="55" t="s">
        <v>99</v>
      </c>
      <c r="J213" s="56" t="s">
        <v>415</v>
      </c>
      <c r="K213" s="57">
        <v>1</v>
      </c>
      <c r="L213" s="56">
        <v>202</v>
      </c>
    </row>
    <row r="214" spans="1:12" x14ac:dyDescent="0.25">
      <c r="A214" s="54" t="s">
        <v>98</v>
      </c>
      <c r="B214" s="55" t="s">
        <v>142</v>
      </c>
      <c r="C214" s="56" t="s">
        <v>412</v>
      </c>
      <c r="D214" s="57"/>
      <c r="E214" s="56">
        <v>100</v>
      </c>
      <c r="H214" s="54" t="s">
        <v>110</v>
      </c>
      <c r="I214" s="55" t="s">
        <v>132</v>
      </c>
      <c r="J214" s="56" t="s">
        <v>416</v>
      </c>
      <c r="K214" s="57">
        <v>1</v>
      </c>
      <c r="L214" s="56">
        <v>33</v>
      </c>
    </row>
    <row r="215" spans="1:12" x14ac:dyDescent="0.25">
      <c r="A215" s="54" t="s">
        <v>98</v>
      </c>
      <c r="B215" s="55" t="s">
        <v>106</v>
      </c>
      <c r="C215" s="56" t="s">
        <v>417</v>
      </c>
      <c r="D215" s="57">
        <v>1</v>
      </c>
      <c r="E215" s="56">
        <v>70</v>
      </c>
      <c r="H215" s="54" t="s">
        <v>110</v>
      </c>
      <c r="I215" s="55" t="s">
        <v>99</v>
      </c>
      <c r="J215" s="56" t="s">
        <v>416</v>
      </c>
      <c r="K215" s="57"/>
      <c r="L215" s="56">
        <v>33</v>
      </c>
    </row>
    <row r="216" spans="1:12" x14ac:dyDescent="0.25">
      <c r="A216" s="54" t="s">
        <v>98</v>
      </c>
      <c r="B216" s="55" t="s">
        <v>99</v>
      </c>
      <c r="C216" s="56" t="s">
        <v>417</v>
      </c>
      <c r="D216" s="57"/>
      <c r="E216" s="56">
        <v>70</v>
      </c>
      <c r="H216" s="54" t="s">
        <v>110</v>
      </c>
      <c r="I216" s="55" t="s">
        <v>132</v>
      </c>
      <c r="J216" s="56" t="s">
        <v>418</v>
      </c>
      <c r="K216" s="57">
        <v>1</v>
      </c>
      <c r="L216" s="56">
        <v>49</v>
      </c>
    </row>
    <row r="217" spans="1:12" x14ac:dyDescent="0.25">
      <c r="A217" s="54" t="s">
        <v>98</v>
      </c>
      <c r="B217" s="55" t="s">
        <v>99</v>
      </c>
      <c r="C217" s="56" t="s">
        <v>419</v>
      </c>
      <c r="D217" s="57">
        <v>1</v>
      </c>
      <c r="E217" s="56">
        <v>50</v>
      </c>
      <c r="H217" s="54" t="s">
        <v>110</v>
      </c>
      <c r="I217" s="55" t="s">
        <v>99</v>
      </c>
      <c r="J217" s="56" t="s">
        <v>418</v>
      </c>
      <c r="K217" s="57"/>
      <c r="L217" s="56">
        <v>49</v>
      </c>
    </row>
    <row r="218" spans="1:12" x14ac:dyDescent="0.25">
      <c r="A218" s="54" t="s">
        <v>98</v>
      </c>
      <c r="B218" s="55" t="s">
        <v>106</v>
      </c>
      <c r="C218" s="56" t="s">
        <v>420</v>
      </c>
      <c r="D218" s="57">
        <v>1</v>
      </c>
      <c r="E218" s="56">
        <v>120</v>
      </c>
      <c r="H218" s="54" t="s">
        <v>110</v>
      </c>
      <c r="I218" s="55" t="s">
        <v>132</v>
      </c>
      <c r="J218" s="56" t="s">
        <v>421</v>
      </c>
      <c r="K218" s="57">
        <v>1</v>
      </c>
      <c r="L218" s="56">
        <v>49</v>
      </c>
    </row>
    <row r="219" spans="1:12" x14ac:dyDescent="0.25">
      <c r="A219" s="54" t="s">
        <v>98</v>
      </c>
      <c r="B219" s="55" t="s">
        <v>140</v>
      </c>
      <c r="C219" s="56" t="s">
        <v>422</v>
      </c>
      <c r="D219" s="57">
        <v>1</v>
      </c>
      <c r="E219" s="56">
        <v>40</v>
      </c>
      <c r="H219" s="54" t="s">
        <v>110</v>
      </c>
      <c r="I219" s="55" t="s">
        <v>99</v>
      </c>
      <c r="J219" s="56" t="s">
        <v>421</v>
      </c>
      <c r="K219" s="57"/>
      <c r="L219" s="56">
        <v>49</v>
      </c>
    </row>
    <row r="220" spans="1:12" x14ac:dyDescent="0.25">
      <c r="A220" s="54" t="s">
        <v>98</v>
      </c>
      <c r="B220" s="55" t="s">
        <v>99</v>
      </c>
      <c r="C220" s="56" t="s">
        <v>422</v>
      </c>
      <c r="D220" s="57">
        <v>1</v>
      </c>
      <c r="E220" s="56">
        <v>60</v>
      </c>
      <c r="H220" s="54" t="s">
        <v>110</v>
      </c>
      <c r="I220" s="55" t="s">
        <v>132</v>
      </c>
      <c r="J220" s="56" t="s">
        <v>423</v>
      </c>
      <c r="K220" s="57">
        <v>1</v>
      </c>
      <c r="L220" s="56">
        <v>40</v>
      </c>
    </row>
    <row r="221" spans="1:12" x14ac:dyDescent="0.25">
      <c r="A221" s="54" t="s">
        <v>98</v>
      </c>
      <c r="B221" s="55" t="s">
        <v>142</v>
      </c>
      <c r="C221" s="56" t="s">
        <v>422</v>
      </c>
      <c r="D221" s="57"/>
      <c r="E221" s="56">
        <v>40</v>
      </c>
      <c r="H221" s="54" t="s">
        <v>110</v>
      </c>
      <c r="I221" s="55" t="s">
        <v>99</v>
      </c>
      <c r="J221" s="56" t="s">
        <v>423</v>
      </c>
      <c r="K221" s="57"/>
      <c r="L221" s="56">
        <v>40</v>
      </c>
    </row>
    <row r="222" spans="1:12" x14ac:dyDescent="0.25">
      <c r="A222" s="54" t="s">
        <v>98</v>
      </c>
      <c r="B222" s="55" t="s">
        <v>106</v>
      </c>
      <c r="C222" s="56" t="s">
        <v>424</v>
      </c>
      <c r="D222" s="57">
        <v>1</v>
      </c>
      <c r="E222" s="56">
        <v>60</v>
      </c>
      <c r="H222" s="54" t="s">
        <v>110</v>
      </c>
      <c r="I222" s="55" t="s">
        <v>99</v>
      </c>
      <c r="J222" s="56" t="s">
        <v>425</v>
      </c>
      <c r="K222" s="57">
        <v>1</v>
      </c>
      <c r="L222" s="56">
        <v>29</v>
      </c>
    </row>
    <row r="223" spans="1:12" x14ac:dyDescent="0.25">
      <c r="A223" s="54" t="s">
        <v>98</v>
      </c>
      <c r="B223" s="55" t="s">
        <v>99</v>
      </c>
      <c r="C223" s="56" t="s">
        <v>424</v>
      </c>
      <c r="D223" s="57"/>
      <c r="E223" s="56">
        <v>60</v>
      </c>
      <c r="H223" s="54" t="s">
        <v>110</v>
      </c>
      <c r="I223" s="55" t="s">
        <v>132</v>
      </c>
      <c r="J223" s="56" t="s">
        <v>426</v>
      </c>
      <c r="K223" s="57">
        <v>1</v>
      </c>
      <c r="L223" s="56">
        <v>49</v>
      </c>
    </row>
    <row r="224" spans="1:12" x14ac:dyDescent="0.25">
      <c r="A224" s="54" t="s">
        <v>98</v>
      </c>
      <c r="B224" s="55" t="s">
        <v>106</v>
      </c>
      <c r="C224" s="56" t="s">
        <v>427</v>
      </c>
      <c r="D224" s="57">
        <v>1</v>
      </c>
      <c r="E224" s="56">
        <v>30</v>
      </c>
      <c r="H224" s="54" t="s">
        <v>110</v>
      </c>
      <c r="I224" s="55" t="s">
        <v>99</v>
      </c>
      <c r="J224" s="56" t="s">
        <v>426</v>
      </c>
      <c r="K224" s="57"/>
      <c r="L224" s="56">
        <v>30</v>
      </c>
    </row>
    <row r="225" spans="1:14" x14ac:dyDescent="0.25">
      <c r="A225" s="54" t="s">
        <v>98</v>
      </c>
      <c r="B225" s="55" t="s">
        <v>99</v>
      </c>
      <c r="C225" s="56" t="s">
        <v>427</v>
      </c>
      <c r="D225" s="57"/>
      <c r="E225" s="56">
        <v>30</v>
      </c>
      <c r="H225" s="54" t="s">
        <v>110</v>
      </c>
      <c r="I225" s="55" t="s">
        <v>99</v>
      </c>
      <c r="J225" s="56" t="s">
        <v>428</v>
      </c>
      <c r="K225" s="57">
        <v>1</v>
      </c>
      <c r="L225" s="56">
        <v>48</v>
      </c>
    </row>
    <row r="226" spans="1:14" x14ac:dyDescent="0.25">
      <c r="A226" s="54" t="s">
        <v>98</v>
      </c>
      <c r="B226" s="55" t="s">
        <v>142</v>
      </c>
      <c r="C226" s="56" t="s">
        <v>427</v>
      </c>
      <c r="D226" s="57">
        <v>1</v>
      </c>
      <c r="E226" s="56">
        <v>130</v>
      </c>
      <c r="H226" s="54" t="s">
        <v>110</v>
      </c>
      <c r="I226" s="55" t="s">
        <v>99</v>
      </c>
      <c r="J226" s="56" t="s">
        <v>429</v>
      </c>
      <c r="K226" s="57">
        <v>1</v>
      </c>
      <c r="L226" s="56">
        <v>70</v>
      </c>
    </row>
    <row r="227" spans="1:14" x14ac:dyDescent="0.25">
      <c r="A227" s="54" t="s">
        <v>98</v>
      </c>
      <c r="B227" s="55" t="s">
        <v>106</v>
      </c>
      <c r="C227" s="56" t="s">
        <v>430</v>
      </c>
      <c r="D227" s="57">
        <v>1</v>
      </c>
      <c r="E227" s="56">
        <v>80</v>
      </c>
      <c r="H227" s="54" t="s">
        <v>101</v>
      </c>
      <c r="I227" s="55" t="s">
        <v>102</v>
      </c>
      <c r="J227" s="56" t="s">
        <v>431</v>
      </c>
      <c r="K227" s="57">
        <v>1</v>
      </c>
      <c r="L227" s="56">
        <v>149</v>
      </c>
    </row>
    <row r="228" spans="1:14" x14ac:dyDescent="0.25">
      <c r="A228" s="54" t="s">
        <v>98</v>
      </c>
      <c r="B228" s="55" t="s">
        <v>99</v>
      </c>
      <c r="C228" s="56" t="s">
        <v>430</v>
      </c>
      <c r="D228" s="57"/>
      <c r="E228" s="56">
        <v>80</v>
      </c>
      <c r="H228" s="54" t="s">
        <v>101</v>
      </c>
      <c r="I228" s="55" t="s">
        <v>102</v>
      </c>
      <c r="J228" s="56" t="s">
        <v>432</v>
      </c>
      <c r="K228" s="57">
        <v>1</v>
      </c>
      <c r="L228" s="56">
        <v>98</v>
      </c>
    </row>
    <row r="229" spans="1:14" x14ac:dyDescent="0.25">
      <c r="A229" s="54" t="s">
        <v>98</v>
      </c>
      <c r="B229" s="55" t="s">
        <v>106</v>
      </c>
      <c r="C229" s="56" t="s">
        <v>433</v>
      </c>
      <c r="D229" s="57">
        <v>1</v>
      </c>
      <c r="E229" s="56">
        <v>30</v>
      </c>
      <c r="H229" s="54" t="s">
        <v>101</v>
      </c>
      <c r="I229" s="55" t="s">
        <v>102</v>
      </c>
      <c r="J229" s="56" t="s">
        <v>434</v>
      </c>
      <c r="K229" s="57">
        <v>1</v>
      </c>
      <c r="L229" s="56">
        <v>134</v>
      </c>
    </row>
    <row r="230" spans="1:14" x14ac:dyDescent="0.25">
      <c r="A230" s="54" t="s">
        <v>98</v>
      </c>
      <c r="B230" s="55" t="s">
        <v>99</v>
      </c>
      <c r="C230" s="56" t="s">
        <v>433</v>
      </c>
      <c r="D230" s="57"/>
      <c r="E230" s="56">
        <v>30</v>
      </c>
      <c r="H230" s="54" t="s">
        <v>101</v>
      </c>
      <c r="I230" s="55" t="s">
        <v>102</v>
      </c>
      <c r="J230" s="56" t="s">
        <v>435</v>
      </c>
      <c r="K230" s="57">
        <v>1</v>
      </c>
      <c r="L230" s="56">
        <v>187</v>
      </c>
    </row>
    <row r="231" spans="1:14" x14ac:dyDescent="0.25">
      <c r="A231" s="54" t="s">
        <v>98</v>
      </c>
      <c r="B231" s="55" t="s">
        <v>106</v>
      </c>
      <c r="C231" s="56" t="s">
        <v>436</v>
      </c>
      <c r="D231" s="57">
        <v>1</v>
      </c>
      <c r="E231" s="56">
        <v>60</v>
      </c>
      <c r="H231" s="54" t="s">
        <v>101</v>
      </c>
      <c r="I231" s="55" t="s">
        <v>102</v>
      </c>
      <c r="J231" s="56" t="s">
        <v>437</v>
      </c>
      <c r="K231" s="57">
        <v>1</v>
      </c>
      <c r="L231" s="56">
        <v>117</v>
      </c>
    </row>
    <row r="232" spans="1:14" x14ac:dyDescent="0.25">
      <c r="A232" s="54" t="s">
        <v>98</v>
      </c>
      <c r="B232" s="55" t="s">
        <v>99</v>
      </c>
      <c r="C232" s="56" t="s">
        <v>436</v>
      </c>
      <c r="D232" s="57"/>
      <c r="E232" s="56">
        <v>60</v>
      </c>
      <c r="H232" s="54" t="s">
        <v>101</v>
      </c>
      <c r="I232" s="55" t="s">
        <v>102</v>
      </c>
      <c r="J232" s="56" t="s">
        <v>438</v>
      </c>
      <c r="K232" s="57">
        <v>1</v>
      </c>
      <c r="L232" s="56">
        <v>221</v>
      </c>
    </row>
    <row r="233" spans="1:14" x14ac:dyDescent="0.25">
      <c r="A233" s="54" t="s">
        <v>98</v>
      </c>
      <c r="B233" s="55" t="s">
        <v>142</v>
      </c>
      <c r="C233" s="56" t="s">
        <v>439</v>
      </c>
      <c r="D233" s="57">
        <v>1</v>
      </c>
      <c r="E233" s="56">
        <v>150</v>
      </c>
      <c r="H233" s="54" t="s">
        <v>101</v>
      </c>
      <c r="I233" s="55" t="s">
        <v>102</v>
      </c>
      <c r="J233" s="56" t="s">
        <v>440</v>
      </c>
      <c r="K233" s="57">
        <v>1</v>
      </c>
      <c r="L233" s="56">
        <v>73</v>
      </c>
    </row>
    <row r="234" spans="1:14" x14ac:dyDescent="0.25">
      <c r="A234" s="54" t="s">
        <v>98</v>
      </c>
      <c r="B234" s="55" t="s">
        <v>142</v>
      </c>
      <c r="C234" s="56" t="s">
        <v>441</v>
      </c>
      <c r="D234" s="57">
        <v>1</v>
      </c>
      <c r="E234" s="56">
        <v>200</v>
      </c>
      <c r="H234" s="54" t="s">
        <v>101</v>
      </c>
      <c r="I234" s="55" t="s">
        <v>102</v>
      </c>
      <c r="J234" s="56" t="s">
        <v>442</v>
      </c>
      <c r="K234" s="57">
        <v>1</v>
      </c>
      <c r="L234" s="56">
        <v>73</v>
      </c>
    </row>
    <row r="235" spans="1:14" x14ac:dyDescent="0.25">
      <c r="A235" s="54" t="s">
        <v>98</v>
      </c>
      <c r="B235" s="55" t="s">
        <v>142</v>
      </c>
      <c r="C235" s="56" t="s">
        <v>443</v>
      </c>
      <c r="D235" s="57">
        <v>1</v>
      </c>
      <c r="E235" s="56">
        <v>120</v>
      </c>
      <c r="H235" s="54" t="s">
        <v>101</v>
      </c>
      <c r="I235" s="55" t="s">
        <v>102</v>
      </c>
      <c r="J235" s="56" t="s">
        <v>444</v>
      </c>
      <c r="K235" s="57">
        <v>1</v>
      </c>
      <c r="L235" s="56">
        <v>164</v>
      </c>
    </row>
    <row r="236" spans="1:14" x14ac:dyDescent="0.25">
      <c r="A236" s="54" t="s">
        <v>98</v>
      </c>
      <c r="B236" s="55" t="s">
        <v>106</v>
      </c>
      <c r="C236" s="56" t="s">
        <v>445</v>
      </c>
      <c r="D236" s="57">
        <v>1</v>
      </c>
      <c r="E236" s="56">
        <v>140</v>
      </c>
      <c r="H236" s="54" t="s">
        <v>101</v>
      </c>
      <c r="I236" s="55" t="s">
        <v>102</v>
      </c>
      <c r="J236" s="56" t="s">
        <v>446</v>
      </c>
      <c r="K236" s="57">
        <v>1</v>
      </c>
      <c r="L236" s="56">
        <v>235</v>
      </c>
    </row>
    <row r="237" spans="1:14" x14ac:dyDescent="0.25">
      <c r="A237" s="54" t="s">
        <v>98</v>
      </c>
      <c r="B237" s="55" t="s">
        <v>99</v>
      </c>
      <c r="C237" s="56" t="s">
        <v>445</v>
      </c>
      <c r="D237" s="57"/>
      <c r="E237" s="56">
        <v>140</v>
      </c>
      <c r="H237" s="54" t="s">
        <v>101</v>
      </c>
      <c r="I237" s="55" t="s">
        <v>102</v>
      </c>
      <c r="J237" s="56" t="s">
        <v>447</v>
      </c>
      <c r="K237" s="57">
        <v>1</v>
      </c>
      <c r="L237" s="56">
        <v>286</v>
      </c>
    </row>
    <row r="238" spans="1:14" x14ac:dyDescent="0.25">
      <c r="A238" s="54" t="s">
        <v>98</v>
      </c>
      <c r="B238" s="55" t="s">
        <v>106</v>
      </c>
      <c r="C238" s="56" t="s">
        <v>448</v>
      </c>
      <c r="D238" s="57">
        <v>1</v>
      </c>
      <c r="E238" s="56">
        <v>150</v>
      </c>
      <c r="H238" s="54" t="s">
        <v>101</v>
      </c>
      <c r="I238" s="55" t="s">
        <v>102</v>
      </c>
      <c r="J238" s="56" t="s">
        <v>449</v>
      </c>
      <c r="K238" s="57">
        <v>1</v>
      </c>
      <c r="L238" s="56">
        <v>12</v>
      </c>
    </row>
    <row r="239" spans="1:14" x14ac:dyDescent="0.25">
      <c r="A239" s="54" t="s">
        <v>98</v>
      </c>
      <c r="B239" s="55" t="s">
        <v>99</v>
      </c>
      <c r="C239" s="56" t="s">
        <v>448</v>
      </c>
      <c r="D239" s="57"/>
      <c r="E239" s="56">
        <v>130</v>
      </c>
      <c r="H239" s="54" t="s">
        <v>110</v>
      </c>
      <c r="I239" s="55" t="s">
        <v>132</v>
      </c>
      <c r="J239" s="56" t="s">
        <v>450</v>
      </c>
      <c r="K239" s="59">
        <v>1</v>
      </c>
      <c r="L239" s="60">
        <v>16</v>
      </c>
    </row>
    <row r="240" spans="1:14" x14ac:dyDescent="0.25">
      <c r="A240" s="54" t="s">
        <v>115</v>
      </c>
      <c r="B240" s="55" t="s">
        <v>132</v>
      </c>
      <c r="C240" s="56" t="s">
        <v>451</v>
      </c>
      <c r="D240" s="57">
        <v>1</v>
      </c>
      <c r="E240" s="56">
        <v>50</v>
      </c>
      <c r="K240" s="61">
        <f>COUNT(K2:K239)</f>
        <v>210</v>
      </c>
      <c r="L240" s="61">
        <f>COUNT(L2:L239)</f>
        <v>238</v>
      </c>
      <c r="M240" s="61">
        <f>+L240-K240</f>
        <v>28</v>
      </c>
      <c r="N240" s="62">
        <f>+K240/L240-1</f>
        <v>-0.11764705882352944</v>
      </c>
    </row>
    <row r="241" spans="1:12" x14ac:dyDescent="0.25">
      <c r="A241" s="54" t="s">
        <v>115</v>
      </c>
      <c r="B241" s="55" t="s">
        <v>132</v>
      </c>
      <c r="C241" s="57" t="s">
        <v>452</v>
      </c>
      <c r="D241" s="57">
        <v>1</v>
      </c>
      <c r="E241" s="56">
        <v>50</v>
      </c>
      <c r="I241" t="s">
        <v>453</v>
      </c>
      <c r="K241" t="s">
        <v>454</v>
      </c>
      <c r="L241" t="s">
        <v>455</v>
      </c>
    </row>
    <row r="242" spans="1:12" x14ac:dyDescent="0.25">
      <c r="A242" s="54" t="s">
        <v>115</v>
      </c>
      <c r="B242" s="55" t="s">
        <v>456</v>
      </c>
      <c r="C242" s="56" t="s">
        <v>452</v>
      </c>
      <c r="D242" s="57"/>
      <c r="E242" s="56">
        <v>50</v>
      </c>
      <c r="H242" t="s">
        <v>113</v>
      </c>
      <c r="I242" t="s">
        <v>457</v>
      </c>
      <c r="K242">
        <v>1</v>
      </c>
      <c r="L242">
        <v>1</v>
      </c>
    </row>
    <row r="243" spans="1:12" x14ac:dyDescent="0.25">
      <c r="A243" s="54" t="s">
        <v>115</v>
      </c>
      <c r="B243" s="55" t="s">
        <v>456</v>
      </c>
      <c r="C243" s="56" t="s">
        <v>458</v>
      </c>
      <c r="D243" s="57">
        <v>1</v>
      </c>
      <c r="E243" s="56">
        <v>40</v>
      </c>
      <c r="G243" t="s">
        <v>113</v>
      </c>
      <c r="H243" t="s">
        <v>113</v>
      </c>
      <c r="I243" t="s">
        <v>459</v>
      </c>
      <c r="K243">
        <v>1</v>
      </c>
      <c r="L243">
        <v>1</v>
      </c>
    </row>
    <row r="244" spans="1:12" x14ac:dyDescent="0.25">
      <c r="A244" s="54" t="s">
        <v>98</v>
      </c>
      <c r="B244" s="55" t="s">
        <v>99</v>
      </c>
      <c r="C244" s="56" t="s">
        <v>460</v>
      </c>
      <c r="D244" s="57">
        <v>1</v>
      </c>
      <c r="E244" s="56">
        <v>120</v>
      </c>
      <c r="G244" t="s">
        <v>113</v>
      </c>
      <c r="H244" t="s">
        <v>113</v>
      </c>
      <c r="I244" t="s">
        <v>461</v>
      </c>
      <c r="K244">
        <v>1</v>
      </c>
      <c r="L244">
        <v>1</v>
      </c>
    </row>
    <row r="245" spans="1:12" x14ac:dyDescent="0.25">
      <c r="A245" s="54" t="s">
        <v>115</v>
      </c>
      <c r="B245" s="55" t="s">
        <v>132</v>
      </c>
      <c r="C245" s="56" t="s">
        <v>462</v>
      </c>
      <c r="D245" s="57">
        <v>1</v>
      </c>
      <c r="E245" s="56">
        <v>200</v>
      </c>
      <c r="G245" t="s">
        <v>113</v>
      </c>
      <c r="H245" t="s">
        <v>113</v>
      </c>
      <c r="I245" t="s">
        <v>463</v>
      </c>
      <c r="K245">
        <v>1</v>
      </c>
      <c r="L245">
        <v>1</v>
      </c>
    </row>
    <row r="246" spans="1:12" x14ac:dyDescent="0.25">
      <c r="A246" s="54" t="s">
        <v>115</v>
      </c>
      <c r="B246" s="55" t="s">
        <v>132</v>
      </c>
      <c r="C246" s="56" t="s">
        <v>464</v>
      </c>
      <c r="D246" s="57">
        <v>1</v>
      </c>
      <c r="E246" s="56">
        <v>20</v>
      </c>
      <c r="G246" t="s">
        <v>113</v>
      </c>
      <c r="H246" t="s">
        <v>113</v>
      </c>
      <c r="I246" t="s">
        <v>465</v>
      </c>
      <c r="K246">
        <v>2</v>
      </c>
      <c r="L246">
        <v>1</v>
      </c>
    </row>
    <row r="247" spans="1:12" x14ac:dyDescent="0.25">
      <c r="A247" s="54" t="s">
        <v>115</v>
      </c>
      <c r="B247" s="55" t="s">
        <v>456</v>
      </c>
      <c r="C247" s="56" t="s">
        <v>464</v>
      </c>
      <c r="D247" s="57"/>
      <c r="E247" s="56">
        <v>20</v>
      </c>
      <c r="G247" t="s">
        <v>113</v>
      </c>
      <c r="H247" t="s">
        <v>113</v>
      </c>
      <c r="I247" t="s">
        <v>466</v>
      </c>
      <c r="K247">
        <v>2</v>
      </c>
      <c r="L247">
        <v>1</v>
      </c>
    </row>
    <row r="248" spans="1:12" x14ac:dyDescent="0.25">
      <c r="A248" s="54" t="s">
        <v>115</v>
      </c>
      <c r="B248" s="55" t="s">
        <v>132</v>
      </c>
      <c r="C248" s="56" t="s">
        <v>467</v>
      </c>
      <c r="D248" s="57">
        <v>1</v>
      </c>
      <c r="E248" s="56">
        <v>20</v>
      </c>
      <c r="G248" t="s">
        <v>113</v>
      </c>
      <c r="H248" t="s">
        <v>113</v>
      </c>
      <c r="I248" t="s">
        <v>468</v>
      </c>
      <c r="K248">
        <v>2</v>
      </c>
      <c r="L248">
        <v>1</v>
      </c>
    </row>
    <row r="249" spans="1:12" x14ac:dyDescent="0.25">
      <c r="A249" s="54" t="s">
        <v>115</v>
      </c>
      <c r="B249" s="55" t="s">
        <v>469</v>
      </c>
      <c r="C249" s="56" t="s">
        <v>470</v>
      </c>
      <c r="D249" s="57">
        <v>1</v>
      </c>
      <c r="E249" s="56">
        <v>100</v>
      </c>
      <c r="G249" t="s">
        <v>113</v>
      </c>
      <c r="H249" t="s">
        <v>113</v>
      </c>
      <c r="I249" t="s">
        <v>471</v>
      </c>
      <c r="K249">
        <v>2</v>
      </c>
      <c r="L249">
        <v>1</v>
      </c>
    </row>
    <row r="250" spans="1:12" x14ac:dyDescent="0.25">
      <c r="A250" s="54" t="s">
        <v>115</v>
      </c>
      <c r="B250" s="55" t="s">
        <v>161</v>
      </c>
      <c r="C250" s="56" t="s">
        <v>470</v>
      </c>
      <c r="D250" s="57">
        <v>1</v>
      </c>
      <c r="E250" s="56">
        <v>100</v>
      </c>
      <c r="G250" t="s">
        <v>113</v>
      </c>
      <c r="H250" t="s">
        <v>113</v>
      </c>
      <c r="I250" t="s">
        <v>472</v>
      </c>
      <c r="K250">
        <v>2</v>
      </c>
      <c r="L250">
        <v>1</v>
      </c>
    </row>
    <row r="251" spans="1:12" x14ac:dyDescent="0.25">
      <c r="A251" s="54" t="s">
        <v>115</v>
      </c>
      <c r="B251" s="55" t="s">
        <v>469</v>
      </c>
      <c r="C251" s="56" t="s">
        <v>473</v>
      </c>
      <c r="D251" s="57">
        <v>1</v>
      </c>
      <c r="E251" s="56">
        <v>100</v>
      </c>
      <c r="G251" t="s">
        <v>113</v>
      </c>
      <c r="H251" t="s">
        <v>113</v>
      </c>
      <c r="I251" t="s">
        <v>474</v>
      </c>
      <c r="K251">
        <v>2</v>
      </c>
      <c r="L251">
        <v>1</v>
      </c>
    </row>
    <row r="252" spans="1:12" x14ac:dyDescent="0.25">
      <c r="A252" s="54" t="s">
        <v>115</v>
      </c>
      <c r="B252" s="55" t="s">
        <v>456</v>
      </c>
      <c r="C252" s="56" t="s">
        <v>473</v>
      </c>
      <c r="D252" s="57">
        <v>1</v>
      </c>
      <c r="E252" s="56">
        <v>40</v>
      </c>
      <c r="G252" t="s">
        <v>113</v>
      </c>
      <c r="H252" t="s">
        <v>113</v>
      </c>
      <c r="I252" t="s">
        <v>475</v>
      </c>
      <c r="K252">
        <v>2</v>
      </c>
      <c r="L252">
        <v>1</v>
      </c>
    </row>
    <row r="253" spans="1:12" x14ac:dyDescent="0.25">
      <c r="A253" s="54" t="s">
        <v>115</v>
      </c>
      <c r="B253" s="55" t="s">
        <v>161</v>
      </c>
      <c r="C253" s="56" t="s">
        <v>473</v>
      </c>
      <c r="D253" s="57"/>
      <c r="E253" s="56">
        <v>100</v>
      </c>
      <c r="G253" t="s">
        <v>113</v>
      </c>
      <c r="H253" t="s">
        <v>113</v>
      </c>
      <c r="I253" t="s">
        <v>476</v>
      </c>
      <c r="K253">
        <v>2</v>
      </c>
      <c r="L253">
        <v>1</v>
      </c>
    </row>
    <row r="254" spans="1:12" x14ac:dyDescent="0.25">
      <c r="A254" s="54" t="s">
        <v>115</v>
      </c>
      <c r="B254" s="55" t="s">
        <v>469</v>
      </c>
      <c r="C254" s="56" t="s">
        <v>477</v>
      </c>
      <c r="D254" s="57">
        <v>1</v>
      </c>
      <c r="E254" s="56">
        <v>100</v>
      </c>
      <c r="G254" t="s">
        <v>113</v>
      </c>
      <c r="H254" t="s">
        <v>113</v>
      </c>
      <c r="I254" t="s">
        <v>478</v>
      </c>
      <c r="K254">
        <v>3</v>
      </c>
      <c r="L254">
        <v>1</v>
      </c>
    </row>
    <row r="255" spans="1:12" x14ac:dyDescent="0.25">
      <c r="A255" s="54" t="s">
        <v>115</v>
      </c>
      <c r="B255" s="55" t="s">
        <v>161</v>
      </c>
      <c r="C255" s="56" t="s">
        <v>477</v>
      </c>
      <c r="D255" s="57"/>
      <c r="E255" s="56">
        <v>100</v>
      </c>
      <c r="G255" t="s">
        <v>113</v>
      </c>
      <c r="H255" t="s">
        <v>113</v>
      </c>
      <c r="I255" t="s">
        <v>479</v>
      </c>
      <c r="K255">
        <v>2</v>
      </c>
      <c r="L255">
        <v>1</v>
      </c>
    </row>
    <row r="256" spans="1:12" x14ac:dyDescent="0.25">
      <c r="A256" s="54" t="s">
        <v>115</v>
      </c>
      <c r="B256" s="55" t="s">
        <v>456</v>
      </c>
      <c r="C256" s="56" t="s">
        <v>480</v>
      </c>
      <c r="D256" s="57">
        <v>1</v>
      </c>
      <c r="E256" s="56">
        <v>50</v>
      </c>
      <c r="G256" t="s">
        <v>113</v>
      </c>
      <c r="H256" t="s">
        <v>113</v>
      </c>
      <c r="I256" t="s">
        <v>481</v>
      </c>
      <c r="K256">
        <v>2</v>
      </c>
      <c r="L256">
        <v>1</v>
      </c>
    </row>
    <row r="257" spans="1:12" x14ac:dyDescent="0.25">
      <c r="A257" s="54" t="s">
        <v>115</v>
      </c>
      <c r="B257" s="55" t="s">
        <v>132</v>
      </c>
      <c r="C257" s="56" t="s">
        <v>482</v>
      </c>
      <c r="D257" s="57">
        <v>1</v>
      </c>
      <c r="E257" s="56">
        <v>80</v>
      </c>
      <c r="G257" t="s">
        <v>113</v>
      </c>
      <c r="H257" t="s">
        <v>113</v>
      </c>
      <c r="I257" t="s">
        <v>483</v>
      </c>
      <c r="K257">
        <v>2</v>
      </c>
      <c r="L257">
        <v>1</v>
      </c>
    </row>
    <row r="258" spans="1:12" x14ac:dyDescent="0.25">
      <c r="A258" s="54" t="s">
        <v>115</v>
      </c>
      <c r="B258" s="55" t="s">
        <v>456</v>
      </c>
      <c r="C258" s="56" t="s">
        <v>482</v>
      </c>
      <c r="D258" s="57"/>
      <c r="E258" s="56">
        <v>50</v>
      </c>
      <c r="G258" t="s">
        <v>113</v>
      </c>
      <c r="H258" t="s">
        <v>113</v>
      </c>
      <c r="I258" t="s">
        <v>484</v>
      </c>
      <c r="K258">
        <v>2</v>
      </c>
      <c r="L258">
        <v>1</v>
      </c>
    </row>
    <row r="259" spans="1:12" x14ac:dyDescent="0.25">
      <c r="A259" s="54" t="s">
        <v>115</v>
      </c>
      <c r="B259" s="55" t="s">
        <v>161</v>
      </c>
      <c r="C259" s="56" t="s">
        <v>482</v>
      </c>
      <c r="D259" s="57">
        <v>1</v>
      </c>
      <c r="E259" s="56">
        <v>80</v>
      </c>
      <c r="G259" t="s">
        <v>113</v>
      </c>
      <c r="H259" t="s">
        <v>113</v>
      </c>
      <c r="I259" t="s">
        <v>485</v>
      </c>
      <c r="K259">
        <v>2</v>
      </c>
      <c r="L259">
        <v>1</v>
      </c>
    </row>
    <row r="260" spans="1:12" x14ac:dyDescent="0.25">
      <c r="A260" s="54" t="s">
        <v>115</v>
      </c>
      <c r="B260" s="55" t="s">
        <v>469</v>
      </c>
      <c r="C260" s="56" t="s">
        <v>486</v>
      </c>
      <c r="D260" s="57">
        <v>1</v>
      </c>
      <c r="E260" s="56">
        <v>40</v>
      </c>
      <c r="G260" t="s">
        <v>113</v>
      </c>
      <c r="H260" t="s">
        <v>113</v>
      </c>
      <c r="I260" t="s">
        <v>487</v>
      </c>
      <c r="K260">
        <v>2</v>
      </c>
      <c r="L260">
        <v>1</v>
      </c>
    </row>
    <row r="261" spans="1:12" x14ac:dyDescent="0.25">
      <c r="A261" s="54" t="s">
        <v>115</v>
      </c>
      <c r="B261" s="55" t="s">
        <v>161</v>
      </c>
      <c r="C261" s="56" t="s">
        <v>486</v>
      </c>
      <c r="D261" s="57"/>
      <c r="E261" s="56">
        <v>40</v>
      </c>
      <c r="G261" t="s">
        <v>113</v>
      </c>
      <c r="H261" t="s">
        <v>113</v>
      </c>
      <c r="I261" t="s">
        <v>488</v>
      </c>
      <c r="K261">
        <v>3</v>
      </c>
      <c r="L261">
        <v>1</v>
      </c>
    </row>
    <row r="262" spans="1:12" x14ac:dyDescent="0.25">
      <c r="A262" s="54" t="s">
        <v>115</v>
      </c>
      <c r="B262" s="55" t="s">
        <v>132</v>
      </c>
      <c r="C262" s="56" t="s">
        <v>489</v>
      </c>
      <c r="D262" s="57">
        <v>1</v>
      </c>
      <c r="E262" s="56">
        <v>30</v>
      </c>
      <c r="G262" t="s">
        <v>113</v>
      </c>
      <c r="H262" t="s">
        <v>113</v>
      </c>
      <c r="I262" t="s">
        <v>490</v>
      </c>
      <c r="K262">
        <v>2</v>
      </c>
      <c r="L262">
        <v>1</v>
      </c>
    </row>
    <row r="263" spans="1:12" x14ac:dyDescent="0.25">
      <c r="A263" s="54" t="s">
        <v>115</v>
      </c>
      <c r="B263" s="55" t="s">
        <v>456</v>
      </c>
      <c r="C263" s="56" t="s">
        <v>489</v>
      </c>
      <c r="D263" s="57"/>
      <c r="E263" s="56">
        <v>40</v>
      </c>
      <c r="G263" t="s">
        <v>113</v>
      </c>
      <c r="H263" t="s">
        <v>113</v>
      </c>
      <c r="I263" t="s">
        <v>491</v>
      </c>
      <c r="K263">
        <v>2</v>
      </c>
      <c r="L263">
        <v>1</v>
      </c>
    </row>
    <row r="264" spans="1:12" x14ac:dyDescent="0.25">
      <c r="A264" s="54" t="s">
        <v>115</v>
      </c>
      <c r="B264" s="55" t="s">
        <v>132</v>
      </c>
      <c r="C264" s="56" t="s">
        <v>492</v>
      </c>
      <c r="D264" s="57">
        <v>1</v>
      </c>
      <c r="E264" s="56">
        <v>50</v>
      </c>
      <c r="G264" t="s">
        <v>113</v>
      </c>
      <c r="H264" t="s">
        <v>113</v>
      </c>
      <c r="I264" t="s">
        <v>493</v>
      </c>
      <c r="K264">
        <v>2</v>
      </c>
      <c r="L264">
        <v>1</v>
      </c>
    </row>
    <row r="265" spans="1:12" x14ac:dyDescent="0.25">
      <c r="A265" s="54" t="s">
        <v>115</v>
      </c>
      <c r="B265" s="55" t="s">
        <v>456</v>
      </c>
      <c r="C265" s="56" t="s">
        <v>492</v>
      </c>
      <c r="D265" s="57"/>
      <c r="E265" s="56">
        <v>50</v>
      </c>
      <c r="G265" t="s">
        <v>113</v>
      </c>
      <c r="H265" t="s">
        <v>113</v>
      </c>
      <c r="I265" t="s">
        <v>494</v>
      </c>
      <c r="K265">
        <v>2</v>
      </c>
      <c r="L265">
        <v>1</v>
      </c>
    </row>
    <row r="266" spans="1:12" x14ac:dyDescent="0.25">
      <c r="A266" s="54" t="s">
        <v>115</v>
      </c>
      <c r="B266" s="55" t="s">
        <v>132</v>
      </c>
      <c r="C266" s="56" t="s">
        <v>495</v>
      </c>
      <c r="D266" s="57">
        <v>1</v>
      </c>
      <c r="E266" s="56">
        <v>50</v>
      </c>
      <c r="G266" t="s">
        <v>113</v>
      </c>
      <c r="H266" t="s">
        <v>113</v>
      </c>
      <c r="I266" t="s">
        <v>496</v>
      </c>
      <c r="K266">
        <v>1</v>
      </c>
      <c r="L266">
        <v>1</v>
      </c>
    </row>
    <row r="267" spans="1:12" x14ac:dyDescent="0.25">
      <c r="A267" s="54" t="s">
        <v>115</v>
      </c>
      <c r="B267" s="55" t="s">
        <v>132</v>
      </c>
      <c r="C267" s="56" t="s">
        <v>497</v>
      </c>
      <c r="D267" s="57">
        <v>1</v>
      </c>
      <c r="E267" s="56">
        <v>60</v>
      </c>
      <c r="G267" t="s">
        <v>113</v>
      </c>
      <c r="H267" t="s">
        <v>113</v>
      </c>
      <c r="I267" t="s">
        <v>498</v>
      </c>
      <c r="K267">
        <v>2</v>
      </c>
      <c r="L267">
        <v>1</v>
      </c>
    </row>
    <row r="268" spans="1:12" x14ac:dyDescent="0.25">
      <c r="A268" s="54" t="s">
        <v>115</v>
      </c>
      <c r="B268" s="55" t="s">
        <v>456</v>
      </c>
      <c r="C268" s="56" t="s">
        <v>497</v>
      </c>
      <c r="D268" s="57"/>
      <c r="E268" s="56">
        <v>50</v>
      </c>
      <c r="G268" t="s">
        <v>113</v>
      </c>
      <c r="H268" t="s">
        <v>113</v>
      </c>
      <c r="I268" t="s">
        <v>499</v>
      </c>
      <c r="K268">
        <v>2</v>
      </c>
      <c r="L268">
        <v>1</v>
      </c>
    </row>
    <row r="269" spans="1:12" x14ac:dyDescent="0.25">
      <c r="A269" s="54" t="s">
        <v>115</v>
      </c>
      <c r="B269" s="55" t="s">
        <v>132</v>
      </c>
      <c r="C269" s="56" t="s">
        <v>500</v>
      </c>
      <c r="D269" s="57">
        <v>1</v>
      </c>
      <c r="E269" s="56">
        <v>60</v>
      </c>
      <c r="G269" t="s">
        <v>113</v>
      </c>
      <c r="H269" t="s">
        <v>113</v>
      </c>
      <c r="I269" t="s">
        <v>501</v>
      </c>
      <c r="K269">
        <v>1</v>
      </c>
      <c r="L269">
        <v>1</v>
      </c>
    </row>
    <row r="270" spans="1:12" x14ac:dyDescent="0.25">
      <c r="A270" s="54" t="s">
        <v>115</v>
      </c>
      <c r="B270" s="55" t="s">
        <v>132</v>
      </c>
      <c r="C270" s="56" t="s">
        <v>502</v>
      </c>
      <c r="D270" s="57">
        <v>1</v>
      </c>
      <c r="E270" s="56">
        <v>50</v>
      </c>
      <c r="G270" t="s">
        <v>113</v>
      </c>
      <c r="H270" t="s">
        <v>113</v>
      </c>
      <c r="I270" t="s">
        <v>503</v>
      </c>
      <c r="K270">
        <v>1</v>
      </c>
      <c r="L270">
        <v>1</v>
      </c>
    </row>
    <row r="271" spans="1:12" x14ac:dyDescent="0.25">
      <c r="A271" s="54" t="s">
        <v>115</v>
      </c>
      <c r="B271" s="55" t="s">
        <v>456</v>
      </c>
      <c r="C271" s="56" t="s">
        <v>502</v>
      </c>
      <c r="D271" s="57"/>
      <c r="E271" s="56">
        <v>30</v>
      </c>
      <c r="G271" t="s">
        <v>113</v>
      </c>
      <c r="H271" t="s">
        <v>113</v>
      </c>
      <c r="I271" t="s">
        <v>504</v>
      </c>
      <c r="K271">
        <v>1</v>
      </c>
      <c r="L271">
        <v>1</v>
      </c>
    </row>
    <row r="272" spans="1:12" x14ac:dyDescent="0.25">
      <c r="A272" s="54" t="s">
        <v>115</v>
      </c>
      <c r="B272" s="55" t="s">
        <v>132</v>
      </c>
      <c r="C272" s="56" t="s">
        <v>505</v>
      </c>
      <c r="D272" s="57">
        <v>1</v>
      </c>
      <c r="E272" s="56">
        <v>60</v>
      </c>
      <c r="G272" t="s">
        <v>113</v>
      </c>
      <c r="H272" t="s">
        <v>113</v>
      </c>
      <c r="I272" t="s">
        <v>506</v>
      </c>
      <c r="K272">
        <v>1</v>
      </c>
      <c r="L272">
        <v>1</v>
      </c>
    </row>
    <row r="273" spans="1:12" x14ac:dyDescent="0.25">
      <c r="A273" s="54" t="s">
        <v>115</v>
      </c>
      <c r="B273" s="55" t="s">
        <v>132</v>
      </c>
      <c r="C273" s="56" t="s">
        <v>507</v>
      </c>
      <c r="D273" s="57">
        <v>1</v>
      </c>
      <c r="E273" s="56">
        <v>40</v>
      </c>
      <c r="G273" t="s">
        <v>113</v>
      </c>
      <c r="H273" t="s">
        <v>113</v>
      </c>
      <c r="I273" t="s">
        <v>508</v>
      </c>
      <c r="K273">
        <v>1</v>
      </c>
      <c r="L273">
        <v>1</v>
      </c>
    </row>
    <row r="274" spans="1:12" x14ac:dyDescent="0.25">
      <c r="A274" s="54" t="s">
        <v>115</v>
      </c>
      <c r="B274" s="55" t="s">
        <v>456</v>
      </c>
      <c r="C274" s="56" t="s">
        <v>507</v>
      </c>
      <c r="D274" s="57"/>
      <c r="E274" s="56">
        <v>40</v>
      </c>
      <c r="G274" t="s">
        <v>113</v>
      </c>
      <c r="H274" t="s">
        <v>113</v>
      </c>
      <c r="I274" t="s">
        <v>509</v>
      </c>
      <c r="K274">
        <v>1</v>
      </c>
      <c r="L274">
        <v>1</v>
      </c>
    </row>
    <row r="275" spans="1:12" x14ac:dyDescent="0.25">
      <c r="A275" s="54" t="s">
        <v>115</v>
      </c>
      <c r="B275" s="55" t="s">
        <v>132</v>
      </c>
      <c r="C275" s="56" t="s">
        <v>510</v>
      </c>
      <c r="D275" s="57">
        <v>1</v>
      </c>
      <c r="E275" s="56">
        <v>50</v>
      </c>
      <c r="G275" t="s">
        <v>113</v>
      </c>
      <c r="H275" t="s">
        <v>113</v>
      </c>
      <c r="I275" t="s">
        <v>511</v>
      </c>
      <c r="K275">
        <v>1</v>
      </c>
      <c r="L275">
        <v>1</v>
      </c>
    </row>
    <row r="276" spans="1:12" x14ac:dyDescent="0.25">
      <c r="A276" s="54" t="s">
        <v>115</v>
      </c>
      <c r="B276" s="55" t="s">
        <v>469</v>
      </c>
      <c r="C276" s="56" t="s">
        <v>510</v>
      </c>
      <c r="D276" s="57">
        <v>1</v>
      </c>
      <c r="E276" s="56">
        <v>40</v>
      </c>
      <c r="G276" t="s">
        <v>113</v>
      </c>
      <c r="H276" t="s">
        <v>113</v>
      </c>
      <c r="I276" t="s">
        <v>512</v>
      </c>
      <c r="K276">
        <v>1</v>
      </c>
      <c r="L276">
        <v>1</v>
      </c>
    </row>
    <row r="277" spans="1:12" x14ac:dyDescent="0.25">
      <c r="A277" s="54" t="s">
        <v>115</v>
      </c>
      <c r="B277" s="55" t="s">
        <v>456</v>
      </c>
      <c r="C277" s="56" t="s">
        <v>510</v>
      </c>
      <c r="D277" s="57"/>
      <c r="E277" s="56">
        <v>50</v>
      </c>
      <c r="G277" t="s">
        <v>113</v>
      </c>
      <c r="H277" t="s">
        <v>113</v>
      </c>
      <c r="I277" t="s">
        <v>513</v>
      </c>
      <c r="K277">
        <v>1</v>
      </c>
      <c r="L277">
        <v>1</v>
      </c>
    </row>
    <row r="278" spans="1:12" x14ac:dyDescent="0.25">
      <c r="A278" s="54" t="s">
        <v>115</v>
      </c>
      <c r="B278" s="55" t="s">
        <v>161</v>
      </c>
      <c r="C278" s="56" t="s">
        <v>510</v>
      </c>
      <c r="D278" s="57"/>
      <c r="E278" s="56">
        <v>170</v>
      </c>
      <c r="G278" t="s">
        <v>113</v>
      </c>
      <c r="H278" t="s">
        <v>113</v>
      </c>
      <c r="I278" t="s">
        <v>514</v>
      </c>
      <c r="K278">
        <v>1</v>
      </c>
      <c r="L278">
        <v>1</v>
      </c>
    </row>
    <row r="279" spans="1:12" x14ac:dyDescent="0.25">
      <c r="A279" s="54" t="s">
        <v>115</v>
      </c>
      <c r="B279" s="55" t="s">
        <v>132</v>
      </c>
      <c r="C279" s="56" t="s">
        <v>515</v>
      </c>
      <c r="D279" s="57">
        <v>1</v>
      </c>
      <c r="E279" s="56">
        <v>50</v>
      </c>
      <c r="G279" t="s">
        <v>113</v>
      </c>
      <c r="H279" t="s">
        <v>113</v>
      </c>
      <c r="I279" t="s">
        <v>516</v>
      </c>
      <c r="K279">
        <v>1</v>
      </c>
      <c r="L279">
        <v>1</v>
      </c>
    </row>
    <row r="280" spans="1:12" x14ac:dyDescent="0.25">
      <c r="A280" s="54" t="s">
        <v>115</v>
      </c>
      <c r="B280" s="55" t="s">
        <v>161</v>
      </c>
      <c r="C280" s="56" t="s">
        <v>515</v>
      </c>
      <c r="D280" s="57">
        <v>1</v>
      </c>
      <c r="E280" s="56">
        <v>140</v>
      </c>
      <c r="G280" t="s">
        <v>113</v>
      </c>
      <c r="H280" t="s">
        <v>113</v>
      </c>
      <c r="I280" t="s">
        <v>517</v>
      </c>
      <c r="K280">
        <v>1</v>
      </c>
      <c r="L280">
        <v>1</v>
      </c>
    </row>
    <row r="281" spans="1:12" x14ac:dyDescent="0.25">
      <c r="A281" s="54" t="s">
        <v>115</v>
      </c>
      <c r="B281" s="55" t="s">
        <v>132</v>
      </c>
      <c r="C281" s="56" t="s">
        <v>518</v>
      </c>
      <c r="D281" s="57">
        <v>1</v>
      </c>
      <c r="E281" s="56">
        <v>80</v>
      </c>
      <c r="G281" t="s">
        <v>113</v>
      </c>
      <c r="H281" t="s">
        <v>113</v>
      </c>
      <c r="I281" t="s">
        <v>519</v>
      </c>
      <c r="K281">
        <v>1</v>
      </c>
      <c r="L281">
        <v>1</v>
      </c>
    </row>
    <row r="282" spans="1:12" x14ac:dyDescent="0.25">
      <c r="A282" s="54" t="s">
        <v>115</v>
      </c>
      <c r="B282" s="55" t="s">
        <v>161</v>
      </c>
      <c r="C282" s="56" t="s">
        <v>518</v>
      </c>
      <c r="D282" s="57">
        <v>1</v>
      </c>
      <c r="E282" s="56">
        <v>140</v>
      </c>
      <c r="G282" t="s">
        <v>113</v>
      </c>
      <c r="H282" t="s">
        <v>113</v>
      </c>
      <c r="I282" t="s">
        <v>520</v>
      </c>
      <c r="K282">
        <v>1</v>
      </c>
      <c r="L282">
        <v>1</v>
      </c>
    </row>
    <row r="283" spans="1:12" x14ac:dyDescent="0.25">
      <c r="A283" s="54" t="s">
        <v>115</v>
      </c>
      <c r="B283" s="55" t="s">
        <v>132</v>
      </c>
      <c r="C283" s="56" t="s">
        <v>521</v>
      </c>
      <c r="D283" s="57">
        <v>1</v>
      </c>
      <c r="E283" s="56">
        <v>60</v>
      </c>
      <c r="G283" t="s">
        <v>113</v>
      </c>
      <c r="H283" t="s">
        <v>113</v>
      </c>
      <c r="I283" t="s">
        <v>522</v>
      </c>
      <c r="K283">
        <v>1</v>
      </c>
      <c r="L283">
        <v>1</v>
      </c>
    </row>
    <row r="284" spans="1:12" x14ac:dyDescent="0.25">
      <c r="A284" s="54" t="s">
        <v>115</v>
      </c>
      <c r="B284" s="55" t="s">
        <v>132</v>
      </c>
      <c r="C284" s="56" t="s">
        <v>523</v>
      </c>
      <c r="D284" s="57">
        <v>1</v>
      </c>
      <c r="E284" s="56">
        <v>80</v>
      </c>
      <c r="G284" t="s">
        <v>113</v>
      </c>
      <c r="H284" t="s">
        <v>113</v>
      </c>
      <c r="I284" t="s">
        <v>524</v>
      </c>
      <c r="K284">
        <v>1</v>
      </c>
      <c r="L284">
        <v>1</v>
      </c>
    </row>
    <row r="285" spans="1:12" x14ac:dyDescent="0.25">
      <c r="A285" s="54" t="s">
        <v>115</v>
      </c>
      <c r="B285" s="55" t="s">
        <v>132</v>
      </c>
      <c r="C285" s="56" t="s">
        <v>525</v>
      </c>
      <c r="D285" s="57">
        <v>1</v>
      </c>
      <c r="E285" s="56">
        <v>70</v>
      </c>
      <c r="G285" t="s">
        <v>113</v>
      </c>
      <c r="H285" t="s">
        <v>113</v>
      </c>
      <c r="I285" t="s">
        <v>526</v>
      </c>
      <c r="K285">
        <v>1</v>
      </c>
      <c r="L285">
        <v>1</v>
      </c>
    </row>
    <row r="286" spans="1:12" x14ac:dyDescent="0.25">
      <c r="A286" s="54" t="s">
        <v>98</v>
      </c>
      <c r="B286" s="55" t="s">
        <v>106</v>
      </c>
      <c r="C286" s="56" t="s">
        <v>527</v>
      </c>
      <c r="D286" s="57">
        <v>1</v>
      </c>
      <c r="E286" s="56">
        <v>80</v>
      </c>
      <c r="G286" t="s">
        <v>113</v>
      </c>
      <c r="H286" t="s">
        <v>113</v>
      </c>
      <c r="I286" t="s">
        <v>528</v>
      </c>
      <c r="K286">
        <v>1</v>
      </c>
      <c r="L286">
        <v>1</v>
      </c>
    </row>
    <row r="287" spans="1:12" x14ac:dyDescent="0.25">
      <c r="A287" s="54" t="s">
        <v>98</v>
      </c>
      <c r="B287" s="55" t="s">
        <v>99</v>
      </c>
      <c r="C287" s="56" t="s">
        <v>527</v>
      </c>
      <c r="D287" s="57">
        <v>1</v>
      </c>
      <c r="E287" s="56">
        <v>80</v>
      </c>
      <c r="G287" t="s">
        <v>113</v>
      </c>
      <c r="H287" t="s">
        <v>113</v>
      </c>
      <c r="I287" t="s">
        <v>529</v>
      </c>
      <c r="K287">
        <v>1</v>
      </c>
      <c r="L287">
        <v>1</v>
      </c>
    </row>
    <row r="288" spans="1:12" x14ac:dyDescent="0.25">
      <c r="A288" s="54" t="s">
        <v>98</v>
      </c>
      <c r="B288" s="55" t="s">
        <v>99</v>
      </c>
      <c r="C288" s="56" t="s">
        <v>530</v>
      </c>
      <c r="D288" s="57">
        <v>1</v>
      </c>
      <c r="E288" s="56">
        <v>128</v>
      </c>
      <c r="G288" t="s">
        <v>113</v>
      </c>
      <c r="H288" t="s">
        <v>113</v>
      </c>
      <c r="I288" t="s">
        <v>531</v>
      </c>
      <c r="K288">
        <v>1</v>
      </c>
      <c r="L288">
        <v>1</v>
      </c>
    </row>
    <row r="289" spans="1:12" x14ac:dyDescent="0.25">
      <c r="A289" s="54" t="s">
        <v>98</v>
      </c>
      <c r="B289" s="55" t="s">
        <v>99</v>
      </c>
      <c r="C289" s="56" t="s">
        <v>532</v>
      </c>
      <c r="D289" s="57">
        <v>1</v>
      </c>
      <c r="E289" s="56">
        <v>68</v>
      </c>
      <c r="G289" t="s">
        <v>113</v>
      </c>
      <c r="H289" t="s">
        <v>113</v>
      </c>
      <c r="I289" t="s">
        <v>533</v>
      </c>
      <c r="K289">
        <v>1</v>
      </c>
      <c r="L289">
        <v>1</v>
      </c>
    </row>
    <row r="290" spans="1:12" x14ac:dyDescent="0.25">
      <c r="A290" s="54" t="s">
        <v>98</v>
      </c>
      <c r="B290" s="55" t="s">
        <v>170</v>
      </c>
      <c r="C290" s="56" t="s">
        <v>534</v>
      </c>
      <c r="D290" s="57">
        <v>1</v>
      </c>
      <c r="E290" s="56">
        <v>42</v>
      </c>
      <c r="G290" t="s">
        <v>113</v>
      </c>
      <c r="H290" t="s">
        <v>113</v>
      </c>
      <c r="I290" t="s">
        <v>535</v>
      </c>
      <c r="K290">
        <v>1</v>
      </c>
      <c r="L290">
        <v>1</v>
      </c>
    </row>
    <row r="291" spans="1:12" x14ac:dyDescent="0.25">
      <c r="A291" s="54" t="s">
        <v>98</v>
      </c>
      <c r="B291" s="55" t="s">
        <v>99</v>
      </c>
      <c r="C291" s="56" t="s">
        <v>536</v>
      </c>
      <c r="D291" s="57">
        <v>1</v>
      </c>
      <c r="E291" s="56">
        <v>122</v>
      </c>
      <c r="G291" t="s">
        <v>113</v>
      </c>
      <c r="I291" t="s">
        <v>537</v>
      </c>
      <c r="K291">
        <v>73</v>
      </c>
      <c r="L291">
        <v>49</v>
      </c>
    </row>
    <row r="292" spans="1:12" x14ac:dyDescent="0.25">
      <c r="A292" s="54" t="s">
        <v>98</v>
      </c>
      <c r="B292" s="55" t="s">
        <v>170</v>
      </c>
      <c r="C292" s="56" t="s">
        <v>536</v>
      </c>
      <c r="D292" s="57">
        <v>1</v>
      </c>
      <c r="E292" s="56">
        <v>122</v>
      </c>
      <c r="I292" t="s">
        <v>538</v>
      </c>
      <c r="L292" s="42">
        <v>-0.32876712328767121</v>
      </c>
    </row>
    <row r="293" spans="1:12" x14ac:dyDescent="0.25">
      <c r="A293" s="54" t="s">
        <v>98</v>
      </c>
      <c r="B293" s="55" t="s">
        <v>99</v>
      </c>
      <c r="C293" s="56" t="s">
        <v>539</v>
      </c>
      <c r="D293" s="57">
        <v>1</v>
      </c>
      <c r="E293" s="56">
        <v>16</v>
      </c>
      <c r="H293" t="s">
        <v>538</v>
      </c>
      <c r="K293" s="42">
        <v>-0.32876712328767121</v>
      </c>
    </row>
    <row r="294" spans="1:12" x14ac:dyDescent="0.25">
      <c r="A294" s="54" t="s">
        <v>98</v>
      </c>
      <c r="B294" s="55" t="s">
        <v>99</v>
      </c>
      <c r="C294" s="56" t="s">
        <v>540</v>
      </c>
      <c r="D294" s="57">
        <v>1</v>
      </c>
      <c r="E294" s="56">
        <v>50</v>
      </c>
    </row>
    <row r="295" spans="1:12" x14ac:dyDescent="0.25">
      <c r="A295" s="54" t="s">
        <v>98</v>
      </c>
      <c r="B295" s="55" t="s">
        <v>106</v>
      </c>
      <c r="C295" s="56" t="s">
        <v>541</v>
      </c>
      <c r="D295" s="57">
        <v>1</v>
      </c>
      <c r="E295" s="56">
        <v>60</v>
      </c>
    </row>
    <row r="296" spans="1:12" x14ac:dyDescent="0.25">
      <c r="A296" s="54" t="s">
        <v>98</v>
      </c>
      <c r="B296" s="55" t="s">
        <v>99</v>
      </c>
      <c r="C296" s="56" t="s">
        <v>541</v>
      </c>
      <c r="D296" s="57"/>
      <c r="E296" s="56">
        <v>50</v>
      </c>
    </row>
    <row r="297" spans="1:12" x14ac:dyDescent="0.25">
      <c r="A297" s="54" t="s">
        <v>98</v>
      </c>
      <c r="B297" s="55" t="s">
        <v>99</v>
      </c>
      <c r="C297" s="56" t="s">
        <v>542</v>
      </c>
      <c r="D297" s="57">
        <v>1</v>
      </c>
      <c r="E297" s="56">
        <v>50</v>
      </c>
    </row>
    <row r="298" spans="1:12" x14ac:dyDescent="0.25">
      <c r="A298" s="54" t="s">
        <v>98</v>
      </c>
      <c r="B298" s="55" t="s">
        <v>140</v>
      </c>
      <c r="C298" s="56" t="s">
        <v>543</v>
      </c>
      <c r="D298" s="57">
        <v>1</v>
      </c>
      <c r="E298" s="56">
        <v>150</v>
      </c>
    </row>
    <row r="299" spans="1:12" x14ac:dyDescent="0.25">
      <c r="A299" s="54" t="s">
        <v>98</v>
      </c>
      <c r="B299" s="55" t="s">
        <v>142</v>
      </c>
      <c r="C299" s="56" t="s">
        <v>543</v>
      </c>
      <c r="D299" s="59">
        <v>1</v>
      </c>
      <c r="E299" s="60">
        <v>150</v>
      </c>
    </row>
    <row r="300" spans="1:12" x14ac:dyDescent="0.25">
      <c r="D300" s="61">
        <f>COUNT(D2:D299)</f>
        <v>207</v>
      </c>
      <c r="E300" s="61">
        <f>COUNT(E2:E299)</f>
        <v>298</v>
      </c>
      <c r="F300" s="61">
        <f>+E300-D300</f>
        <v>91</v>
      </c>
      <c r="G300" s="62">
        <f>+D300/E300-1</f>
        <v>-0.30536912751677847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BE55-3F53-4674-AAF3-820BC40C2A2C}">
  <dimension ref="A2:F3"/>
  <sheetViews>
    <sheetView workbookViewId="0">
      <selection activeCell="G2" sqref="G2"/>
    </sheetView>
  </sheetViews>
  <sheetFormatPr baseColWidth="10" defaultRowHeight="15" x14ac:dyDescent="0.25"/>
  <sheetData>
    <row r="2" spans="1:6" x14ac:dyDescent="0.25">
      <c r="B2" t="s">
        <v>2</v>
      </c>
      <c r="C2" t="s">
        <v>545</v>
      </c>
      <c r="D2" t="s">
        <v>546</v>
      </c>
      <c r="E2" t="s">
        <v>547</v>
      </c>
      <c r="F2" t="s">
        <v>548</v>
      </c>
    </row>
    <row r="3" spans="1:6" x14ac:dyDescent="0.25">
      <c r="A3" t="s">
        <v>544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1CAFB-0149-4589-BA53-C1385089550F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2.xml><?xml version="1.0" encoding="utf-8"?>
<ds:datastoreItem xmlns:ds="http://schemas.openxmlformats.org/officeDocument/2006/customXml" ds:itemID="{268638F2-6ACA-43B8-9B21-7849DACD84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DB28FF-EAF6-40CF-AB92-19669B08C2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Cálculos</vt:lpstr>
      <vt:lpstr>Condiciones Operativas</vt:lpstr>
      <vt:lpstr>DiseñoTQ</vt:lpstr>
      <vt:lpstr>Comparación de costos</vt:lpstr>
      <vt:lpstr>Optimización Batch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Carballo, Yugianna Gissel</dc:creator>
  <cp:lastModifiedBy>Bergerat, Juan Gabriel</cp:lastModifiedBy>
  <dcterms:created xsi:type="dcterms:W3CDTF">2023-11-16T17:54:59Z</dcterms:created>
  <dcterms:modified xsi:type="dcterms:W3CDTF">2024-04-24T14:26:43Z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