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7. Pluspetrol. DBN1680/"/>
    </mc:Choice>
  </mc:AlternateContent>
  <xr:revisionPtr revIDLastSave="331" documentId="11_53D053E60DAC1A16630E8B5AAF659CA5C0469EB7" xr6:coauthVersionLast="47" xr6:coauthVersionMax="47" xr10:uidLastSave="{D6E6BB9F-A2C5-4B0E-BDDB-BE649E47EBA2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  <c r="I4" i="14"/>
  <c r="L4" i="14" s="1"/>
  <c r="F5" i="14"/>
  <c r="F4" i="14"/>
  <c r="G5" i="14"/>
  <c r="H5" i="14" l="1"/>
  <c r="H4" i="14"/>
  <c r="K4" i="14" s="1"/>
  <c r="E5" i="14" l="1"/>
  <c r="K5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J4" i="14" l="1"/>
  <c r="M4" i="14"/>
  <c r="O4" i="14" s="1"/>
  <c r="J5" i="14"/>
  <c r="L5" i="14"/>
  <c r="M5" i="14" s="1"/>
  <c r="P4" i="14" l="1"/>
  <c r="Q4" i="14"/>
  <c r="R4" i="14" s="1"/>
  <c r="N5" i="14"/>
  <c r="O5" i="14"/>
  <c r="N4" i="14"/>
  <c r="Q5" i="14" l="1"/>
  <c r="R5" i="14" s="1"/>
  <c r="P5" i="14"/>
</calcChain>
</file>

<file path=xl/sharedStrings.xml><?xml version="1.0" encoding="utf-8"?>
<sst xmlns="http://schemas.openxmlformats.org/spreadsheetml/2006/main" count="211" uniqueCount="92">
  <si>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</si>
  <si>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</si>
  <si>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</si>
  <si>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</si>
  <si>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</si>
  <si>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</si>
  <si>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</si>
  <si>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</si>
  <si>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</si>
  <si>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</si>
  <si>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</si>
  <si>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</si>
  <si>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</si>
  <si>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</si>
  <si>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</si>
  <si>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</si>
  <si>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</si>
  <si>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</si>
  <si>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</si>
  <si>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</si>
  <si>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</si>
  <si>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</si>
  <si>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</si>
  <si>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</si>
  <si>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</si>
  <si>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</si>
  <si>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</si>
  <si>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</si>
  <si>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</si>
  <si>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</si>
  <si>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</si>
  <si>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</si>
  <si>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</si>
  <si>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</si>
  <si>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</si>
  <si>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</si>
  <si>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</si>
  <si>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</si>
  <si>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</si>
  <si>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</si>
  <si>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</si>
  <si>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</si>
  <si>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</si>
  <si>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</si>
  <si>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</si>
  <si>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</si>
  <si>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</si>
  <si>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</si>
  <si>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</si>
  <si>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</si>
  <si>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</si>
  <si>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</si>
  <si>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</si>
  <si>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</si>
  <si>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</si>
  <si>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</si>
  <si>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</si>
  <si>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</si>
  <si>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</si>
  <si>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</si>
  <si>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</si>
  <si>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</si>
  <si>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</si>
  <si>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</si>
  <si>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</si>
  <si>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</si>
  <si>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</si>
  <si>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</si>
  <si>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</si>
  <si>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</si>
  <si>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</si>
  <si>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</si>
  <si>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</si>
  <si>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</si>
  <si>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</si>
  <si>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</si>
  <si>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</si>
  <si>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</si>
  <si>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</si>
  <si>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Flete  [USD/Bde]</t>
  </si>
  <si>
    <t>Ref: Cotización Divisas Venta</t>
  </si>
  <si>
    <t>Cantidad [Lts]</t>
  </si>
  <si>
    <t>CR con flete  [USD/lt]</t>
  </si>
  <si>
    <t>Descripción</t>
  </si>
  <si>
    <t>Costo Rep [USD/lt] dic-23</t>
  </si>
  <si>
    <t>Imp Pais</t>
  </si>
  <si>
    <t>Desemulsionante</t>
  </si>
  <si>
    <t>DBN1680</t>
  </si>
  <si>
    <t>Pluspetrol Dic 22</t>
  </si>
  <si>
    <t>DBN1682</t>
  </si>
  <si>
    <t>Impuesto pais</t>
  </si>
  <si>
    <t>Con 1,7%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</si>
</sst>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77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5" fillId="5" borderId="0" xfId="3" applyFont="1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4" fontId="0" fillId="2" borderId="29" xfId="0" applyNumberFormat="1" applyFill="1" applyBorder="1" applyAlignment="1">
      <alignment horizontal="center" vertical="center"/>
    </xf>
    <xf numFmtId="3" fontId="0" fillId="2" borderId="29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2" fontId="13" fillId="9" borderId="29" xfId="0" applyNumberFormat="1" applyFont="1" applyFill="1" applyBorder="1" applyAlignment="1">
      <alignment horizontal="center" vertical="center"/>
    </xf>
    <xf numFmtId="169" fontId="1" fillId="2" borderId="30" xfId="13" applyNumberFormat="1" applyFont="1" applyFill="1" applyBorder="1" applyAlignment="1">
      <alignment horizontal="center" vertical="center"/>
    </xf>
    <xf numFmtId="170" fontId="4" fillId="10" borderId="29" xfId="0" applyNumberFormat="1" applyFont="1" applyFill="1" applyBorder="1" applyAlignment="1">
      <alignment horizontal="center" vertical="center"/>
    </xf>
    <xf numFmtId="3" fontId="0" fillId="9" borderId="27" xfId="0" applyNumberForma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 wrapText="1"/>
    </xf>
    <xf numFmtId="0" fontId="5" fillId="5" borderId="28" xfId="3" applyFont="1" applyFill="1" applyBorder="1" applyAlignment="1">
      <alignment horizontal="center" vertical="center" wrapText="1"/>
    </xf>
    <xf numFmtId="17" fontId="0" fillId="0" borderId="0" xfId="0" applyNumberFormat="1"/>
    <xf numFmtId="10" fontId="0" fillId="0" borderId="0" xfId="0" applyNumberFormat="1"/>
    <xf numFmtId="10" fontId="1" fillId="0" borderId="0" xfId="0" applyNumberFormat="1" applyFont="1" applyAlignment="1">
      <alignment horizontal="left" vertical="center" inden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202406</xdr:colOff>
      <xdr:row>2</xdr:row>
      <xdr:rowOff>619127</xdr:rowOff>
    </xdr:from>
    <xdr:to>
      <xdr:col>26</xdr:col>
      <xdr:colOff>260096</xdr:colOff>
      <xdr:row>37</xdr:row>
      <xdr:rowOff>105775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7457C2-1D00-D45B-5CDA-09CC534ED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3312" y="1012033"/>
          <a:ext cx="3867690" cy="7154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showGridLines="0" tabSelected="1" zoomScale="80" zoomScaleNormal="80" workbookViewId="0">
      <selection activeCell="F2" sqref="F2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28515625" customWidth="1"/>
    <col min="6" max="6" width="14.140625" customWidth="1"/>
    <col min="7" max="7" width="11.28515625" customWidth="1"/>
    <col min="8" max="8" width="13.28515625" customWidth="1"/>
    <col min="10" max="10" width="12.42578125" bestFit="1" customWidth="1"/>
    <col min="11" max="11" width="9.85546875" customWidth="1"/>
    <col min="13" max="13" width="8.7109375" customWidth="1"/>
    <col min="14" max="14" width="9.42578125" bestFit="1" customWidth="1"/>
    <col min="15" max="15" width="7.42578125" hidden="1" customWidth="1"/>
    <col min="16" max="18" width="6.7109375" hidden="1" customWidth="1"/>
    <col min="19" max="19" width="3" customWidth="1"/>
  </cols>
  <sheetData>
    <row r="1" spans="1:18" ht="18" customHeight="1" x14ac:dyDescent="0.25">
      <c r="A1" t="s">
        <v>78</v>
      </c>
      <c r="C1">
        <v>821.9</v>
      </c>
      <c r="D1" s="122"/>
      <c r="E1" t="s">
        <v>80</v>
      </c>
      <c r="M1" s="166" t="s">
        <v>76</v>
      </c>
      <c r="N1" s="167"/>
      <c r="O1" s="166" t="s">
        <v>77</v>
      </c>
      <c r="P1" s="167"/>
      <c r="Q1" s="164" t="s">
        <v>74</v>
      </c>
      <c r="R1" s="164"/>
    </row>
    <row r="2" spans="1:18" ht="13.5" customHeight="1" x14ac:dyDescent="0.25">
      <c r="C2" s="162">
        <v>0.1</v>
      </c>
      <c r="E2" t="s">
        <v>90</v>
      </c>
      <c r="M2" s="168">
        <v>5.5E-2</v>
      </c>
      <c r="N2" s="169"/>
      <c r="O2" s="170">
        <v>0.04</v>
      </c>
      <c r="P2" s="171"/>
      <c r="Q2" s="165">
        <v>0.04</v>
      </c>
      <c r="R2" s="165"/>
    </row>
    <row r="3" spans="1:18" ht="56.25" customHeight="1" thickBot="1" x14ac:dyDescent="0.3">
      <c r="A3" s="134" t="s">
        <v>75</v>
      </c>
      <c r="B3" s="148" t="s">
        <v>83</v>
      </c>
      <c r="C3" s="159" t="s">
        <v>70</v>
      </c>
      <c r="D3" s="160" t="s">
        <v>84</v>
      </c>
      <c r="E3" s="160" t="s">
        <v>81</v>
      </c>
      <c r="F3" s="160" t="s">
        <v>85</v>
      </c>
      <c r="G3" s="160" t="s">
        <v>79</v>
      </c>
      <c r="H3" s="160" t="s">
        <v>82</v>
      </c>
      <c r="I3" s="160" t="s">
        <v>67</v>
      </c>
      <c r="J3" s="160" t="s">
        <v>0</v>
      </c>
      <c r="K3" s="160" t="s">
        <v>68</v>
      </c>
      <c r="L3" s="160" t="s">
        <v>69</v>
      </c>
      <c r="M3" s="133" t="s">
        <v>71</v>
      </c>
      <c r="N3" s="133" t="s">
        <v>71</v>
      </c>
      <c r="O3" s="135" t="s">
        <v>72</v>
      </c>
      <c r="P3" s="135" t="s">
        <v>72</v>
      </c>
      <c r="Q3" s="133" t="s">
        <v>73</v>
      </c>
      <c r="R3" s="133" t="s">
        <v>73</v>
      </c>
    </row>
    <row r="4" spans="1:18" ht="33.75" customHeight="1" thickBot="1" x14ac:dyDescent="0.3">
      <c r="A4" s="149" t="s">
        <v>88</v>
      </c>
      <c r="B4" s="150" t="s">
        <v>86</v>
      </c>
      <c r="C4" s="151" t="s">
        <v>87</v>
      </c>
      <c r="D4" s="152">
        <v>3.46</v>
      </c>
      <c r="E4" s="153">
        <v>18000</v>
      </c>
      <c r="F4" s="152">
        <f>C2*D4</f>
        <v>0.34600000000000003</v>
      </c>
      <c r="G4" s="154">
        <f>(843+421+151)/22/C1</f>
        <v>7.8255483414261848E-2</v>
      </c>
      <c r="H4" s="154">
        <f>+D4+G4+F4</f>
        <v>3.884255483414262</v>
      </c>
      <c r="I4" s="155">
        <f>5.94*(1-I9)</f>
        <v>5.8390200000000005</v>
      </c>
      <c r="J4" s="157">
        <f>+I4/H4</f>
        <v>1.5032533325710851</v>
      </c>
      <c r="K4" s="153">
        <f>E4*H4</f>
        <v>69916.598701456722</v>
      </c>
      <c r="L4" s="153">
        <f>I4*E4</f>
        <v>105102.36000000002</v>
      </c>
      <c r="M4" s="153">
        <f t="shared" ref="M4:M5" si="0">ROUND(L4-K4-$M$2*L4,0)</f>
        <v>29405</v>
      </c>
      <c r="N4" s="156">
        <f t="shared" ref="N4:N5" si="1">+M4/L4</f>
        <v>0.27977487850891258</v>
      </c>
      <c r="O4" s="158">
        <f>+M4-$O$2*L4</f>
        <v>25200.905599999998</v>
      </c>
      <c r="P4" s="137">
        <f>+O4/L4</f>
        <v>0.2397748785089126</v>
      </c>
      <c r="Q4" s="136">
        <f>+O4-$Q$2*L4</f>
        <v>20996.811199999996</v>
      </c>
      <c r="R4" s="137">
        <f>+Q4/L4</f>
        <v>0.1997748785089126</v>
      </c>
    </row>
    <row r="5" spans="1:18" ht="33.75" customHeight="1" thickBot="1" x14ac:dyDescent="0.3">
      <c r="A5" s="149" t="s">
        <v>88</v>
      </c>
      <c r="B5" s="150" t="s">
        <v>86</v>
      </c>
      <c r="C5" s="151" t="s">
        <v>89</v>
      </c>
      <c r="D5" s="152">
        <v>4.2699999999999996</v>
      </c>
      <c r="E5" s="153">
        <f>+E4</f>
        <v>18000</v>
      </c>
      <c r="F5" s="152">
        <f>C2*D5</f>
        <v>0.42699999999999999</v>
      </c>
      <c r="G5" s="154">
        <f>(843+421+151)/22/C1</f>
        <v>7.8255483414261848E-2</v>
      </c>
      <c r="H5" s="154">
        <f>+D5+G5+F5</f>
        <v>4.7752554834142611</v>
      </c>
      <c r="I5" s="155">
        <v>6.45</v>
      </c>
      <c r="J5" s="157">
        <f t="shared" ref="J5" si="2">+I5/H5</f>
        <v>1.3507130712487687</v>
      </c>
      <c r="K5" s="153">
        <f t="shared" ref="K5" si="3">E5*H5</f>
        <v>85954.598701456693</v>
      </c>
      <c r="L5" s="153">
        <f t="shared" ref="L5" si="4">I5*E5</f>
        <v>116100</v>
      </c>
      <c r="M5" s="153">
        <f t="shared" si="0"/>
        <v>23760</v>
      </c>
      <c r="N5" s="156">
        <f t="shared" si="1"/>
        <v>0.20465116279069767</v>
      </c>
      <c r="O5" s="158">
        <f>+M5-$O$2*L5</f>
        <v>19116</v>
      </c>
      <c r="P5" s="137">
        <f>+O5/L5</f>
        <v>0.16465116279069766</v>
      </c>
      <c r="Q5" s="136">
        <f>+O5-$Q$2*L5</f>
        <v>14472</v>
      </c>
      <c r="R5" s="137">
        <f>+Q5/L5</f>
        <v>0.12465116279069767</v>
      </c>
    </row>
    <row r="6" spans="1:18" s="76" customFormat="1" x14ac:dyDescent="0.25">
      <c r="C6" s="142"/>
      <c r="D6" s="143"/>
      <c r="N6" s="140"/>
      <c r="O6" s="140"/>
      <c r="P6"/>
    </row>
    <row r="7" spans="1:18" x14ac:dyDescent="0.25">
      <c r="A7" s="139"/>
      <c r="B7" s="139"/>
      <c r="I7" s="145"/>
      <c r="J7" s="146"/>
      <c r="M7" s="161"/>
    </row>
    <row r="8" spans="1:18" x14ac:dyDescent="0.25">
      <c r="I8" s="147" t="s">
        <v>91</v>
      </c>
      <c r="J8" s="144"/>
    </row>
    <row r="9" spans="1:18" x14ac:dyDescent="0.25">
      <c r="A9" s="138"/>
      <c r="B9" s="138"/>
      <c r="I9" s="163">
        <v>1.7000000000000001E-2</v>
      </c>
      <c r="J9" s="144"/>
    </row>
    <row r="10" spans="1:18" x14ac:dyDescent="0.25">
      <c r="I10" s="147"/>
      <c r="J10" s="144"/>
    </row>
    <row r="11" spans="1:18" x14ac:dyDescent="0.25">
      <c r="I11" s="147"/>
      <c r="J11" s="144"/>
    </row>
    <row r="12" spans="1:18" x14ac:dyDescent="0.25">
      <c r="I12" s="147"/>
      <c r="J12" s="144"/>
    </row>
    <row r="13" spans="1:18" x14ac:dyDescent="0.25">
      <c r="I13" s="147"/>
      <c r="J13" s="144"/>
      <c r="K13" s="141"/>
    </row>
    <row r="14" spans="1:18" x14ac:dyDescent="0.25">
      <c r="I14" s="147"/>
      <c r="J14" s="144"/>
    </row>
    <row r="15" spans="1:18" x14ac:dyDescent="0.25">
      <c r="I15" s="147"/>
      <c r="J15" s="144"/>
    </row>
    <row r="16" spans="1:18" x14ac:dyDescent="0.25">
      <c r="I16" s="147"/>
      <c r="J16" s="144"/>
    </row>
    <row r="17" spans="9:10" x14ac:dyDescent="0.25">
      <c r="I17" s="147"/>
      <c r="J17" s="144"/>
    </row>
  </sheetData>
  <mergeCells count="6">
    <mergeCell ref="Q1:R1"/>
    <mergeCell ref="Q2:R2"/>
    <mergeCell ref="M1:N1"/>
    <mergeCell ref="O1:P1"/>
    <mergeCell ref="M2:N2"/>
    <mergeCell ref="O2:P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72"/>
      <c r="F16" s="173"/>
    </row>
    <row r="17" spans="5:6" x14ac:dyDescent="0.25">
      <c r="E17" s="172"/>
      <c r="F17" s="173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74" t="s">
        <v>26</v>
      </c>
      <c r="C1" s="175"/>
      <c r="D1" s="175"/>
      <c r="E1" s="175"/>
      <c r="F1" s="175"/>
      <c r="G1" s="175"/>
      <c r="H1" s="175"/>
      <c r="I1" s="175"/>
      <c r="J1" s="176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2024-02-21T00:43:42Z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