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20. Tecpetrol. Provisión TTQQ Tecpetrol/1.PE/"/>
    </mc:Choice>
  </mc:AlternateContent>
  <xr:revisionPtr revIDLastSave="165" documentId="13_ncr:1_{A29AF3F9-E1A6-47F6-8A23-D13529191F39}" xr6:coauthVersionLast="47" xr6:coauthVersionMax="47" xr10:uidLastSave="{1D4D6588-F603-4A9B-BFF9-A3C980F693BD}"/>
  <bookViews>
    <workbookView xWindow="-120" yWindow="-120" windowWidth="20730" windowHeight="11160" activeTab="1" xr2:uid="{00000000-000D-0000-FFFF-FFFF00000000}"/>
  </bookViews>
  <sheets>
    <sheet name="Planilla de Cotizacion" sheetId="2" r:id="rId1"/>
    <sheet name="Post Oferta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xlnm._FilterDatabase" localSheetId="0" hidden="1">'Planilla de Cotizacion'!#REF!</definedName>
    <definedName name="_xlnm._FilterDatabase" localSheetId="1" hidden="1">'Post Oferta'!#REF!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 localSheetId="1">[7]!AbrirImprimir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 localSheetId="1">[7]!BorrarHoja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 localSheetId="1">[7]!GrabarCambios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 localSheetId="1">[7]!Macro4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 localSheetId="1">[7]!Módulo3.Sector2</definedName>
    <definedName name="Módulo3.Sector2">[7]!Módulo3.Sector2</definedName>
    <definedName name="Módulo4.Sector3" localSheetId="1">[7]!Módulo4.Sector3</definedName>
    <definedName name="Módulo4.Sector3">[7]!Módulo4.Sector3</definedName>
    <definedName name="Módulo5.Sector4" localSheetId="1">[7]!Módulo5.Sector4</definedName>
    <definedName name="Módulo5.Sector4">[7]!Módulo5.Sector4</definedName>
    <definedName name="Módulo6.Sector5" localSheetId="1">[7]!Módulo6.Sector5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 localSheetId="1">[7]!Sector1</definedName>
    <definedName name="Sector1">[7]!Sector1</definedName>
    <definedName name="Sector2">#N/A</definedName>
    <definedName name="SectorTanque1" localSheetId="1">[7]!SectorTanque1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 localSheetId="1">[7]!Tanque2</definedName>
    <definedName name="Tanque2">[7]!Tanque2</definedName>
    <definedName name="Tanque3" localSheetId="1">[7]!Tanque3</definedName>
    <definedName name="Tanque3">[7]!Tanque3</definedName>
    <definedName name="Tanque4" localSheetId="1">[7]!Tanque4</definedName>
    <definedName name="Tanque4">[7]!Tanque4</definedName>
    <definedName name="Tanque5" localSheetId="1">[7]!Tanque5</definedName>
    <definedName name="Tanque5">[7]!Tanque5</definedName>
    <definedName name="Tanque6" localSheetId="1">[7]!Tanque6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3" l="1"/>
  <c r="K4" i="3"/>
  <c r="G5" i="3"/>
  <c r="J5" i="3" s="1"/>
  <c r="G4" i="3"/>
  <c r="J4" i="3" s="1"/>
  <c r="H4" i="2"/>
  <c r="D5" i="3"/>
  <c r="E4" i="3"/>
  <c r="E5" i="3" s="1"/>
  <c r="J10" i="2"/>
  <c r="F10" i="2"/>
  <c r="E10" i="2"/>
  <c r="D10" i="2"/>
  <c r="G18" i="2"/>
  <c r="G7" i="2"/>
  <c r="D7" i="2"/>
  <c r="D6" i="2"/>
  <c r="D5" i="2"/>
  <c r="L7" i="2"/>
  <c r="H7" i="2"/>
  <c r="E4" i="2"/>
  <c r="E5" i="2" s="1"/>
  <c r="F4" i="3" l="1"/>
  <c r="F5" i="3"/>
  <c r="F5" i="2"/>
  <c r="K5" i="2" s="1"/>
  <c r="E6" i="2"/>
  <c r="G5" i="2"/>
  <c r="F4" i="2"/>
  <c r="K4" i="2" s="1"/>
  <c r="K5" i="3" l="1"/>
  <c r="H5" i="2"/>
  <c r="L5" i="2"/>
  <c r="M5" i="2"/>
  <c r="N5" i="2" s="1"/>
  <c r="F6" i="2"/>
  <c r="K6" i="2" s="1"/>
  <c r="E7" i="2"/>
  <c r="F7" i="2" s="1"/>
  <c r="K7" i="2" s="1"/>
  <c r="G4" i="2"/>
  <c r="L4" i="2" s="1"/>
  <c r="M4" i="3" l="1"/>
  <c r="N4" i="3" s="1"/>
  <c r="L5" i="3"/>
  <c r="M5" i="3" s="1"/>
  <c r="N5" i="3" s="1"/>
  <c r="M4" i="2"/>
  <c r="G6" i="2"/>
  <c r="M7" i="2"/>
  <c r="N7" i="2" s="1"/>
  <c r="H6" i="2" l="1"/>
  <c r="L6" i="2"/>
  <c r="M6" i="2" s="1"/>
  <c r="N6" i="2" s="1"/>
  <c r="N4" i="2"/>
</calcChain>
</file>

<file path=xl/sharedStrings.xml><?xml version="1.0" encoding="utf-8"?>
<sst xmlns="http://schemas.openxmlformats.org/spreadsheetml/2006/main" count="56" uniqueCount="26">
  <si>
    <t>TC</t>
  </si>
  <si>
    <t>GE</t>
  </si>
  <si>
    <t>Descripción</t>
  </si>
  <si>
    <t>Denominación Comercial</t>
  </si>
  <si>
    <t>CR con flete  [USD/Lt]</t>
  </si>
  <si>
    <t>K</t>
  </si>
  <si>
    <t>Costo total USD]</t>
  </si>
  <si>
    <t>Venta Total [USD]</t>
  </si>
  <si>
    <t>CP</t>
  </si>
  <si>
    <t>ESB600</t>
  </si>
  <si>
    <t>Costo Rep                      [USD/Bde]</t>
  </si>
  <si>
    <t>Fte</t>
  </si>
  <si>
    <t>Esp. Sólido</t>
  </si>
  <si>
    <t>Opción</t>
  </si>
  <si>
    <t>A</t>
  </si>
  <si>
    <t>B</t>
  </si>
  <si>
    <t>Salta-Jun23</t>
  </si>
  <si>
    <t>Salta-Ene24</t>
  </si>
  <si>
    <t>C</t>
  </si>
  <si>
    <t>Referencias</t>
  </si>
  <si>
    <t>Cantidad</t>
  </si>
  <si>
    <t>Precio unitario                  [USD/Bde]</t>
  </si>
  <si>
    <t>Precio unitario                  [USD/Vela]</t>
  </si>
  <si>
    <t>Oferta</t>
  </si>
  <si>
    <t>Post. Oferta</t>
  </si>
  <si>
    <t>Ítem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</si>
</sst>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\ #,##0.00;[Red]\-&quot;$&quot;\ #,##0.00"/>
    <numFmt numFmtId="43" formatCode="_-* #,##0.00_-;\-* #,##0.00_-;_-* &quot;-&quot;??_-;_-@_-"/>
    <numFmt numFmtId="164" formatCode="0.0%"/>
    <numFmt numFmtId="165" formatCode="_ &quot;$&quot;\ * #,##0.00_ ;_ &quot;$&quot;\ * \-#,##0.00_ ;_ &quot;$&quot;\ * &quot;-&quot;??_ ;_ @_ "/>
    <numFmt numFmtId="166" formatCode="_ * #,##0.00_ ;_ * \-#,##0.00_ ;_ * &quot;-&quot;??_ ;_ @_ "/>
    <numFmt numFmtId="167" formatCode="0.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9">
    <xf numFmtId="0" fontId="0" fillId="0" borderId="0"/>
    <xf numFmtId="0" fontId="1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2" fillId="0" borderId="0"/>
    <xf numFmtId="166" fontId="1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5" fillId="3" borderId="4" xfId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3" fontId="0" fillId="5" borderId="3" xfId="0" applyNumberFormat="1" applyFill="1" applyBorder="1" applyAlignment="1">
      <alignment horizontal="center" vertical="center"/>
    </xf>
    <xf numFmtId="4" fontId="0" fillId="5" borderId="3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164" fontId="3" fillId="5" borderId="3" xfId="2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2" fontId="3" fillId="5" borderId="3" xfId="2" applyNumberFormat="1" applyFont="1" applyFill="1" applyBorder="1" applyAlignment="1">
      <alignment horizontal="center" vertical="center"/>
    </xf>
    <xf numFmtId="2" fontId="3" fillId="6" borderId="3" xfId="0" applyNumberFormat="1" applyFont="1" applyFill="1" applyBorder="1" applyAlignment="1">
      <alignment horizontal="center" vertical="center"/>
    </xf>
    <xf numFmtId="43" fontId="0" fillId="5" borderId="3" xfId="3" applyFont="1" applyFill="1" applyBorder="1" applyAlignment="1">
      <alignment horizontal="center" vertical="center"/>
    </xf>
    <xf numFmtId="3" fontId="3" fillId="5" borderId="3" xfId="0" applyNumberFormat="1" applyFont="1" applyFill="1" applyBorder="1" applyAlignment="1">
      <alignment horizontal="center" vertical="center"/>
    </xf>
    <xf numFmtId="8" fontId="0" fillId="0" borderId="0" xfId="0" applyNumberFormat="1"/>
    <xf numFmtId="167" fontId="0" fillId="5" borderId="3" xfId="0" applyNumberFormat="1" applyFill="1" applyBorder="1" applyAlignment="1">
      <alignment horizontal="center" vertical="center"/>
    </xf>
    <xf numFmtId="2" fontId="3" fillId="7" borderId="3" xfId="0" applyNumberFormat="1" applyFont="1" applyFill="1" applyBorder="1" applyAlignment="1">
      <alignment horizontal="center" vertical="center"/>
    </xf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0" fontId="0" fillId="0" borderId="0" xfId="2" applyNumberFormat="1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4" fillId="2" borderId="2" xfId="0" applyNumberFormat="1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/>
    </xf>
  </cellXfs>
  <cellStyles count="9">
    <cellStyle name="Millares" xfId="3" builtinId="3"/>
    <cellStyle name="Millares 2" xfId="8" xr:uid="{00000000-0005-0000-0000-000001000000}"/>
    <cellStyle name="Moneda 2" xfId="5" xr:uid="{00000000-0005-0000-0000-000002000000}"/>
    <cellStyle name="Normal" xfId="0" builtinId="0"/>
    <cellStyle name="Normal 100" xfId="6" xr:uid="{00000000-0005-0000-0000-000004000000}"/>
    <cellStyle name="Normal 12" xfId="7" xr:uid="{00000000-0005-0000-0000-000005000000}"/>
    <cellStyle name="Normal 2" xfId="1" xr:uid="{00000000-0005-0000-0000-000006000000}"/>
    <cellStyle name="Porcentaje" xfId="2" builtinId="5"/>
    <cellStyle name="Porcentaje 2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customXml" Target="../customXml/item3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styles" Target="styles.xml"/><Relationship Id="rId8" Type="http://schemas.openxmlformats.org/officeDocument/2006/relationships/externalLink" Target="externalLinks/externalLink6.xml"/><Relationship Id="rId51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MO - Rotativo 12hs x turno (A)"/>
      <sheetName val="MO - Diurno 12hs (B)"/>
      <sheetName val="BD- BASICOS"/>
      <sheetName val="Diagrama de trabajo"/>
    </sheetNames>
    <sheetDataSet>
      <sheetData sheetId="0">
        <row r="7">
          <cell r="D7" t="str">
            <v>Etapa N° 1</v>
          </cell>
        </row>
      </sheetData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showGridLines="0" zoomScale="80" zoomScaleNormal="80" workbookViewId="0">
      <selection activeCell="G13" sqref="G13"/>
    </sheetView>
  </sheetViews>
  <sheetFormatPr baseColWidth="10" defaultColWidth="11.42578125" defaultRowHeight="15" x14ac:dyDescent="0.25"/>
  <cols>
    <col min="1" max="1" width="9.42578125" customWidth="1"/>
    <col min="2" max="2" width="18.140625" customWidth="1"/>
    <col min="3" max="3" width="14" customWidth="1"/>
    <col min="4" max="4" width="13.42578125" customWidth="1"/>
    <col min="5" max="5" width="10.85546875" customWidth="1"/>
    <col min="6" max="6" width="14.140625" customWidth="1"/>
    <col min="7" max="9" width="12.5703125" customWidth="1"/>
    <col min="10" max="10" width="12.85546875" customWidth="1"/>
    <col min="12" max="12" width="10.140625" customWidth="1"/>
    <col min="15" max="16" width="6.7109375" customWidth="1"/>
  </cols>
  <sheetData>
    <row r="1" spans="1:14" ht="18" customHeight="1" x14ac:dyDescent="0.25">
      <c r="A1" t="s">
        <v>0</v>
      </c>
      <c r="B1">
        <v>820</v>
      </c>
      <c r="C1" s="1">
        <v>45127</v>
      </c>
      <c r="F1" s="17"/>
      <c r="M1" s="24" t="s">
        <v>1</v>
      </c>
      <c r="N1" s="25"/>
    </row>
    <row r="2" spans="1:14" ht="13.5" customHeight="1" x14ac:dyDescent="0.25">
      <c r="M2" s="26">
        <v>5.5E-2</v>
      </c>
      <c r="N2" s="27"/>
    </row>
    <row r="3" spans="1:14" ht="55.5" customHeight="1" x14ac:dyDescent="0.25">
      <c r="A3" s="2" t="s">
        <v>13</v>
      </c>
      <c r="B3" s="3" t="s">
        <v>2</v>
      </c>
      <c r="C3" s="3" t="s">
        <v>3</v>
      </c>
      <c r="D3" s="4" t="s">
        <v>10</v>
      </c>
      <c r="E3" s="4" t="s">
        <v>11</v>
      </c>
      <c r="F3" s="4" t="s">
        <v>4</v>
      </c>
      <c r="G3" s="4" t="s">
        <v>21</v>
      </c>
      <c r="H3" s="4" t="s">
        <v>22</v>
      </c>
      <c r="I3" s="4" t="s">
        <v>20</v>
      </c>
      <c r="J3" s="4" t="s">
        <v>5</v>
      </c>
      <c r="K3" s="4" t="s">
        <v>6</v>
      </c>
      <c r="L3" s="4" t="s">
        <v>7</v>
      </c>
      <c r="M3" s="5" t="s">
        <v>8</v>
      </c>
      <c r="N3" s="5" t="s">
        <v>8</v>
      </c>
    </row>
    <row r="4" spans="1:14" ht="23.25" customHeight="1" x14ac:dyDescent="0.25">
      <c r="A4" s="12" t="s">
        <v>14</v>
      </c>
      <c r="B4" s="6" t="s">
        <v>12</v>
      </c>
      <c r="C4" s="7" t="s">
        <v>9</v>
      </c>
      <c r="D4" s="18">
        <v>479</v>
      </c>
      <c r="E4" s="9">
        <f>(1600)/22/B1*20</f>
        <v>1.7738359201773837</v>
      </c>
      <c r="F4" s="10">
        <f>E4+D4</f>
        <v>480.77383592017736</v>
      </c>
      <c r="G4" s="19">
        <f>J4*F4</f>
        <v>745.19944567627488</v>
      </c>
      <c r="H4" s="19">
        <f>+G4/48</f>
        <v>15.52498845158906</v>
      </c>
      <c r="I4" s="14">
        <v>32</v>
      </c>
      <c r="J4" s="13">
        <v>1.55</v>
      </c>
      <c r="K4" s="15">
        <f>F4*I4</f>
        <v>15384.762749445676</v>
      </c>
      <c r="L4" s="16">
        <f>G4*I4</f>
        <v>23846.382261640796</v>
      </c>
      <c r="M4" s="8">
        <f>ROUND(SUM(L4:L4)-SUM(K4:K4)-$M$2*SUM(L4:L4),0)</f>
        <v>7150</v>
      </c>
      <c r="N4" s="11">
        <f>+M4/SUM(L4:L4)</f>
        <v>0.29983583763569305</v>
      </c>
    </row>
    <row r="5" spans="1:14" ht="23.25" customHeight="1" x14ac:dyDescent="0.25">
      <c r="A5" s="12" t="s">
        <v>15</v>
      </c>
      <c r="B5" s="6" t="s">
        <v>12</v>
      </c>
      <c r="C5" s="7" t="s">
        <v>9</v>
      </c>
      <c r="D5" s="18">
        <f t="shared" ref="D5:E7" si="0">+D4</f>
        <v>479</v>
      </c>
      <c r="E5" s="9">
        <f t="shared" si="0"/>
        <v>1.7738359201773837</v>
      </c>
      <c r="F5" s="10">
        <f>E5+D5</f>
        <v>480.77383592017736</v>
      </c>
      <c r="G5" s="19">
        <f>J5*F5</f>
        <v>817.31552106430149</v>
      </c>
      <c r="H5" s="19">
        <f>+G5/48</f>
        <v>17.027406688839616</v>
      </c>
      <c r="I5" s="14">
        <v>32</v>
      </c>
      <c r="J5" s="13">
        <v>1.7</v>
      </c>
      <c r="K5" s="15">
        <f t="shared" ref="K5:K7" si="1">F5*I5</f>
        <v>15384.762749445676</v>
      </c>
      <c r="L5" s="16">
        <f t="shared" ref="L5:L7" si="2">G5*I5</f>
        <v>26154.096674057648</v>
      </c>
      <c r="M5" s="8">
        <f>ROUND(SUM(L5:L5)-SUM(K5:K5)-$M$2*SUM(L5:L5),0)</f>
        <v>9331</v>
      </c>
      <c r="N5" s="11">
        <f>+M5/SUM(L5:L5)</f>
        <v>0.35677011201290909</v>
      </c>
    </row>
    <row r="6" spans="1:14" ht="23.25" customHeight="1" x14ac:dyDescent="0.25">
      <c r="A6" s="12" t="s">
        <v>18</v>
      </c>
      <c r="B6" s="6" t="s">
        <v>12</v>
      </c>
      <c r="C6" s="7" t="s">
        <v>9</v>
      </c>
      <c r="D6" s="18">
        <f t="shared" si="0"/>
        <v>479</v>
      </c>
      <c r="E6" s="9">
        <f t="shared" si="0"/>
        <v>1.7738359201773837</v>
      </c>
      <c r="F6" s="10">
        <f>E6+D6</f>
        <v>480.77383592017736</v>
      </c>
      <c r="G6" s="19">
        <f>J6*F6</f>
        <v>865.39290465631927</v>
      </c>
      <c r="H6" s="19">
        <f t="shared" ref="H6:H7" si="3">+G6/48</f>
        <v>18.02901884700665</v>
      </c>
      <c r="I6" s="14">
        <v>32</v>
      </c>
      <c r="J6" s="13">
        <v>1.8</v>
      </c>
      <c r="K6" s="15">
        <f t="shared" si="1"/>
        <v>15384.762749445676</v>
      </c>
      <c r="L6" s="16">
        <f t="shared" si="2"/>
        <v>27692.572949002217</v>
      </c>
      <c r="M6" s="8">
        <f>ROUND(SUM(L6:L6)-SUM(K6:K6)-$M$2*SUM(L6:L6),0)</f>
        <v>10785</v>
      </c>
      <c r="N6" s="11">
        <f>+M6/SUM(L6:L6)</f>
        <v>0.38945460285908867</v>
      </c>
    </row>
    <row r="7" spans="1:14" ht="23.25" customHeight="1" x14ac:dyDescent="0.25">
      <c r="A7" s="12" t="s">
        <v>18</v>
      </c>
      <c r="B7" s="6" t="s">
        <v>12</v>
      </c>
      <c r="C7" s="7" t="s">
        <v>9</v>
      </c>
      <c r="D7" s="18">
        <f t="shared" si="0"/>
        <v>479</v>
      </c>
      <c r="E7" s="9">
        <f t="shared" si="0"/>
        <v>1.7738359201773837</v>
      </c>
      <c r="F7" s="10">
        <f>E7+D7</f>
        <v>480.77383592017736</v>
      </c>
      <c r="G7" s="19">
        <f>+J7*F7</f>
        <v>961.54767184035472</v>
      </c>
      <c r="H7" s="19">
        <f t="shared" si="3"/>
        <v>20.032243163340723</v>
      </c>
      <c r="I7" s="14">
        <v>32</v>
      </c>
      <c r="J7" s="13">
        <v>2</v>
      </c>
      <c r="K7" s="15">
        <f t="shared" si="1"/>
        <v>15384.762749445676</v>
      </c>
      <c r="L7" s="16">
        <f t="shared" si="2"/>
        <v>30769.525498891351</v>
      </c>
      <c r="M7" s="8">
        <f>ROUND(SUM(L7:L7)-SUM(K7:K7)-$M$2*SUM(L7:L7),0)</f>
        <v>13692</v>
      </c>
      <c r="N7" s="11">
        <f>+M7/SUM(L7:L7)</f>
        <v>0.4449857376088992</v>
      </c>
    </row>
    <row r="8" spans="1:14" ht="15" customHeight="1" x14ac:dyDescent="0.25">
      <c r="A8" s="28" t="s">
        <v>19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</row>
    <row r="9" spans="1:14" ht="15" customHeight="1" x14ac:dyDescent="0.25">
      <c r="A9" s="12"/>
      <c r="B9" s="6" t="s">
        <v>16</v>
      </c>
      <c r="C9" s="7" t="s">
        <v>9</v>
      </c>
      <c r="D9" s="18"/>
      <c r="E9" s="9"/>
      <c r="F9" s="10"/>
      <c r="G9" s="10">
        <v>735</v>
      </c>
      <c r="H9" s="10"/>
      <c r="I9" s="14"/>
      <c r="J9" s="13"/>
      <c r="K9" s="15"/>
      <c r="L9" s="16"/>
      <c r="M9" s="8"/>
      <c r="N9" s="11"/>
    </row>
    <row r="10" spans="1:14" ht="15" customHeight="1" x14ac:dyDescent="0.25">
      <c r="A10" s="12"/>
      <c r="B10" s="6" t="s">
        <v>17</v>
      </c>
      <c r="C10" s="7" t="s">
        <v>9</v>
      </c>
      <c r="D10" s="18">
        <f>356*1.175</f>
        <v>418.3</v>
      </c>
      <c r="E10" s="9">
        <f>+E7</f>
        <v>1.7738359201773837</v>
      </c>
      <c r="F10" s="10">
        <f>+E10+D10</f>
        <v>420.07383592017737</v>
      </c>
      <c r="G10" s="10">
        <v>793.2</v>
      </c>
      <c r="H10" s="10"/>
      <c r="I10" s="14"/>
      <c r="J10" s="13">
        <f>+G10/F10</f>
        <v>1.8882394764303394</v>
      </c>
      <c r="K10" s="15"/>
      <c r="L10" s="16"/>
      <c r="M10" s="8"/>
      <c r="N10" s="11"/>
    </row>
    <row r="11" spans="1:14" ht="15" customHeight="1" x14ac:dyDescent="0.25">
      <c r="J11" s="22"/>
    </row>
    <row r="12" spans="1:14" ht="15" customHeight="1" x14ac:dyDescent="0.25">
      <c r="G12" s="20"/>
      <c r="H12" s="20"/>
      <c r="J12" s="21"/>
    </row>
    <row r="13" spans="1:14" ht="15" customHeight="1" x14ac:dyDescent="0.25"/>
    <row r="18" spans="7:7" x14ac:dyDescent="0.25">
      <c r="G18" s="23">
        <f>+G6/G10-1</f>
        <v>9.1014756248511297E-2</v>
      </c>
    </row>
  </sheetData>
  <mergeCells count="3">
    <mergeCell ref="M1:N1"/>
    <mergeCell ref="M2:N2"/>
    <mergeCell ref="A8:N8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3EAE3-1237-4EE9-9315-53F52E69B1E7}">
  <dimension ref="A1:N14"/>
  <sheetViews>
    <sheetView showGridLines="0" tabSelected="1" zoomScale="80" zoomScaleNormal="80" workbookViewId="0">
      <selection activeCell="G11" sqref="G11"/>
    </sheetView>
  </sheetViews>
  <sheetFormatPr baseColWidth="10" defaultColWidth="11.42578125" defaultRowHeight="15" x14ac:dyDescent="0.25"/>
  <cols>
    <col min="1" max="1" width="12.42578125" bestFit="1" customWidth="1"/>
    <col min="2" max="2" width="18.140625" customWidth="1"/>
    <col min="3" max="3" width="14" customWidth="1"/>
    <col min="4" max="4" width="13.42578125" customWidth="1"/>
    <col min="5" max="5" width="10.85546875" customWidth="1"/>
    <col min="6" max="6" width="14.140625" customWidth="1"/>
    <col min="7" max="9" width="12.5703125" customWidth="1"/>
    <col min="10" max="10" width="12.85546875" customWidth="1"/>
    <col min="12" max="12" width="10.140625" customWidth="1"/>
    <col min="15" max="16" width="6.7109375" customWidth="1"/>
  </cols>
  <sheetData>
    <row r="1" spans="1:14" ht="18" customHeight="1" x14ac:dyDescent="0.25">
      <c r="A1" t="s">
        <v>0</v>
      </c>
      <c r="B1">
        <v>820</v>
      </c>
      <c r="C1" s="1">
        <v>45127</v>
      </c>
      <c r="F1" s="17"/>
      <c r="M1" s="24" t="s">
        <v>1</v>
      </c>
      <c r="N1" s="25"/>
    </row>
    <row r="2" spans="1:14" ht="13.5" customHeight="1" x14ac:dyDescent="0.25">
      <c r="M2" s="26">
        <v>5.5E-2</v>
      </c>
      <c r="N2" s="27"/>
    </row>
    <row r="3" spans="1:14" ht="55.5" customHeight="1" x14ac:dyDescent="0.25">
      <c r="A3" s="2" t="s">
        <v>25</v>
      </c>
      <c r="B3" s="3" t="s">
        <v>2</v>
      </c>
      <c r="C3" s="3" t="s">
        <v>3</v>
      </c>
      <c r="D3" s="4" t="s">
        <v>10</v>
      </c>
      <c r="E3" s="4" t="s">
        <v>11</v>
      </c>
      <c r="F3" s="4" t="s">
        <v>4</v>
      </c>
      <c r="G3" s="4" t="s">
        <v>21</v>
      </c>
      <c r="H3" s="4" t="s">
        <v>22</v>
      </c>
      <c r="I3" s="4" t="s">
        <v>20</v>
      </c>
      <c r="J3" s="4" t="s">
        <v>5</v>
      </c>
      <c r="K3" s="4" t="s">
        <v>6</v>
      </c>
      <c r="L3" s="4" t="s">
        <v>7</v>
      </c>
      <c r="M3" s="5" t="s">
        <v>8</v>
      </c>
      <c r="N3" s="5" t="s">
        <v>8</v>
      </c>
    </row>
    <row r="4" spans="1:14" ht="23.25" customHeight="1" x14ac:dyDescent="0.25">
      <c r="A4" s="12" t="s">
        <v>23</v>
      </c>
      <c r="B4" s="6" t="s">
        <v>12</v>
      </c>
      <c r="C4" s="7" t="s">
        <v>9</v>
      </c>
      <c r="D4" s="18">
        <v>479</v>
      </c>
      <c r="E4" s="9">
        <f>(1600)/22/B1*20</f>
        <v>1.7738359201773837</v>
      </c>
      <c r="F4" s="10">
        <f>E4+D4</f>
        <v>480.77383592017736</v>
      </c>
      <c r="G4" s="19">
        <f>H4*48</f>
        <v>644.64</v>
      </c>
      <c r="H4" s="19">
        <v>13.43</v>
      </c>
      <c r="I4" s="14">
        <v>32</v>
      </c>
      <c r="J4" s="13">
        <f>G4/F4</f>
        <v>1.3408383564929045</v>
      </c>
      <c r="K4" s="15">
        <f>F4*I4</f>
        <v>15384.762749445676</v>
      </c>
      <c r="L4" s="16">
        <f>G4*I4</f>
        <v>20628.48</v>
      </c>
      <c r="M4" s="8">
        <f>ROUND(SUM(L4:L4)-SUM(K4:K4)-$M$2*SUM(L4:L4),0)</f>
        <v>4109</v>
      </c>
      <c r="N4" s="11">
        <f>+M4/SUM(L4:L4)</f>
        <v>0.19919063353189378</v>
      </c>
    </row>
    <row r="5" spans="1:14" ht="23.25" customHeight="1" x14ac:dyDescent="0.25">
      <c r="A5" s="12" t="s">
        <v>24</v>
      </c>
      <c r="B5" s="6" t="s">
        <v>12</v>
      </c>
      <c r="C5" s="7" t="s">
        <v>9</v>
      </c>
      <c r="D5" s="18">
        <f t="shared" ref="D5:E5" si="0">+D4</f>
        <v>479</v>
      </c>
      <c r="E5" s="9">
        <f t="shared" si="0"/>
        <v>1.7738359201773837</v>
      </c>
      <c r="F5" s="10">
        <f>E5+D5</f>
        <v>480.77383592017736</v>
      </c>
      <c r="G5" s="19">
        <f>H5*48</f>
        <v>596.64</v>
      </c>
      <c r="H5" s="19">
        <v>12.43</v>
      </c>
      <c r="I5" s="14">
        <v>32</v>
      </c>
      <c r="J5" s="13">
        <f>G5/F5</f>
        <v>1.2409993128225467</v>
      </c>
      <c r="K5" s="15">
        <f t="shared" ref="K5" si="1">F5*I5</f>
        <v>15384.762749445676</v>
      </c>
      <c r="L5" s="16">
        <f t="shared" ref="L5" si="2">G5*I5</f>
        <v>19092.48</v>
      </c>
      <c r="M5" s="8">
        <f>ROUND(SUM(L5:L5)-SUM(K5:K5)-$M$2*SUM(L5:L5),0)</f>
        <v>2658</v>
      </c>
      <c r="N5" s="11">
        <f>+M5/SUM(L5:L5)</f>
        <v>0.13921711584875301</v>
      </c>
    </row>
    <row r="6" spans="1:14" ht="15" customHeight="1" x14ac:dyDescent="0.25">
      <c r="A6" s="28" t="s">
        <v>19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</row>
    <row r="7" spans="1:14" ht="15" customHeight="1" x14ac:dyDescent="0.25">
      <c r="J7" s="22"/>
    </row>
    <row r="8" spans="1:14" ht="15" customHeight="1" x14ac:dyDescent="0.25">
      <c r="G8" s="20"/>
      <c r="H8" s="20"/>
      <c r="J8" s="21"/>
    </row>
    <row r="9" spans="1:14" ht="15" customHeight="1" x14ac:dyDescent="0.25"/>
    <row r="14" spans="1:14" x14ac:dyDescent="0.25">
      <c r="G14" s="23"/>
    </row>
  </sheetData>
  <mergeCells count="3">
    <mergeCell ref="M1:N1"/>
    <mergeCell ref="M2:N2"/>
    <mergeCell ref="A6:N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99FE44-7E0A-44B5-9F16-8E319203D68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730269a7-69c5-483f-a552-e74dab880ae2"/>
    <ds:schemaRef ds:uri="http://purl.org/dc/elements/1.1/"/>
    <ds:schemaRef ds:uri="40de77e2-37bb-4c7a-ab4d-547915d99553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170C85A-B203-45B5-B28D-BB9AF4F41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CE5597-DEEB-47F3-AC11-79EC1A5B00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Planilla de Cotizacion</vt:lpstr>
      <vt:lpstr>Post Oferta</vt:lpstr>
    </vt:vector>
  </TitlesOfParts>
  <Manager/>
  <Company>PLUSPETROL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Barrera</dc:creator>
  <cp:keywords/>
  <dc:description/>
  <cp:lastModifiedBy>Villanova Briceño, Joanna Carolina</cp:lastModifiedBy>
  <cp:revision/>
  <dcterms:created xsi:type="dcterms:W3CDTF">2022-07-22T17:09:14Z</dcterms:created>
  <dcterms:modified xsi:type="dcterms:W3CDTF">2024-02-22T14:24:11Z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