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2. Total. BX855 (Gluta50%)/"/>
    </mc:Choice>
  </mc:AlternateContent>
  <xr:revisionPtr revIDLastSave="471" documentId="11_53D053E60DAC1A16630E8B5AAF659CA5C0469EB7" xr6:coauthVersionLast="47" xr6:coauthVersionMax="47" xr10:uidLastSave="{1C3F5B15-9E8B-4F0F-90CF-68730D062A31}"/>
  <bookViews>
    <workbookView xWindow="-120" yWindow="-120" windowWidth="24240" windowHeight="13140" xr2:uid="{00000000-000D-0000-FFFF-FFFF00000000}"/>
  </bookViews>
  <sheets>
    <sheet name="Planilla de Cotizacion" sheetId="14" r:id="rId1"/>
    <sheet name="Ref" sheetId="15" r:id="rId2"/>
    <sheet name="PQuímicos" sheetId="7" state="hidden" r:id="rId3"/>
    <sheet name="Fletes" sheetId="1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4" l="1"/>
  <c r="K11" i="14"/>
  <c r="K12" i="14"/>
  <c r="K9" i="14"/>
  <c r="G6" i="14"/>
  <c r="H6" i="14" s="1"/>
  <c r="K6" i="14" s="1"/>
  <c r="G5" i="14"/>
  <c r="H5" i="14" s="1"/>
  <c r="I9" i="14"/>
  <c r="G4" i="14"/>
  <c r="H4" i="14"/>
  <c r="K4" i="14" s="1"/>
  <c r="I6" i="14" l="1"/>
  <c r="L6" i="14" s="1"/>
  <c r="M6" i="14" s="1"/>
  <c r="N6" i="14" s="1"/>
  <c r="K5" i="14"/>
  <c r="I5" i="14"/>
  <c r="L5" i="14" s="1"/>
  <c r="M5" i="14" s="1"/>
  <c r="N5" i="14" s="1"/>
  <c r="I4" i="14"/>
  <c r="L4" i="14" s="1"/>
  <c r="M4" i="14" s="1"/>
  <c r="N4" i="14" s="1"/>
  <c r="M17" i="13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<sst xmlns="http://schemas.openxmlformats.org/spreadsheetml/2006/main" count="217" uniqueCount="94">
  <si>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</si>
  <si>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</si>
  <si>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</si>
  <si>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</si>
  <si>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</si>
  <si>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</si>
  <si>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</si>
  <si>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</si>
  <si>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</si>
  <si>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</si>
  <si>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</si>
  <si>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</si>
  <si>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</si>
  <si>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</si>
  <si>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</si>
  <si>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</si>
  <si>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</si>
  <si>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</si>
  <si>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</si>
  <si>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</si>
  <si>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</si>
  <si>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</si>
  <si>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</si>
  <si>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</si>
  <si>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</si>
  <si>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</si>
  <si>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</si>
  <si>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</si>
  <si>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</si>
  <si>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</si>
  <si>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</si>
  <si>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</si>
  <si>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</si>
  <si>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</si>
  <si>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</si>
  <si>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</si>
  <si>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</si>
  <si>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</si>
  <si>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</si>
  <si>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</si>
  <si>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</si>
  <si>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</si>
  <si>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</si>
  <si>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</si>
  <si>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</si>
  <si>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</si>
  <si>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</si>
  <si>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</si>
  <si>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</si>
  <si>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</si>
  <si>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</si>
  <si>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</si>
  <si>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</si>
  <si>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</si>
  <si>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</si>
  <si>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</si>
  <si>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</si>
  <si>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</si>
  <si>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</si>
  <si>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</si>
  <si>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</si>
  <si>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</si>
  <si>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</si>
  <si>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</si>
  <si>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</si>
  <si>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</si>
  <si>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</si>
  <si>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Venta Total [USD]</t>
  </si>
  <si>
    <t>Denominación comercial</t>
  </si>
  <si>
    <t>CP</t>
  </si>
  <si>
    <t>Situación</t>
  </si>
  <si>
    <t>GE</t>
  </si>
  <si>
    <t>TC</t>
  </si>
  <si>
    <t>Ref: Cotización Divisas Venta</t>
  </si>
  <si>
    <t>Cantidad [Lts]</t>
  </si>
  <si>
    <t>CR con flete  [USD/lt]</t>
  </si>
  <si>
    <t>Flete  [USD/lt]</t>
  </si>
  <si>
    <t>Opción</t>
  </si>
  <si>
    <t>TOTAL (ene-23)</t>
  </si>
  <si>
    <t>Plazo de entrega 10 - 20  días hábiles</t>
  </si>
  <si>
    <t>Precio unitario [USD/litro]</t>
  </si>
  <si>
    <t>Costo total [USD]</t>
  </si>
  <si>
    <t>Imp País</t>
  </si>
  <si>
    <t>Referencias</t>
  </si>
  <si>
    <t>Biotreat Clariant</t>
  </si>
  <si>
    <t>Costo Rep [USD/lt]</t>
  </si>
  <si>
    <t>CVA</t>
  </si>
  <si>
    <t>BX8502</t>
  </si>
  <si>
    <t>43% Gluta + 7% Alquil</t>
  </si>
  <si>
    <t>BX823</t>
  </si>
  <si>
    <t>Gluta + Quat</t>
  </si>
  <si>
    <t>BX855</t>
  </si>
  <si>
    <t>Exxon</t>
  </si>
  <si>
    <t>Variación respecto de precio con K=1,45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</si>
</sst>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Exo"/>
    </font>
    <font>
      <sz val="11"/>
      <color theme="1"/>
      <name val="Exo"/>
    </font>
    <font>
      <b/>
      <sz val="9"/>
      <color theme="1"/>
      <name val="Exo"/>
    </font>
    <font>
      <sz val="10"/>
      <color theme="1"/>
      <name val="Exo"/>
    </font>
    <font>
      <b/>
      <sz val="10"/>
      <color theme="0"/>
      <name val="Exo"/>
    </font>
    <font>
      <b/>
      <sz val="10"/>
      <color rgb="FFFFFFFF"/>
      <name val="Exo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9" borderId="0" xfId="0" applyFont="1" applyFill="1" applyAlignment="1">
      <alignment horizontal="center"/>
    </xf>
    <xf numFmtId="2" fontId="11" fillId="10" borderId="28" xfId="0" applyNumberFormat="1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 wrapText="1"/>
    </xf>
    <xf numFmtId="10" fontId="12" fillId="6" borderId="22" xfId="0" applyNumberFormat="1" applyFont="1" applyFill="1" applyBorder="1" applyAlignment="1">
      <alignment horizontal="center" vertical="center"/>
    </xf>
    <xf numFmtId="10" fontId="12" fillId="6" borderId="0" xfId="0" applyNumberFormat="1" applyFont="1" applyFill="1" applyAlignment="1">
      <alignment horizontal="center"/>
    </xf>
    <xf numFmtId="14" fontId="11" fillId="9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6" borderId="0" xfId="0" applyFont="1" applyFill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 vertical="center"/>
    </xf>
    <xf numFmtId="4" fontId="12" fillId="0" borderId="31" xfId="16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" fontId="12" fillId="0" borderId="0" xfId="16" applyNumberFormat="1" applyFont="1" applyFill="1" applyBorder="1" applyAlignment="1">
      <alignment horizontal="center" vertical="center"/>
    </xf>
    <xf numFmtId="9" fontId="12" fillId="0" borderId="0" xfId="13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5" fillId="5" borderId="23" xfId="3" applyFont="1" applyFill="1" applyBorder="1" applyAlignment="1">
      <alignment horizontal="center" vertical="center" wrapText="1"/>
    </xf>
    <xf numFmtId="0" fontId="16" fillId="7" borderId="28" xfId="0" applyFont="1" applyFill="1" applyBorder="1" applyAlignment="1">
      <alignment horizontal="center" vertical="center" wrapText="1"/>
    </xf>
    <xf numFmtId="0" fontId="15" fillId="5" borderId="28" xfId="3" applyFont="1" applyFill="1" applyBorder="1" applyAlignment="1">
      <alignment horizontal="center" vertical="center" wrapText="1"/>
    </xf>
    <xf numFmtId="0" fontId="15" fillId="5" borderId="29" xfId="3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horizontal="center"/>
    </xf>
    <xf numFmtId="17" fontId="12" fillId="0" borderId="31" xfId="0" applyNumberFormat="1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13" fillId="8" borderId="24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10" fontId="13" fillId="8" borderId="26" xfId="0" applyNumberFormat="1" applyFont="1" applyFill="1" applyBorder="1" applyAlignment="1">
      <alignment horizontal="center" vertical="center" wrapText="1"/>
    </xf>
    <xf numFmtId="10" fontId="13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11" borderId="30" xfId="0" applyFont="1" applyFill="1" applyBorder="1" applyAlignment="1">
      <alignment horizontal="center"/>
    </xf>
    <xf numFmtId="0" fontId="12" fillId="11" borderId="31" xfId="0" applyFont="1" applyFill="1" applyBorder="1" applyAlignment="1">
      <alignment horizontal="center"/>
    </xf>
    <xf numFmtId="17" fontId="12" fillId="11" borderId="31" xfId="0" applyNumberFormat="1" applyFont="1" applyFill="1" applyBorder="1" applyAlignment="1">
      <alignment horizontal="center"/>
    </xf>
    <xf numFmtId="0" fontId="11" fillId="11" borderId="31" xfId="0" applyFont="1" applyFill="1" applyBorder="1" applyAlignment="1">
      <alignment horizontal="center" vertical="center"/>
    </xf>
    <xf numFmtId="4" fontId="12" fillId="11" borderId="31" xfId="16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4" fontId="12" fillId="0" borderId="28" xfId="0" applyNumberFormat="1" applyFont="1" applyFill="1" applyBorder="1" applyAlignment="1">
      <alignment horizontal="center" vertical="center"/>
    </xf>
    <xf numFmtId="3" fontId="12" fillId="0" borderId="28" xfId="0" applyNumberFormat="1" applyFont="1" applyFill="1" applyBorder="1" applyAlignment="1">
      <alignment horizontal="center" vertical="center"/>
    </xf>
    <xf numFmtId="169" fontId="12" fillId="0" borderId="28" xfId="13" applyNumberFormat="1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169" fontId="11" fillId="0" borderId="29" xfId="13" applyNumberFormat="1" applyFont="1" applyFill="1" applyBorder="1" applyAlignment="1">
      <alignment horizontal="center" vertical="center"/>
    </xf>
    <xf numFmtId="9" fontId="12" fillId="0" borderId="31" xfId="13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130968</xdr:rowOff>
    </xdr:from>
    <xdr:to>
      <xdr:col>2</xdr:col>
      <xdr:colOff>236350</xdr:colOff>
      <xdr:row>38</xdr:row>
      <xdr:rowOff>188884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A2DADC-55E4-F4F3-561C-AD7DACCF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21906"/>
          <a:ext cx="4344006" cy="5487166"/>
        </a:xfrm>
        <a:prstGeom prst="rect">
          <a:avLst/>
        </a:prstGeom>
      </xdr:spPr>
    </xdr:pic>
    <xdr:clientData/>
  </xdr:twoCellAnchor>
  <xdr:twoCellAnchor editAs="oneCell">
    <xdr:from>
      <xdr:col>2</xdr:col>
      <xdr:colOff>750094</xdr:colOff>
      <xdr:row>14</xdr:row>
      <xdr:rowOff>83343</xdr:rowOff>
    </xdr:from>
    <xdr:to>
      <xdr:col>13</xdr:col>
      <xdr:colOff>434554</xdr:colOff>
      <xdr:row>18</xdr:row>
      <xdr:rowOff>216838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511501-2566-0E87-41EE-84D3E8DBC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3774281"/>
          <a:ext cx="8364117" cy="1038370"/>
        </a:xfrm>
        <a:prstGeom prst="rect">
          <a:avLst/>
        </a:prstGeom>
      </xdr:spPr>
    </xdr:pic>
    <xdr:clientData/>
  </xdr:twoCellAnchor>
  <xdr:twoCellAnchor editAs="oneCell">
    <xdr:from>
      <xdr:col>2</xdr:col>
      <xdr:colOff>654844</xdr:colOff>
      <xdr:row>20</xdr:row>
      <xdr:rowOff>0</xdr:rowOff>
    </xdr:from>
    <xdr:to>
      <xdr:col>12</xdr:col>
      <xdr:colOff>410662</xdr:colOff>
      <xdr:row>37</xdr:row>
      <xdr:rowOff>193445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138FBE3-DEE6-8836-130C-63BD99E52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5048250"/>
          <a:ext cx="7792537" cy="40391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17</xdr:col>
      <xdr:colOff>686215</xdr:colOff>
      <xdr:row>19</xdr:row>
      <xdr:rowOff>178714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6B61726-A6F0-1F82-7452-EA7782A2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08844" y="4143375"/>
          <a:ext cx="2972215" cy="85737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2857499</xdr:colOff>
      <xdr:row>16</xdr:row>
      <xdr:rowOff>1</xdr:rowOff>
    </xdr:from>
    <xdr:to>
      <xdr:col>7</xdr:col>
      <xdr:colOff>543817</xdr:colOff>
      <xdr:row>31</xdr:row>
      <xdr:rowOff>36199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607320A-039A-22AC-114E-83A879C13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499" y="4143376"/>
          <a:ext cx="6401693" cy="3429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38100</xdr:rowOff>
    </xdr:from>
    <xdr:to>
      <xdr:col>9</xdr:col>
      <xdr:colOff>496244</xdr:colOff>
      <xdr:row>21</xdr:row>
      <xdr:rowOff>57631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7C92AA-DF3C-9A30-E02F-6A296F907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09600"/>
          <a:ext cx="6763694" cy="3448531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4</xdr:row>
      <xdr:rowOff>57150</xdr:rowOff>
    </xdr:from>
    <xdr:to>
      <xdr:col>18</xdr:col>
      <xdr:colOff>267604</xdr:colOff>
      <xdr:row>20</xdr:row>
      <xdr:rowOff>152839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CA5A24-0650-ADC9-D2C5-728783863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5700" y="819150"/>
          <a:ext cx="6477904" cy="3143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showGridLines="0" tabSelected="1" zoomScale="80" zoomScaleNormal="80" workbookViewId="0">
      <selection activeCell="Q12" sqref="Q12"/>
    </sheetView>
  </sheetViews>
  <sheetFormatPr baseColWidth="10" defaultRowHeight="18" x14ac:dyDescent="0.35"/>
  <cols>
    <col min="1" max="1" width="47.5703125" style="139" customWidth="1"/>
    <col min="2" max="2" width="14.140625" style="139" customWidth="1"/>
    <col min="3" max="3" width="13.28515625" style="139" customWidth="1"/>
    <col min="4" max="4" width="10.85546875" style="139" customWidth="1"/>
    <col min="5" max="5" width="20.7109375" style="139" bestFit="1" customWidth="1"/>
    <col min="6" max="6" width="14.140625" style="139" customWidth="1"/>
    <col min="7" max="7" width="10.140625" style="139" bestFit="1" customWidth="1"/>
    <col min="8" max="8" width="13.28515625" style="139" customWidth="1"/>
    <col min="9" max="9" width="11.5703125" style="139" bestFit="1" customWidth="1"/>
    <col min="10" max="10" width="5.42578125" style="139" bestFit="1" customWidth="1"/>
    <col min="11" max="11" width="9.85546875" style="139" customWidth="1"/>
    <col min="12" max="12" width="11.42578125" style="139" customWidth="1"/>
    <col min="13" max="13" width="9.7109375" style="139" customWidth="1"/>
    <col min="14" max="14" width="12.28515625" style="139" customWidth="1"/>
    <col min="15" max="16384" width="11.42578125" style="139"/>
  </cols>
  <sheetData>
    <row r="1" spans="1:14" ht="18" customHeight="1" x14ac:dyDescent="0.35">
      <c r="A1" s="133" t="s">
        <v>72</v>
      </c>
      <c r="B1" s="133">
        <v>834.5</v>
      </c>
      <c r="C1" s="138">
        <v>45338</v>
      </c>
      <c r="D1" s="158" t="s">
        <v>73</v>
      </c>
      <c r="E1" s="158"/>
      <c r="F1" s="158"/>
      <c r="G1" s="158"/>
      <c r="H1" s="158"/>
      <c r="M1" s="159" t="s">
        <v>71</v>
      </c>
      <c r="N1" s="160"/>
    </row>
    <row r="2" spans="1:14" ht="13.5" customHeight="1" x14ac:dyDescent="0.35">
      <c r="M2" s="161">
        <v>5.5E-2</v>
      </c>
      <c r="N2" s="162"/>
    </row>
    <row r="3" spans="1:14" ht="82.5" customHeight="1" x14ac:dyDescent="0.35">
      <c r="A3" s="149" t="s">
        <v>70</v>
      </c>
      <c r="B3" s="150" t="s">
        <v>68</v>
      </c>
      <c r="C3" s="151" t="s">
        <v>85</v>
      </c>
      <c r="D3" s="151" t="s">
        <v>74</v>
      </c>
      <c r="E3" s="151" t="s">
        <v>77</v>
      </c>
      <c r="F3" s="151" t="s">
        <v>82</v>
      </c>
      <c r="G3" s="151" t="s">
        <v>76</v>
      </c>
      <c r="H3" s="151" t="s">
        <v>75</v>
      </c>
      <c r="I3" s="151" t="s">
        <v>80</v>
      </c>
      <c r="J3" s="151" t="s">
        <v>0</v>
      </c>
      <c r="K3" s="151" t="s">
        <v>81</v>
      </c>
      <c r="L3" s="151" t="s">
        <v>67</v>
      </c>
      <c r="M3" s="151" t="s">
        <v>69</v>
      </c>
      <c r="N3" s="152" t="s">
        <v>69</v>
      </c>
    </row>
    <row r="4" spans="1:14" ht="16.5" customHeight="1" x14ac:dyDescent="0.35">
      <c r="A4" s="173" t="s">
        <v>78</v>
      </c>
      <c r="B4" s="174" t="s">
        <v>91</v>
      </c>
      <c r="C4" s="175">
        <v>4.5999999999999996</v>
      </c>
      <c r="D4" s="176">
        <v>4000</v>
      </c>
      <c r="E4" s="175"/>
      <c r="F4" s="177"/>
      <c r="G4" s="178">
        <f>(1100+60+505)/22/B1</f>
        <v>9.0691214118416047E-2</v>
      </c>
      <c r="H4" s="179">
        <f>+C4+G4+F4*C4</f>
        <v>4.6906912141184156</v>
      </c>
      <c r="I4" s="134">
        <f>ROUND(J4*H4,2)</f>
        <v>7.32</v>
      </c>
      <c r="J4" s="179">
        <v>1.56</v>
      </c>
      <c r="K4" s="176">
        <f>D4*H4</f>
        <v>18762.764856473663</v>
      </c>
      <c r="L4" s="176">
        <f>I4*D4</f>
        <v>29280</v>
      </c>
      <c r="M4" s="176">
        <f>ROUND(L4-K4-$M$2*L4,0)</f>
        <v>8907</v>
      </c>
      <c r="N4" s="180">
        <f>+M4/L4</f>
        <v>0.30420081967213114</v>
      </c>
    </row>
    <row r="5" spans="1:14" ht="16.5" customHeight="1" x14ac:dyDescent="0.35">
      <c r="A5" s="173" t="s">
        <v>78</v>
      </c>
      <c r="B5" s="174" t="s">
        <v>91</v>
      </c>
      <c r="C5" s="175">
        <v>4.5999999999999996</v>
      </c>
      <c r="D5" s="176">
        <v>4000</v>
      </c>
      <c r="E5" s="175"/>
      <c r="F5" s="177"/>
      <c r="G5" s="178">
        <f>+G4</f>
        <v>9.0691214118416047E-2</v>
      </c>
      <c r="H5" s="179">
        <f>+C5+G5+F5*C5</f>
        <v>4.6906912141184156</v>
      </c>
      <c r="I5" s="134">
        <f>ROUND(J5*H5,2)</f>
        <v>6.8</v>
      </c>
      <c r="J5" s="179">
        <v>1.45</v>
      </c>
      <c r="K5" s="176">
        <f>D5*H5</f>
        <v>18762.764856473663</v>
      </c>
      <c r="L5" s="176">
        <f>I5*D5</f>
        <v>27200</v>
      </c>
      <c r="M5" s="176">
        <f>ROUND(L5-K5-$M$2*L5,0)</f>
        <v>6941</v>
      </c>
      <c r="N5" s="180">
        <f>+M5/L5</f>
        <v>0.25518382352941177</v>
      </c>
    </row>
    <row r="6" spans="1:14" ht="16.5" customHeight="1" x14ac:dyDescent="0.35">
      <c r="A6" s="173" t="s">
        <v>78</v>
      </c>
      <c r="B6" s="174" t="s">
        <v>91</v>
      </c>
      <c r="C6" s="175">
        <v>4.5999999999999996</v>
      </c>
      <c r="D6" s="176">
        <v>4000</v>
      </c>
      <c r="E6" s="175"/>
      <c r="F6" s="177"/>
      <c r="G6" s="178">
        <f>+G5</f>
        <v>9.0691214118416047E-2</v>
      </c>
      <c r="H6" s="179">
        <f>+C6+G6+F6*C6</f>
        <v>4.6906912141184156</v>
      </c>
      <c r="I6" s="134">
        <f>ROUND(J6*H6,2)</f>
        <v>6.1</v>
      </c>
      <c r="J6" s="179">
        <v>1.3</v>
      </c>
      <c r="K6" s="176">
        <f>D6*H6</f>
        <v>18762.764856473663</v>
      </c>
      <c r="L6" s="176">
        <f>I6*D6</f>
        <v>24400</v>
      </c>
      <c r="M6" s="176">
        <f>ROUND(L6-K6-$M$2*L6,0)</f>
        <v>4295</v>
      </c>
      <c r="N6" s="180">
        <f>+M6/L6</f>
        <v>0.17602459016393443</v>
      </c>
    </row>
    <row r="7" spans="1:14" s="140" customFormat="1" ht="4.5" customHeight="1" x14ac:dyDescent="0.35">
      <c r="B7" s="135"/>
      <c r="C7" s="136"/>
      <c r="N7" s="137"/>
    </row>
    <row r="8" spans="1:14" ht="16.5" customHeight="1" x14ac:dyDescent="0.35">
      <c r="A8" s="155" t="s">
        <v>83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</row>
    <row r="9" spans="1:14" ht="16.5" customHeight="1" x14ac:dyDescent="0.35">
      <c r="A9" s="141" t="s">
        <v>84</v>
      </c>
      <c r="B9" s="142">
        <v>16207</v>
      </c>
      <c r="C9" s="142"/>
      <c r="D9" s="154">
        <v>44958</v>
      </c>
      <c r="E9" s="142"/>
      <c r="F9" s="142"/>
      <c r="G9" s="142"/>
      <c r="H9" s="142"/>
      <c r="I9" s="143">
        <f>4.75*1.12</f>
        <v>5.32</v>
      </c>
      <c r="J9" s="144"/>
      <c r="K9" s="181">
        <f>I9/$I$5-1</f>
        <v>-0.2176470588235293</v>
      </c>
      <c r="L9" s="182" t="s">
        <v>93</v>
      </c>
      <c r="M9" s="182"/>
      <c r="N9" s="183"/>
    </row>
    <row r="10" spans="1:14" ht="16.5" customHeight="1" x14ac:dyDescent="0.35">
      <c r="A10" s="168" t="s">
        <v>87</v>
      </c>
      <c r="B10" s="169" t="s">
        <v>88</v>
      </c>
      <c r="C10" s="169"/>
      <c r="D10" s="170">
        <v>44958</v>
      </c>
      <c r="E10" s="169" t="s">
        <v>86</v>
      </c>
      <c r="F10" s="169"/>
      <c r="G10" s="169"/>
      <c r="H10" s="169"/>
      <c r="I10" s="171">
        <v>5.42</v>
      </c>
      <c r="J10" s="172">
        <v>1.3</v>
      </c>
      <c r="K10" s="181">
        <f t="shared" ref="K10:K12" si="0">I10/$I$5-1</f>
        <v>-0.20294117647058818</v>
      </c>
      <c r="L10" s="184"/>
      <c r="M10" s="184"/>
      <c r="N10" s="185"/>
    </row>
    <row r="11" spans="1:14" x14ac:dyDescent="0.35">
      <c r="A11" s="141" t="s">
        <v>89</v>
      </c>
      <c r="B11" s="142" t="s">
        <v>90</v>
      </c>
      <c r="C11" s="142"/>
      <c r="D11" s="154">
        <v>44958</v>
      </c>
      <c r="E11" s="142" t="s">
        <v>86</v>
      </c>
      <c r="F11" s="142"/>
      <c r="G11" s="142"/>
      <c r="H11" s="142"/>
      <c r="I11" s="143">
        <v>5.88</v>
      </c>
      <c r="J11" s="144"/>
      <c r="K11" s="181">
        <f t="shared" si="0"/>
        <v>-0.13529411764705879</v>
      </c>
      <c r="L11" s="184"/>
      <c r="M11" s="184"/>
      <c r="N11" s="185"/>
    </row>
    <row r="12" spans="1:14" x14ac:dyDescent="0.35">
      <c r="A12" s="141" t="s">
        <v>89</v>
      </c>
      <c r="B12" s="142" t="s">
        <v>90</v>
      </c>
      <c r="C12" s="142"/>
      <c r="D12" s="142"/>
      <c r="E12" s="142" t="s">
        <v>92</v>
      </c>
      <c r="F12" s="142"/>
      <c r="G12" s="142"/>
      <c r="H12" s="142"/>
      <c r="I12" s="143">
        <v>5.93</v>
      </c>
      <c r="J12" s="144">
        <v>1.44</v>
      </c>
      <c r="K12" s="181">
        <f t="shared" si="0"/>
        <v>-0.12794117647058822</v>
      </c>
      <c r="L12" s="186"/>
      <c r="M12" s="186"/>
      <c r="N12" s="187"/>
    </row>
    <row r="13" spans="1:14" x14ac:dyDescent="0.35">
      <c r="I13" s="145"/>
      <c r="J13" s="146"/>
      <c r="K13" s="147"/>
    </row>
    <row r="14" spans="1:14" x14ac:dyDescent="0.35">
      <c r="A14" s="153" t="s">
        <v>79</v>
      </c>
      <c r="I14" s="145"/>
      <c r="J14" s="146"/>
    </row>
    <row r="15" spans="1:14" x14ac:dyDescent="0.35">
      <c r="A15" s="148"/>
      <c r="I15" s="145"/>
      <c r="J15" s="146"/>
    </row>
    <row r="16" spans="1:14" x14ac:dyDescent="0.35">
      <c r="A16" s="148"/>
      <c r="I16" s="145"/>
      <c r="J16" s="146"/>
    </row>
    <row r="17" spans="9:10" x14ac:dyDescent="0.35">
      <c r="I17" s="145"/>
      <c r="J17" s="146"/>
    </row>
  </sheetData>
  <mergeCells count="5">
    <mergeCell ref="A8:N8"/>
    <mergeCell ref="D1:H1"/>
    <mergeCell ref="M1:N1"/>
    <mergeCell ref="M2:N2"/>
    <mergeCell ref="L9:N12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7F81-528F-4BFE-BAB8-9B21B4A84BE8}">
  <dimension ref="B2"/>
  <sheetViews>
    <sheetView workbookViewId="0">
      <selection activeCell="K7" sqref="K7"/>
    </sheetView>
  </sheetViews>
  <sheetFormatPr baseColWidth="10" defaultRowHeight="15" x14ac:dyDescent="0.25"/>
  <sheetData>
    <row r="2" spans="2:2" x14ac:dyDescent="0.25">
      <c r="B2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63"/>
      <c r="F16" s="164"/>
    </row>
    <row r="17" spans="5:6" x14ac:dyDescent="0.25">
      <c r="E17" s="163"/>
      <c r="F17" s="164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65" t="s">
        <v>26</v>
      </c>
      <c r="C1" s="166"/>
      <c r="D1" s="166"/>
      <c r="E1" s="166"/>
      <c r="F1" s="166"/>
      <c r="G1" s="166"/>
      <c r="H1" s="166"/>
      <c r="I1" s="166"/>
      <c r="J1" s="167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730269a7-69c5-483f-a552-e74dab880ae2"/>
    <ds:schemaRef ds:uri="http://schemas.microsoft.com/office/infopath/2007/PartnerControls"/>
    <ds:schemaRef ds:uri="40de77e2-37bb-4c7a-ab4d-547915d9955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8EE850-3429-4CFD-A5C2-CA2E897DA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Cotizacion</vt:lpstr>
      <vt:lpstr>Ref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2024-02-16T16:16:44Z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