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8. Aconcagua. MEG/"/>
    </mc:Choice>
  </mc:AlternateContent>
  <xr:revisionPtr revIDLastSave="150" documentId="11_53D053E60DAC1A16630E8B5AAF659CA5C0469EB7" xr6:coauthVersionLast="47" xr6:coauthVersionMax="47" xr10:uidLastSave="{AF17A6DE-F8E8-440E-BD02-A229D9C8C963}"/>
  <bookViews>
    <workbookView xWindow="-110" yWindow="-110" windowWidth="19420" windowHeight="1042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4" l="1"/>
  <c r="J6" i="14"/>
  <c r="F4" i="14"/>
  <c r="F5" i="14" s="1"/>
  <c r="F6" i="14" s="1"/>
  <c r="D5" i="14"/>
  <c r="G5" i="14" l="1"/>
  <c r="H5" i="14" s="1"/>
  <c r="L5" i="14" s="1"/>
  <c r="D6" i="14"/>
  <c r="G6" i="14" s="1"/>
  <c r="K6" i="14" s="1"/>
  <c r="G4" i="14"/>
  <c r="H4" i="14" s="1"/>
  <c r="H6" i="14" l="1"/>
  <c r="L6" i="14" s="1"/>
  <c r="N6" i="14"/>
  <c r="K5" i="14"/>
  <c r="N5" i="14" s="1"/>
  <c r="P5" i="14" s="1"/>
  <c r="L4" i="14"/>
  <c r="K4" i="14"/>
  <c r="R5" i="14" l="1"/>
  <c r="S5" i="14" s="1"/>
  <c r="Q5" i="14"/>
  <c r="N4" i="14"/>
  <c r="M17" i="13"/>
  <c r="L7" i="13"/>
  <c r="P4" i="14" l="1"/>
  <c r="Q4" i="14" s="1"/>
  <c r="J6" i="7"/>
  <c r="R4" i="14" l="1"/>
  <c r="S4" i="14" s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<sst xmlns="http://schemas.openxmlformats.org/spreadsheetml/2006/main" count="217" uniqueCount="93">
  <si>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</si>
  <si>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</si>
  <si>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</si>
  <si>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</si>
  <si>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</si>
  <si>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</si>
  <si>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</si>
  <si>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</si>
  <si>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</si>
  <si>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</si>
  <si>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</si>
  <si>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</si>
  <si>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</si>
  <si>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</si>
  <si>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</si>
  <si>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</si>
  <si>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</si>
  <si>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</si>
  <si>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</si>
  <si>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</si>
  <si>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</si>
  <si>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</si>
  <si>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</si>
  <si>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</si>
  <si>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</si>
  <si>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</si>
  <si>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</si>
  <si>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</si>
  <si>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</si>
  <si>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</si>
  <si>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</si>
  <si>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</si>
  <si>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</si>
  <si>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</si>
  <si>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</si>
  <si>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</si>
  <si>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</si>
  <si>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</si>
  <si>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</si>
  <si>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</si>
  <si>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</si>
  <si>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</si>
  <si>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</si>
  <si>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</si>
  <si>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</si>
  <si>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</si>
  <si>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</si>
  <si>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</si>
  <si>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</si>
  <si>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</si>
  <si>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</si>
  <si>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</si>
  <si>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</si>
  <si>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</si>
  <si>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</si>
  <si>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</si>
  <si>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</si>
  <si>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</si>
  <si>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</si>
  <si>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</si>
  <si>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</si>
  <si>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</si>
  <si>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</si>
  <si>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</si>
  <si>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</si>
  <si>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</si>
  <si>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</si>
  <si>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</si>
  <si>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</si>
  <si>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</si>
  <si>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</si>
  <si>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</si>
  <si>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</si>
  <si>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</si>
  <si>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</si>
  <si>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</si>
  <si>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</si>
  <si>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</si>
  <si>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</si>
  <si>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</si>
  <si>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</si>
  <si>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</si>
  <si>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</si>
  <si>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</si>
  <si>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Referencias</t>
  </si>
  <si>
    <t>CR con flete  [USD/lt]</t>
  </si>
  <si>
    <t>Costo Rep [USD/lt] ago-23</t>
  </si>
  <si>
    <t>SB25</t>
  </si>
  <si>
    <t>Descripción</t>
  </si>
  <si>
    <t>MEG</t>
  </si>
  <si>
    <t>Total abr-24</t>
  </si>
  <si>
    <t>Tota- abr-24</t>
  </si>
  <si>
    <t>Total Abr-24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</si>
</sst>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4" fontId="0" fillId="9" borderId="22" xfId="0" applyNumberFormat="1" applyFill="1" applyBorder="1" applyAlignment="1">
      <alignment horizontal="center" vertical="center"/>
    </xf>
    <xf numFmtId="2" fontId="4" fillId="9" borderId="22" xfId="0" applyNumberFormat="1" applyFont="1" applyFill="1" applyBorder="1" applyAlignment="1">
      <alignment horizontal="center" vertical="center"/>
    </xf>
    <xf numFmtId="169" fontId="4" fillId="9" borderId="22" xfId="13" applyNumberFormat="1" applyFon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9" borderId="22" xfId="0" applyFont="1" applyFill="1" applyBorder="1" applyAlignment="1">
      <alignment horizontal="center" vertical="center" wrapText="1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2" fontId="0" fillId="6" borderId="25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169" fontId="4" fillId="6" borderId="0" xfId="13" applyNumberFormat="1" applyFont="1" applyFill="1" applyBorder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2" borderId="2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4" fontId="0" fillId="2" borderId="22" xfId="0" applyNumberFormat="1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2" fontId="0" fillId="2" borderId="22" xfId="0" applyNumberForma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169" fontId="4" fillId="2" borderId="22" xfId="13" applyNumberFormat="1" applyFont="1" applyFill="1" applyBorder="1" applyAlignment="1">
      <alignment horizontal="center" vertical="center"/>
    </xf>
    <xf numFmtId="0" fontId="5" fillId="5" borderId="0" xfId="3" applyFont="1" applyFill="1" applyAlignment="1">
      <alignment horizontal="center" vertical="center" wrapText="1"/>
    </xf>
    <xf numFmtId="168" fontId="0" fillId="9" borderId="22" xfId="0" applyNumberFormat="1" applyFill="1" applyBorder="1" applyAlignment="1">
      <alignment horizontal="center" vertical="center"/>
    </xf>
    <xf numFmtId="169" fontId="4" fillId="11" borderId="22" xfId="13" applyNumberFormat="1" applyFont="1" applyFill="1" applyBorder="1" applyAlignment="1">
      <alignment horizontal="center" vertical="center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29" xfId="0" applyFont="1" applyFill="1" applyBorder="1" applyAlignment="1">
      <alignment horizontal="center" vertical="center" wrapText="1"/>
    </xf>
    <xf numFmtId="0" fontId="14" fillId="10" borderId="30" xfId="0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showGridLines="0" tabSelected="1" zoomScale="80" zoomScaleNormal="80" workbookViewId="0">
      <selection activeCell="B4" sqref="B4"/>
    </sheetView>
  </sheetViews>
  <sheetFormatPr baseColWidth="10" defaultRowHeight="14.5" x14ac:dyDescent="0.35"/>
  <cols>
    <col min="1" max="2" width="23" customWidth="1"/>
    <col min="3" max="3" width="14.1796875" customWidth="1"/>
    <col min="4" max="4" width="13.26953125" customWidth="1"/>
    <col min="5" max="5" width="10.81640625" customWidth="1"/>
    <col min="6" max="6" width="12.54296875" customWidth="1"/>
    <col min="7" max="7" width="13.26953125" customWidth="1"/>
    <col min="9" max="9" width="0" hidden="1" customWidth="1"/>
    <col min="10" max="10" width="12.453125" bestFit="1" customWidth="1"/>
    <col min="11" max="11" width="9.81640625" customWidth="1"/>
    <col min="13" max="13" width="0" hidden="1" customWidth="1"/>
    <col min="14" max="14" width="8.7265625" customWidth="1"/>
    <col min="15" max="15" width="9.453125" bestFit="1" customWidth="1"/>
    <col min="16" max="16" width="7.453125" hidden="1" customWidth="1"/>
    <col min="17" max="19" width="6.7265625" hidden="1" customWidth="1"/>
  </cols>
  <sheetData>
    <row r="1" spans="1:19" ht="18" customHeight="1" x14ac:dyDescent="0.35">
      <c r="A1" t="s">
        <v>78</v>
      </c>
      <c r="C1">
        <v>882.5</v>
      </c>
      <c r="D1" s="122">
        <v>45425</v>
      </c>
      <c r="E1" t="s">
        <v>82</v>
      </c>
      <c r="N1" s="183" t="s">
        <v>76</v>
      </c>
      <c r="O1" s="184"/>
      <c r="P1" s="183" t="s">
        <v>77</v>
      </c>
      <c r="Q1" s="184"/>
      <c r="R1" s="181" t="s">
        <v>74</v>
      </c>
      <c r="S1" s="181"/>
    </row>
    <row r="2" spans="1:19" ht="13.5" customHeight="1" x14ac:dyDescent="0.35">
      <c r="N2" s="185">
        <v>5.5E-2</v>
      </c>
      <c r="O2" s="186"/>
      <c r="P2" s="187">
        <v>0.04</v>
      </c>
      <c r="Q2" s="188"/>
      <c r="R2" s="182">
        <v>0.04</v>
      </c>
      <c r="S2" s="182"/>
    </row>
    <row r="3" spans="1:19" ht="56.25" customHeight="1" x14ac:dyDescent="0.35">
      <c r="A3" s="136" t="s">
        <v>75</v>
      </c>
      <c r="B3" s="175" t="s">
        <v>88</v>
      </c>
      <c r="C3" s="135" t="s">
        <v>70</v>
      </c>
      <c r="D3" s="133" t="s">
        <v>86</v>
      </c>
      <c r="E3" s="133" t="s">
        <v>83</v>
      </c>
      <c r="F3" s="133" t="s">
        <v>81</v>
      </c>
      <c r="G3" s="133" t="s">
        <v>85</v>
      </c>
      <c r="H3" s="133" t="s">
        <v>67</v>
      </c>
      <c r="I3" s="133" t="s">
        <v>80</v>
      </c>
      <c r="J3" s="133" t="s">
        <v>0</v>
      </c>
      <c r="K3" s="133" t="s">
        <v>68</v>
      </c>
      <c r="L3" s="133" t="s">
        <v>69</v>
      </c>
      <c r="M3" s="137" t="s">
        <v>79</v>
      </c>
      <c r="N3" s="137" t="s">
        <v>71</v>
      </c>
      <c r="O3" s="137" t="s">
        <v>71</v>
      </c>
      <c r="P3" s="137" t="s">
        <v>72</v>
      </c>
      <c r="Q3" s="137" t="s">
        <v>72</v>
      </c>
      <c r="R3" s="134" t="s">
        <v>73</v>
      </c>
      <c r="S3" s="134" t="s">
        <v>73</v>
      </c>
    </row>
    <row r="4" spans="1:19" ht="33.75" customHeight="1" x14ac:dyDescent="0.35">
      <c r="A4" s="146" t="s">
        <v>90</v>
      </c>
      <c r="B4" s="146" t="s">
        <v>89</v>
      </c>
      <c r="C4" s="138" t="s">
        <v>87</v>
      </c>
      <c r="D4" s="140">
        <v>2.13</v>
      </c>
      <c r="E4" s="139">
        <v>3000</v>
      </c>
      <c r="F4" s="176">
        <f>(1200+256+70+600)/22/C1</f>
        <v>0.10950296162760753</v>
      </c>
      <c r="G4" s="141">
        <f>+D4+F4</f>
        <v>2.2395029616276076</v>
      </c>
      <c r="H4" s="141">
        <f>+J4*G4</f>
        <v>3.4936246201390682</v>
      </c>
      <c r="I4" s="142"/>
      <c r="J4" s="141">
        <v>1.56</v>
      </c>
      <c r="K4" s="139">
        <f>E4*G4</f>
        <v>6718.5088848828227</v>
      </c>
      <c r="L4" s="139">
        <f>H4*E4</f>
        <v>10480.873860417205</v>
      </c>
      <c r="M4" s="139"/>
      <c r="N4" s="139">
        <f>ROUND(L4-K4-$N$2*L4,0)</f>
        <v>3186</v>
      </c>
      <c r="O4" s="177">
        <v>0.3</v>
      </c>
      <c r="P4" s="139">
        <f>+N4-$P$2*L4</f>
        <v>2766.7650455833118</v>
      </c>
      <c r="Q4" s="143">
        <f>+P4/L4</f>
        <v>0.26398228644201782</v>
      </c>
      <c r="R4" s="139">
        <f>+P4-$R$2*L4</f>
        <v>2347.5300911666236</v>
      </c>
      <c r="S4" s="143">
        <f>+R4/L4</f>
        <v>0.22398228644201784</v>
      </c>
    </row>
    <row r="5" spans="1:19" ht="33.75" customHeight="1" x14ac:dyDescent="0.35">
      <c r="A5" s="146" t="s">
        <v>90</v>
      </c>
      <c r="B5" s="146" t="s">
        <v>89</v>
      </c>
      <c r="C5" s="138" t="s">
        <v>87</v>
      </c>
      <c r="D5" s="140">
        <f>+D4</f>
        <v>2.13</v>
      </c>
      <c r="E5" s="139">
        <v>3000</v>
      </c>
      <c r="F5" s="176">
        <f>+F4</f>
        <v>0.10950296162760753</v>
      </c>
      <c r="G5" s="141">
        <f>+D5+F5</f>
        <v>2.2395029616276076</v>
      </c>
      <c r="H5" s="141">
        <f>G5*J5</f>
        <v>3.2223064196080689</v>
      </c>
      <c r="I5" s="142"/>
      <c r="J5" s="141">
        <f t="shared" ref="J5:J6" si="0">1/(1-5.5%-O5)</f>
        <v>1.4388489208633095</v>
      </c>
      <c r="K5" s="139">
        <f>E5*G5</f>
        <v>6718.5088848828227</v>
      </c>
      <c r="L5" s="139">
        <f>H5*E5</f>
        <v>9666.9192588242058</v>
      </c>
      <c r="M5" s="139"/>
      <c r="N5" s="139">
        <f>ROUND(L5-K5-$N$2*L5,0)</f>
        <v>2417</v>
      </c>
      <c r="O5" s="177">
        <v>0.25</v>
      </c>
      <c r="P5" s="139">
        <f>+N5-$P$2*L5</f>
        <v>2030.3232296470319</v>
      </c>
      <c r="Q5" s="143">
        <f>+P5/L5</f>
        <v>0.21002794947249631</v>
      </c>
      <c r="R5" s="139">
        <f>+P5-$R$2*L5</f>
        <v>1643.6464592940638</v>
      </c>
      <c r="S5" s="143">
        <f>+R5/L5</f>
        <v>0.17002794947249633</v>
      </c>
    </row>
    <row r="6" spans="1:19" ht="33.75" customHeight="1" x14ac:dyDescent="0.35">
      <c r="A6" s="146" t="s">
        <v>91</v>
      </c>
      <c r="B6" s="146" t="s">
        <v>89</v>
      </c>
      <c r="C6" s="138" t="s">
        <v>87</v>
      </c>
      <c r="D6" s="140">
        <f>+D5</f>
        <v>2.13</v>
      </c>
      <c r="E6" s="139">
        <v>300</v>
      </c>
      <c r="F6" s="176">
        <f>+F5</f>
        <v>0.10950296162760753</v>
      </c>
      <c r="G6" s="141">
        <f>+D6+F6</f>
        <v>2.2395029616276076</v>
      </c>
      <c r="H6" s="141">
        <f>G6*J6</f>
        <v>3.0060442437954471</v>
      </c>
      <c r="I6" s="142"/>
      <c r="J6" s="141">
        <f t="shared" si="0"/>
        <v>1.3422818791946312</v>
      </c>
      <c r="K6" s="139">
        <f>E6*G6</f>
        <v>671.85088848828229</v>
      </c>
      <c r="L6" s="139">
        <f>H6*E6</f>
        <v>901.81327313863414</v>
      </c>
      <c r="M6" s="139"/>
      <c r="N6" s="139">
        <f>ROUND(L6-K6-$N$2*L6,0)</f>
        <v>180</v>
      </c>
      <c r="O6" s="177">
        <v>0.2</v>
      </c>
      <c r="P6" s="139"/>
      <c r="Q6" s="143"/>
      <c r="R6" s="139"/>
      <c r="S6" s="143"/>
    </row>
    <row r="7" spans="1:19" ht="33.75" customHeight="1" x14ac:dyDescent="0.35">
      <c r="A7" s="178" t="s">
        <v>84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80"/>
    </row>
    <row r="8" spans="1:19" s="76" customFormat="1" ht="33" customHeight="1" x14ac:dyDescent="0.35">
      <c r="A8" s="168" t="s">
        <v>92</v>
      </c>
      <c r="B8" s="168" t="s">
        <v>89</v>
      </c>
      <c r="C8" s="169" t="s">
        <v>87</v>
      </c>
      <c r="D8" s="170"/>
      <c r="E8" s="171"/>
      <c r="F8" s="172"/>
      <c r="G8" s="173"/>
      <c r="H8" s="173">
        <v>3.22</v>
      </c>
      <c r="I8" s="174"/>
      <c r="J8" s="173"/>
      <c r="K8" s="171"/>
      <c r="L8" s="171"/>
      <c r="M8" s="171"/>
      <c r="N8" s="171"/>
      <c r="O8" s="174"/>
      <c r="P8" s="155"/>
      <c r="Q8" s="157"/>
      <c r="R8" s="155"/>
      <c r="S8" s="157"/>
    </row>
    <row r="9" spans="1:19" s="76" customFormat="1" ht="15" customHeight="1" x14ac:dyDescent="0.35">
      <c r="A9" s="152"/>
      <c r="B9" s="152"/>
      <c r="C9" s="158"/>
      <c r="D9" s="159"/>
      <c r="E9" s="155"/>
      <c r="F9" s="153"/>
      <c r="G9" s="153"/>
      <c r="H9" s="153"/>
      <c r="I9" s="153"/>
      <c r="J9" s="154"/>
      <c r="K9" s="155"/>
      <c r="L9" s="155"/>
      <c r="M9" s="155"/>
      <c r="N9" s="155"/>
      <c r="O9" s="156"/>
      <c r="P9" s="155"/>
      <c r="Q9" s="157"/>
      <c r="R9" s="155"/>
      <c r="S9" s="157"/>
    </row>
    <row r="10" spans="1:19" s="76" customFormat="1" ht="15" customHeight="1" x14ac:dyDescent="0.35">
      <c r="A10" s="152"/>
      <c r="B10" s="152"/>
      <c r="C10" s="158"/>
      <c r="D10" s="159"/>
      <c r="E10" s="155"/>
      <c r="F10" s="153"/>
      <c r="G10" s="153"/>
      <c r="H10" s="153"/>
      <c r="I10" s="153"/>
      <c r="J10" s="154"/>
      <c r="K10" s="155"/>
      <c r="L10" s="155"/>
      <c r="M10" s="155"/>
      <c r="N10" s="155"/>
      <c r="O10" s="156"/>
      <c r="P10" s="155"/>
      <c r="Q10" s="157"/>
      <c r="R10" s="155"/>
      <c r="S10" s="157"/>
    </row>
    <row r="11" spans="1:19" s="76" customFormat="1" x14ac:dyDescent="0.35">
      <c r="C11" s="150"/>
      <c r="D11" s="151"/>
      <c r="I11" s="147"/>
      <c r="O11" s="148"/>
      <c r="P11" s="148"/>
      <c r="Q11"/>
    </row>
    <row r="12" spans="1:19" x14ac:dyDescent="0.35">
      <c r="A12" s="145"/>
      <c r="B12" s="145"/>
      <c r="H12" s="161"/>
      <c r="I12" s="162"/>
      <c r="J12" s="163"/>
    </row>
    <row r="13" spans="1:19" x14ac:dyDescent="0.35">
      <c r="H13" s="164"/>
      <c r="I13" s="165"/>
      <c r="J13" s="160"/>
    </row>
    <row r="14" spans="1:19" x14ac:dyDescent="0.35">
      <c r="A14" s="144"/>
      <c r="B14" s="144"/>
      <c r="H14" s="164"/>
      <c r="I14" s="165"/>
      <c r="J14" s="160"/>
    </row>
    <row r="15" spans="1:19" x14ac:dyDescent="0.35">
      <c r="H15" s="164"/>
      <c r="I15" s="166"/>
      <c r="J15" s="160"/>
    </row>
    <row r="16" spans="1:19" x14ac:dyDescent="0.35">
      <c r="H16" s="164"/>
      <c r="I16" s="166"/>
      <c r="J16" s="160"/>
    </row>
    <row r="17" spans="8:11" x14ac:dyDescent="0.35">
      <c r="H17" s="164"/>
      <c r="I17" s="167"/>
      <c r="J17" s="160"/>
    </row>
    <row r="18" spans="8:11" x14ac:dyDescent="0.35">
      <c r="H18" s="164"/>
      <c r="I18" s="167"/>
      <c r="J18" s="160"/>
      <c r="K18" s="149"/>
    </row>
    <row r="19" spans="8:11" x14ac:dyDescent="0.35">
      <c r="H19" s="164"/>
      <c r="I19" s="167"/>
      <c r="J19" s="160"/>
    </row>
    <row r="20" spans="8:11" x14ac:dyDescent="0.35">
      <c r="H20" s="164"/>
      <c r="I20" s="167"/>
      <c r="J20" s="160"/>
    </row>
    <row r="21" spans="8:11" x14ac:dyDescent="0.35">
      <c r="H21" s="164"/>
      <c r="I21" s="167"/>
      <c r="J21" s="160"/>
    </row>
    <row r="22" spans="8:11" x14ac:dyDescent="0.35">
      <c r="H22" s="164"/>
      <c r="I22" s="167"/>
      <c r="J22" s="160"/>
    </row>
  </sheetData>
  <mergeCells count="7">
    <mergeCell ref="A7:S7"/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89"/>
      <c r="F16" s="190"/>
    </row>
    <row r="17" spans="5:6" x14ac:dyDescent="0.35">
      <c r="E17" s="189"/>
      <c r="F17" s="190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91" t="s">
        <v>26</v>
      </c>
      <c r="C1" s="192"/>
      <c r="D1" s="192"/>
      <c r="E1" s="192"/>
      <c r="F1" s="192"/>
      <c r="G1" s="192"/>
      <c r="H1" s="192"/>
      <c r="I1" s="192"/>
      <c r="J1" s="193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0de77e2-37bb-4c7a-ab4d-547915d99553"/>
    <ds:schemaRef ds:uri="730269a7-69c5-483f-a552-e74dab880ae2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A07BD6-430E-4267-8782-EFE61FFFC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2024-05-13T15:51:58Z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