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/>
  <xr:revisionPtr revIDLastSave="2586" documentId="11_75BF1B78983F8508A7D0E4A4FD1B66D5C45FBF86" xr6:coauthVersionLast="47" xr6:coauthVersionMax="47" xr10:uidLastSave="{9E1D9A76-376C-453D-B962-5915BFA9D438}"/>
  <bookViews>
    <workbookView xWindow="-120" yWindow="-120" windowWidth="20730" windowHeight="11160" firstSheet="1" activeTab="1" xr2:uid="{00000000-000D-0000-FFFF-FFFF00000000}"/>
  </bookViews>
  <sheets>
    <sheet name="PGR-Tup-Ata-MM" sheetId="17" state="hidden" r:id="rId1"/>
    <sheet name="Transporte ítem 2.1 Lab24x7" sheetId="24" r:id="rId2"/>
    <sheet name="FAPGR" sheetId="19" state="hidden" r:id="rId3"/>
    <sheet name="Seguimiento FA" sheetId="2" state="hidden" r:id="rId4"/>
    <sheet name="Sumas extras" sheetId="23" state="hidden" r:id="rId5"/>
    <sheet name="USD" sheetId="18" state="hidden" r:id="rId6"/>
    <sheet name="GO" sheetId="22" state="hidden" r:id="rId7"/>
    <sheet name="IPIM" sheetId="4" state="hidden" r:id="rId8"/>
    <sheet name="MO Mza" sheetId="20" state="hidden" r:id="rId9"/>
    <sheet name="MO NQN" sheetId="21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\0" localSheetId="6">#REF!</definedName>
    <definedName name="\0" localSheetId="9">#REF!</definedName>
    <definedName name="\0" localSheetId="4">#REF!</definedName>
    <definedName name="\0">#REF!</definedName>
    <definedName name="\00" localSheetId="6">#REF!</definedName>
    <definedName name="\00" localSheetId="9">#REF!</definedName>
    <definedName name="\00" localSheetId="4">#REF!</definedName>
    <definedName name="\00">#REF!</definedName>
    <definedName name="\1" localSheetId="6">#REF!</definedName>
    <definedName name="\1" localSheetId="9">#REF!</definedName>
    <definedName name="\1" localSheetId="4">#REF!</definedName>
    <definedName name="\1">#REF!</definedName>
    <definedName name="\2">#REF!</definedName>
    <definedName name="\A">[1]Sheet6!#REF!</definedName>
    <definedName name="\A11" localSheetId="8">#REF!</definedName>
    <definedName name="\A11" localSheetId="4">#REF!</definedName>
    <definedName name="\A11">#REF!</definedName>
    <definedName name="\A15" localSheetId="8">#REF!</definedName>
    <definedName name="\A15" localSheetId="4">#REF!</definedName>
    <definedName name="\A15">#REF!</definedName>
    <definedName name="\A17" localSheetId="8">#REF!</definedName>
    <definedName name="\A17" localSheetId="4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 localSheetId="8">#REF!</definedName>
    <definedName name="\EDIT" localSheetId="4">#REF!</definedName>
    <definedName name="\EDIT">#REF!</definedName>
    <definedName name="\EPSNSEL" localSheetId="8">#REF!</definedName>
    <definedName name="\EPSNSEL" localSheetId="4">#REF!</definedName>
    <definedName name="\EPSNSEL">#REF!</definedName>
    <definedName name="\f" localSheetId="8">#REF!</definedName>
    <definedName name="\f" localSheetId="4">#REF!</definedName>
    <definedName name="\f">#REF!</definedName>
    <definedName name="\g">#REF!</definedName>
    <definedName name="\j">#REF!</definedName>
    <definedName name="\K">[1]Sheet6!#REF!</definedName>
    <definedName name="\l" localSheetId="8">#REF!</definedName>
    <definedName name="\l" localSheetId="4">#REF!</definedName>
    <definedName name="\l">#REF!</definedName>
    <definedName name="\LJSEL" localSheetId="8">#REF!</definedName>
    <definedName name="\LJSEL" localSheetId="4">#REF!</definedName>
    <definedName name="\LJSEL">#REF!</definedName>
    <definedName name="\m" localSheetId="8">#REF!</definedName>
    <definedName name="\m" localSheetId="4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 localSheetId="8">#REF!</definedName>
    <definedName name="\PALL" localSheetId="4">#REF!</definedName>
    <definedName name="\PALL">#REF!</definedName>
    <definedName name="\PRES" localSheetId="8">#REF!</definedName>
    <definedName name="\PRES" localSheetId="4">#REF!</definedName>
    <definedName name="\PRES">#REF!</definedName>
    <definedName name="\PRES1" localSheetId="8">#REF!</definedName>
    <definedName name="\PRES1" localSheetId="4">#REF!</definedName>
    <definedName name="\PRES1">#REF!</definedName>
    <definedName name="\r">#REF!</definedName>
    <definedName name="\s">[2]costo!#REF!</definedName>
    <definedName name="\t" localSheetId="8">#REF!</definedName>
    <definedName name="\t" localSheetId="4">#REF!</definedName>
    <definedName name="\t">#REF!</definedName>
    <definedName name="\v" localSheetId="8">#REF!</definedName>
    <definedName name="\v" localSheetId="4">#REF!</definedName>
    <definedName name="\v">#REF!</definedName>
    <definedName name="\w" localSheetId="8">[2]costo!#REF!</definedName>
    <definedName name="\w" localSheetId="4">[2]costo!#REF!</definedName>
    <definedName name="\w">[2]costo!#REF!</definedName>
    <definedName name="\Y" localSheetId="8">[1]Sheet6!#REF!</definedName>
    <definedName name="\Y" localSheetId="4">[1]Sheet6!#REF!</definedName>
    <definedName name="\Y">[1]Sheet6!#REF!</definedName>
    <definedName name="\Z">[1]Sheet6!#REF!</definedName>
    <definedName name="________________F" localSheetId="8">#REF!</definedName>
    <definedName name="________________F" localSheetId="4">#REF!</definedName>
    <definedName name="________________F">#REF!</definedName>
    <definedName name="________________PAG1" localSheetId="8">#REF!</definedName>
    <definedName name="________________PAG1" localSheetId="4">#REF!</definedName>
    <definedName name="________________PAG1">#REF!</definedName>
    <definedName name="________________PAG2" localSheetId="8">#REF!</definedName>
    <definedName name="________________PAG2" localSheetId="4">#REF!</definedName>
    <definedName name="________________PAG2">#REF!</definedName>
    <definedName name="________________PAG3">#REF!</definedName>
    <definedName name="_______________F">#REF!</definedName>
    <definedName name="_______________PAG1">#REF!</definedName>
    <definedName name="_______________PAG2">#REF!</definedName>
    <definedName name="_______________PAG3">#REF!</definedName>
    <definedName name="______________F">#REF!</definedName>
    <definedName name="______________PAG1">#REF!</definedName>
    <definedName name="______________PAG2">#REF!</definedName>
    <definedName name="______________PAG3">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_r">#REF!</definedName>
    <definedName name="_____F">#REF!</definedName>
    <definedName name="_____PAG1">#REF!</definedName>
    <definedName name="_____PAG2">#REF!</definedName>
    <definedName name="_____PAG3">#REF!</definedName>
    <definedName name="_____r">#REF!</definedName>
    <definedName name="_____w1" localSheetId="6" hidden="1">{#N/A,#N/A,TRUE,"Corp";#N/A,#N/A,TRUE,"Direct";#N/A,#N/A,TRUE,"Allocations"}</definedName>
    <definedName name="_____w1" localSheetId="8" hidden="1">{#N/A,#N/A,TRUE,"Corp";#N/A,#N/A,TRUE,"Direct";#N/A,#N/A,TRUE,"Allocations"}</definedName>
    <definedName name="_____w1" localSheetId="4" hidden="1">{#N/A,#N/A,TRUE,"Corp";#N/A,#N/A,TRUE,"Direct";#N/A,#N/A,TRUE,"Allocations"}</definedName>
    <definedName name="_____w1" hidden="1">{#N/A,#N/A,TRUE,"Corp";#N/A,#N/A,TRUE,"Direct";#N/A,#N/A,TRUE,"Allocations"}</definedName>
    <definedName name="_____w109" localSheetId="6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109" localSheetId="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109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2" localSheetId="6" hidden="1">{#N/A,#N/A,TRUE,"Total Plan";#N/A,#N/A,TRUE,"Plan Vs 2000";#N/A,#N/A,TRUE,"Spending Bridge";#N/A,#N/A,TRUE,"Allocation";"Employee Allocation Summary",#N/A,TRUE,"Wage Alloc.";"Employee Allocation",#N/A,TRUE,"Wage Alloc."}</definedName>
    <definedName name="_____w2" localSheetId="8" hidden="1">{#N/A,#N/A,TRUE,"Total Plan";#N/A,#N/A,TRUE,"Plan Vs 2000";#N/A,#N/A,TRUE,"Spending Bridge";#N/A,#N/A,TRUE,"Allocation";"Employee Allocation Summary",#N/A,TRUE,"Wage Alloc.";"Employee Allocation",#N/A,TRUE,"Wage Alloc."}</definedName>
    <definedName name="_____w2" localSheetId="4" hidden="1">{#N/A,#N/A,TRUE,"Total Plan";#N/A,#N/A,TRUE,"Plan Vs 2000";#N/A,#N/A,TRUE,"Spending Bridge";#N/A,#N/A,TRUE,"Allocation";"Employee Allocation Summary",#N/A,TRUE,"Wage Alloc.";"Employee Allocation",#N/A,TRUE,"Wage Alloc."}</definedName>
    <definedName name="_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_w3" localSheetId="6" hidden="1">{#N/A,#N/A,TRUE,"Monthly P&amp;L";#N/A,#N/A,TRUE,"YTD P&amp;L";#N/A,#N/A,TRUE,"Qtrly Proj P&amp;L";#N/A,#N/A,TRUE,"Gross Sales"}</definedName>
    <definedName name="_____w3" localSheetId="8" hidden="1">{#N/A,#N/A,TRUE,"Monthly P&amp;L";#N/A,#N/A,TRUE,"YTD P&amp;L";#N/A,#N/A,TRUE,"Qtrly Proj P&amp;L";#N/A,#N/A,TRUE,"Gross Sales"}</definedName>
    <definedName name="_____w3" localSheetId="4" hidden="1">{#N/A,#N/A,TRUE,"Monthly P&amp;L";#N/A,#N/A,TRUE,"YTD P&amp;L";#N/A,#N/A,TRUE,"Qtrly Proj P&amp;L";#N/A,#N/A,TRUE,"Gross Sales"}</definedName>
    <definedName name="_____w3" hidden="1">{#N/A,#N/A,TRUE,"Monthly P&amp;L";#N/A,#N/A,TRUE,"YTD P&amp;L";#N/A,#N/A,TRUE,"Qtrly Proj P&amp;L";#N/A,#N/A,TRUE,"Gross Sales"}</definedName>
    <definedName name="_____w4" localSheetId="6" hidden="1">{#N/A,#N/A,FALSE,"Household Group";#N/A,#N/A,FALSE,"IJM";#N/A,#N/A,FALSE,"APP Consolidated";#N/A,#N/A,FALSE,"PC Consolidated"}</definedName>
    <definedName name="_____w4" localSheetId="8" hidden="1">{#N/A,#N/A,FALSE,"Household Group";#N/A,#N/A,FALSE,"IJM";#N/A,#N/A,FALSE,"APP Consolidated";#N/A,#N/A,FALSE,"PC Consolidated"}</definedName>
    <definedName name="_____w4" localSheetId="4" hidden="1">{#N/A,#N/A,FALSE,"Household Group";#N/A,#N/A,FALSE,"IJM";#N/A,#N/A,FALSE,"APP Consolidated";#N/A,#N/A,FALSE,"PC Consolidated"}</definedName>
    <definedName name="_____w4" hidden="1">{#N/A,#N/A,FALSE,"Household Group";#N/A,#N/A,FALSE,"IJM";#N/A,#N/A,FALSE,"APP Consolidated";#N/A,#N/A,FALSE,"PC Consolidated"}</definedName>
    <definedName name="_____w5" localSheetId="6" hidden="1">{#N/A,#N/A,FALSE,"Susan Selle";#N/A,#N/A,FALSE,"Mary Ann Knaus";#N/A,#N/A,FALSE,"Joe Tadeo";#N/A,#N/A,FALSE,"Bob Gito"}</definedName>
    <definedName name="_____w5" localSheetId="8" hidden="1">{#N/A,#N/A,FALSE,"Susan Selle";#N/A,#N/A,FALSE,"Mary Ann Knaus";#N/A,#N/A,FALSE,"Joe Tadeo";#N/A,#N/A,FALSE,"Bob Gito"}</definedName>
    <definedName name="_____w5" localSheetId="4" hidden="1">{#N/A,#N/A,FALSE,"Susan Selle";#N/A,#N/A,FALSE,"Mary Ann Knaus";#N/A,#N/A,FALSE,"Joe Tadeo";#N/A,#N/A,FALSE,"Bob Gito"}</definedName>
    <definedName name="_____w5" hidden="1">{#N/A,#N/A,FALSE,"Susan Selle";#N/A,#N/A,FALSE,"Mary Ann Knaus";#N/A,#N/A,FALSE,"Joe Tadeo";#N/A,#N/A,FALSE,"Bob Gito"}</definedName>
    <definedName name="_____w6" localSheetId="6" hidden="1">{#N/A,#N/A,FALSE,"BALANCE SHEET";#N/A,#N/A,FALSE,"IS";#N/A,#N/A,FALSE,"ISCOMPAR";#N/A,#N/A,FALSE,"ADD RETMAR";#N/A,#N/A,FALSE,"VARIOUS COMP";#N/A,#N/A,FALSE,"RATIOS";#N/A,#N/A,FALSE,"GRAPHS"}</definedName>
    <definedName name="_____w6" localSheetId="8" hidden="1">{#N/A,#N/A,FALSE,"BALANCE SHEET";#N/A,#N/A,FALSE,"IS";#N/A,#N/A,FALSE,"ISCOMPAR";#N/A,#N/A,FALSE,"ADD RETMAR";#N/A,#N/A,FALSE,"VARIOUS COMP";#N/A,#N/A,FALSE,"RATIOS";#N/A,#N/A,FALSE,"GRAPHS"}</definedName>
    <definedName name="_____w6" localSheetId="4" hidden="1">{#N/A,#N/A,FALSE,"BALANCE SHEET";#N/A,#N/A,FALSE,"IS";#N/A,#N/A,FALSE,"ISCOMPAR";#N/A,#N/A,FALSE,"ADD RETMAR";#N/A,#N/A,FALSE,"VARIOUS COMP";#N/A,#N/A,FALSE,"RATIOS";#N/A,#N/A,FALSE,"GRAPHS"}</definedName>
    <definedName name="_____w6" hidden="1">{#N/A,#N/A,FALSE,"BALANCE SHEET";#N/A,#N/A,FALSE,"IS";#N/A,#N/A,FALSE,"ISCOMPAR";#N/A,#N/A,FALSE,"ADD RETMAR";#N/A,#N/A,FALSE,"VARIOUS COMP";#N/A,#N/A,FALSE,"RATIOS";#N/A,#N/A,FALSE,"GRAPHS"}</definedName>
    <definedName name="_____w7" localSheetId="6" hidden="1">{#N/A,#N/A,FALSE,"GS_SCH_A";#N/A,#N/A,FALSE,"GS_SCH_B";#N/A,#N/A,FALSE,"GS_SCH_C"}</definedName>
    <definedName name="_____w7" localSheetId="8" hidden="1">{#N/A,#N/A,FALSE,"GS_SCH_A";#N/A,#N/A,FALSE,"GS_SCH_B";#N/A,#N/A,FALSE,"GS_SCH_C"}</definedName>
    <definedName name="_____w7" localSheetId="4" hidden="1">{#N/A,#N/A,FALSE,"GS_SCH_A";#N/A,#N/A,FALSE,"GS_SCH_B";#N/A,#N/A,FALSE,"GS_SCH_C"}</definedName>
    <definedName name="_____w7" hidden="1">{#N/A,#N/A,FALSE,"GS_SCH_A";#N/A,#N/A,FALSE,"GS_SCH_B";#N/A,#N/A,FALSE,"GS_SCH_C"}</definedName>
    <definedName name="_____w8" localSheetId="6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8" localSheetId="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8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9" localSheetId="6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_w9" localSheetId="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_w9" localSheetId="4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F" localSheetId="8">#REF!</definedName>
    <definedName name="____F" localSheetId="9">#REF!</definedName>
    <definedName name="____F" localSheetId="4">#REF!</definedName>
    <definedName name="____F">#REF!</definedName>
    <definedName name="____PAG1" localSheetId="8">#REF!</definedName>
    <definedName name="____PAG1" localSheetId="9">#REF!</definedName>
    <definedName name="____PAG1" localSheetId="4">#REF!</definedName>
    <definedName name="____PAG1">#REF!</definedName>
    <definedName name="____PAG2" localSheetId="8">#REF!</definedName>
    <definedName name="____PAG2" localSheetId="9">#REF!</definedName>
    <definedName name="____PAG2" localSheetId="4">#REF!</definedName>
    <definedName name="____PAG2">#REF!</definedName>
    <definedName name="____PAG3">#REF!</definedName>
    <definedName name="____r">#REF!</definedName>
    <definedName name="____w1" localSheetId="6" hidden="1">{#N/A,#N/A,TRUE,"Corp";#N/A,#N/A,TRUE,"Direct";#N/A,#N/A,TRUE,"Allocations"}</definedName>
    <definedName name="____w1" localSheetId="8" hidden="1">{#N/A,#N/A,TRUE,"Corp";#N/A,#N/A,TRUE,"Direct";#N/A,#N/A,TRUE,"Allocations"}</definedName>
    <definedName name="____w1" localSheetId="4" hidden="1">{#N/A,#N/A,TRUE,"Corp";#N/A,#N/A,TRUE,"Direct";#N/A,#N/A,TRUE,"Allocations"}</definedName>
    <definedName name="____w1" hidden="1">{#N/A,#N/A,TRUE,"Corp";#N/A,#N/A,TRUE,"Direct";#N/A,#N/A,TRUE,"Allocations"}</definedName>
    <definedName name="____w109" localSheetId="6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109" localSheetId="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109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2" localSheetId="6" hidden="1">{#N/A,#N/A,TRUE,"Total Plan";#N/A,#N/A,TRUE,"Plan Vs 2000";#N/A,#N/A,TRUE,"Spending Bridge";#N/A,#N/A,TRUE,"Allocation";"Employee Allocation Summary",#N/A,TRUE,"Wage Alloc.";"Employee Allocation",#N/A,TRUE,"Wage Alloc."}</definedName>
    <definedName name="____w2" localSheetId="8" hidden="1">{#N/A,#N/A,TRUE,"Total Plan";#N/A,#N/A,TRUE,"Plan Vs 2000";#N/A,#N/A,TRUE,"Spending Bridge";#N/A,#N/A,TRUE,"Allocation";"Employee Allocation Summary",#N/A,TRUE,"Wage Alloc.";"Employee Allocation",#N/A,TRUE,"Wage Alloc."}</definedName>
    <definedName name="____w2" localSheetId="4" hidden="1">{#N/A,#N/A,TRUE,"Total Plan";#N/A,#N/A,TRUE,"Plan Vs 2000";#N/A,#N/A,TRUE,"Spending Bridge";#N/A,#N/A,TRUE,"Allocation";"Employee Allocation Summary",#N/A,TRUE,"Wage Alloc.";"Employee Allocation",#N/A,TRUE,"Wage Alloc."}</definedName>
    <definedName name="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w3" localSheetId="6" hidden="1">{#N/A,#N/A,TRUE,"Monthly P&amp;L";#N/A,#N/A,TRUE,"YTD P&amp;L";#N/A,#N/A,TRUE,"Qtrly Proj P&amp;L";#N/A,#N/A,TRUE,"Gross Sales"}</definedName>
    <definedName name="____w3" localSheetId="8" hidden="1">{#N/A,#N/A,TRUE,"Monthly P&amp;L";#N/A,#N/A,TRUE,"YTD P&amp;L";#N/A,#N/A,TRUE,"Qtrly Proj P&amp;L";#N/A,#N/A,TRUE,"Gross Sales"}</definedName>
    <definedName name="____w3" localSheetId="4" hidden="1">{#N/A,#N/A,TRUE,"Monthly P&amp;L";#N/A,#N/A,TRUE,"YTD P&amp;L";#N/A,#N/A,TRUE,"Qtrly Proj P&amp;L";#N/A,#N/A,TRUE,"Gross Sales"}</definedName>
    <definedName name="____w3" hidden="1">{#N/A,#N/A,TRUE,"Monthly P&amp;L";#N/A,#N/A,TRUE,"YTD P&amp;L";#N/A,#N/A,TRUE,"Qtrly Proj P&amp;L";#N/A,#N/A,TRUE,"Gross Sales"}</definedName>
    <definedName name="____w4" localSheetId="6" hidden="1">{#N/A,#N/A,FALSE,"Household Group";#N/A,#N/A,FALSE,"IJM";#N/A,#N/A,FALSE,"APP Consolidated";#N/A,#N/A,FALSE,"PC Consolidated"}</definedName>
    <definedName name="____w4" localSheetId="8" hidden="1">{#N/A,#N/A,FALSE,"Household Group";#N/A,#N/A,FALSE,"IJM";#N/A,#N/A,FALSE,"APP Consolidated";#N/A,#N/A,FALSE,"PC Consolidated"}</definedName>
    <definedName name="____w4" localSheetId="4" hidden="1">{#N/A,#N/A,FALSE,"Household Group";#N/A,#N/A,FALSE,"IJM";#N/A,#N/A,FALSE,"APP Consolidated";#N/A,#N/A,FALSE,"PC Consolidated"}</definedName>
    <definedName name="____w4" hidden="1">{#N/A,#N/A,FALSE,"Household Group";#N/A,#N/A,FALSE,"IJM";#N/A,#N/A,FALSE,"APP Consolidated";#N/A,#N/A,FALSE,"PC Consolidated"}</definedName>
    <definedName name="____w5" localSheetId="6" hidden="1">{#N/A,#N/A,FALSE,"Susan Selle";#N/A,#N/A,FALSE,"Mary Ann Knaus";#N/A,#N/A,FALSE,"Joe Tadeo";#N/A,#N/A,FALSE,"Bob Gito"}</definedName>
    <definedName name="____w5" localSheetId="8" hidden="1">{#N/A,#N/A,FALSE,"Susan Selle";#N/A,#N/A,FALSE,"Mary Ann Knaus";#N/A,#N/A,FALSE,"Joe Tadeo";#N/A,#N/A,FALSE,"Bob Gito"}</definedName>
    <definedName name="____w5" localSheetId="4" hidden="1">{#N/A,#N/A,FALSE,"Susan Selle";#N/A,#N/A,FALSE,"Mary Ann Knaus";#N/A,#N/A,FALSE,"Joe Tadeo";#N/A,#N/A,FALSE,"Bob Gito"}</definedName>
    <definedName name="____w5" hidden="1">{#N/A,#N/A,FALSE,"Susan Selle";#N/A,#N/A,FALSE,"Mary Ann Knaus";#N/A,#N/A,FALSE,"Joe Tadeo";#N/A,#N/A,FALSE,"Bob Gito"}</definedName>
    <definedName name="____w6" localSheetId="6" hidden="1">{#N/A,#N/A,FALSE,"BALANCE SHEET";#N/A,#N/A,FALSE,"IS";#N/A,#N/A,FALSE,"ISCOMPAR";#N/A,#N/A,FALSE,"ADD RETMAR";#N/A,#N/A,FALSE,"VARIOUS COMP";#N/A,#N/A,FALSE,"RATIOS";#N/A,#N/A,FALSE,"GRAPHS"}</definedName>
    <definedName name="____w6" localSheetId="8" hidden="1">{#N/A,#N/A,FALSE,"BALANCE SHEET";#N/A,#N/A,FALSE,"IS";#N/A,#N/A,FALSE,"ISCOMPAR";#N/A,#N/A,FALSE,"ADD RETMAR";#N/A,#N/A,FALSE,"VARIOUS COMP";#N/A,#N/A,FALSE,"RATIOS";#N/A,#N/A,FALSE,"GRAPHS"}</definedName>
    <definedName name="____w6" localSheetId="4" hidden="1">{#N/A,#N/A,FALSE,"BALANCE SHEET";#N/A,#N/A,FALSE,"IS";#N/A,#N/A,FALSE,"ISCOMPAR";#N/A,#N/A,FALSE,"ADD RETMAR";#N/A,#N/A,FALSE,"VARIOUS COMP";#N/A,#N/A,FALSE,"RATIOS";#N/A,#N/A,FALSE,"GRAPHS"}</definedName>
    <definedName name="____w6" hidden="1">{#N/A,#N/A,FALSE,"BALANCE SHEET";#N/A,#N/A,FALSE,"IS";#N/A,#N/A,FALSE,"ISCOMPAR";#N/A,#N/A,FALSE,"ADD RETMAR";#N/A,#N/A,FALSE,"VARIOUS COMP";#N/A,#N/A,FALSE,"RATIOS";#N/A,#N/A,FALSE,"GRAPHS"}</definedName>
    <definedName name="____w7" localSheetId="6" hidden="1">{#N/A,#N/A,FALSE,"GS_SCH_A";#N/A,#N/A,FALSE,"GS_SCH_B";#N/A,#N/A,FALSE,"GS_SCH_C"}</definedName>
    <definedName name="____w7" localSheetId="8" hidden="1">{#N/A,#N/A,FALSE,"GS_SCH_A";#N/A,#N/A,FALSE,"GS_SCH_B";#N/A,#N/A,FALSE,"GS_SCH_C"}</definedName>
    <definedName name="____w7" localSheetId="4" hidden="1">{#N/A,#N/A,FALSE,"GS_SCH_A";#N/A,#N/A,FALSE,"GS_SCH_B";#N/A,#N/A,FALSE,"GS_SCH_C"}</definedName>
    <definedName name="____w7" hidden="1">{#N/A,#N/A,FALSE,"GS_SCH_A";#N/A,#N/A,FALSE,"GS_SCH_B";#N/A,#N/A,FALSE,"GS_SCH_C"}</definedName>
    <definedName name="____w8" localSheetId="6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8" localSheetId="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8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9" localSheetId="6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w9" localSheetId="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w9" localSheetId="4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DAT1" localSheetId="8">#REF!</definedName>
    <definedName name="___DAT1" localSheetId="9">#REF!</definedName>
    <definedName name="___DAT1" localSheetId="4">#REF!</definedName>
    <definedName name="___DAT1">#REF!</definedName>
    <definedName name="___DAT10" localSheetId="8">#REF!</definedName>
    <definedName name="___DAT10" localSheetId="9">#REF!</definedName>
    <definedName name="___DAT10" localSheetId="4">#REF!</definedName>
    <definedName name="___DAT10">#REF!</definedName>
    <definedName name="___DAT11" localSheetId="8">#REF!</definedName>
    <definedName name="___DAT11" localSheetId="9">#REF!</definedName>
    <definedName name="___DAT11" localSheetId="4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">#REF!</definedName>
    <definedName name="___PAG1">#REF!</definedName>
    <definedName name="___PAG2">#REF!</definedName>
    <definedName name="___PAG3">#REF!</definedName>
    <definedName name="___r">#REF!</definedName>
    <definedName name="___w1" localSheetId="6" hidden="1">{#N/A,#N/A,TRUE,"Corp";#N/A,#N/A,TRUE,"Direct";#N/A,#N/A,TRUE,"Allocations"}</definedName>
    <definedName name="___w1" localSheetId="8" hidden="1">{#N/A,#N/A,TRUE,"Corp";#N/A,#N/A,TRUE,"Direct";#N/A,#N/A,TRUE,"Allocations"}</definedName>
    <definedName name="___w1" localSheetId="4" hidden="1">{#N/A,#N/A,TRUE,"Corp";#N/A,#N/A,TRUE,"Direct";#N/A,#N/A,TRUE,"Allocations"}</definedName>
    <definedName name="___w1" hidden="1">{#N/A,#N/A,TRUE,"Corp";#N/A,#N/A,TRUE,"Direct";#N/A,#N/A,TRUE,"Allocations"}</definedName>
    <definedName name="___w109" localSheetId="6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109" localSheetId="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109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2" localSheetId="6" hidden="1">{#N/A,#N/A,TRUE,"Total Plan";#N/A,#N/A,TRUE,"Plan Vs 2000";#N/A,#N/A,TRUE,"Spending Bridge";#N/A,#N/A,TRUE,"Allocation";"Employee Allocation Summary",#N/A,TRUE,"Wage Alloc.";"Employee Allocation",#N/A,TRUE,"Wage Alloc."}</definedName>
    <definedName name="___w2" localSheetId="8" hidden="1">{#N/A,#N/A,TRUE,"Total Plan";#N/A,#N/A,TRUE,"Plan Vs 2000";#N/A,#N/A,TRUE,"Spending Bridge";#N/A,#N/A,TRUE,"Allocation";"Employee Allocation Summary",#N/A,TRUE,"Wage Alloc.";"Employee Allocation",#N/A,TRUE,"Wage Alloc."}</definedName>
    <definedName name="___w2" localSheetId="4" hidden="1">{#N/A,#N/A,TRUE,"Total Plan";#N/A,#N/A,TRUE,"Plan Vs 2000";#N/A,#N/A,TRUE,"Spending Bridge";#N/A,#N/A,TRUE,"Allocation";"Employee Allocation Summary",#N/A,TRUE,"Wage Alloc.";"Employee Allocation",#N/A,TRUE,"Wage Alloc."}</definedName>
    <definedName name="___w2" hidden="1">{#N/A,#N/A,TRUE,"Total Plan";#N/A,#N/A,TRUE,"Plan Vs 2000";#N/A,#N/A,TRUE,"Spending Bridge";#N/A,#N/A,TRUE,"Allocation";"Employee Allocation Summary",#N/A,TRUE,"Wage Alloc.";"Employee Allocation",#N/A,TRUE,"Wage Alloc."}</definedName>
    <definedName name="___w3" localSheetId="6" hidden="1">{#N/A,#N/A,TRUE,"Monthly P&amp;L";#N/A,#N/A,TRUE,"YTD P&amp;L";#N/A,#N/A,TRUE,"Qtrly Proj P&amp;L";#N/A,#N/A,TRUE,"Gross Sales"}</definedName>
    <definedName name="___w3" localSheetId="8" hidden="1">{#N/A,#N/A,TRUE,"Monthly P&amp;L";#N/A,#N/A,TRUE,"YTD P&amp;L";#N/A,#N/A,TRUE,"Qtrly Proj P&amp;L";#N/A,#N/A,TRUE,"Gross Sales"}</definedName>
    <definedName name="___w3" localSheetId="4" hidden="1">{#N/A,#N/A,TRUE,"Monthly P&amp;L";#N/A,#N/A,TRUE,"YTD P&amp;L";#N/A,#N/A,TRUE,"Qtrly Proj P&amp;L";#N/A,#N/A,TRUE,"Gross Sales"}</definedName>
    <definedName name="___w3" hidden="1">{#N/A,#N/A,TRUE,"Monthly P&amp;L";#N/A,#N/A,TRUE,"YTD P&amp;L";#N/A,#N/A,TRUE,"Qtrly Proj P&amp;L";#N/A,#N/A,TRUE,"Gross Sales"}</definedName>
    <definedName name="___w4" localSheetId="6" hidden="1">{#N/A,#N/A,FALSE,"Household Group";#N/A,#N/A,FALSE,"IJM";#N/A,#N/A,FALSE,"APP Consolidated";#N/A,#N/A,FALSE,"PC Consolidated"}</definedName>
    <definedName name="___w4" localSheetId="8" hidden="1">{#N/A,#N/A,FALSE,"Household Group";#N/A,#N/A,FALSE,"IJM";#N/A,#N/A,FALSE,"APP Consolidated";#N/A,#N/A,FALSE,"PC Consolidated"}</definedName>
    <definedName name="___w4" localSheetId="4" hidden="1">{#N/A,#N/A,FALSE,"Household Group";#N/A,#N/A,FALSE,"IJM";#N/A,#N/A,FALSE,"APP Consolidated";#N/A,#N/A,FALSE,"PC Consolidated"}</definedName>
    <definedName name="___w4" hidden="1">{#N/A,#N/A,FALSE,"Household Group";#N/A,#N/A,FALSE,"IJM";#N/A,#N/A,FALSE,"APP Consolidated";#N/A,#N/A,FALSE,"PC Consolidated"}</definedName>
    <definedName name="___w5" localSheetId="6" hidden="1">{#N/A,#N/A,FALSE,"Susan Selle";#N/A,#N/A,FALSE,"Mary Ann Knaus";#N/A,#N/A,FALSE,"Joe Tadeo";#N/A,#N/A,FALSE,"Bob Gito"}</definedName>
    <definedName name="___w5" localSheetId="8" hidden="1">{#N/A,#N/A,FALSE,"Susan Selle";#N/A,#N/A,FALSE,"Mary Ann Knaus";#N/A,#N/A,FALSE,"Joe Tadeo";#N/A,#N/A,FALSE,"Bob Gito"}</definedName>
    <definedName name="___w5" localSheetId="4" hidden="1">{#N/A,#N/A,FALSE,"Susan Selle";#N/A,#N/A,FALSE,"Mary Ann Knaus";#N/A,#N/A,FALSE,"Joe Tadeo";#N/A,#N/A,FALSE,"Bob Gito"}</definedName>
    <definedName name="___w5" hidden="1">{#N/A,#N/A,FALSE,"Susan Selle";#N/A,#N/A,FALSE,"Mary Ann Knaus";#N/A,#N/A,FALSE,"Joe Tadeo";#N/A,#N/A,FALSE,"Bob Gito"}</definedName>
    <definedName name="___w6" localSheetId="6" hidden="1">{#N/A,#N/A,FALSE,"BALANCE SHEET";#N/A,#N/A,FALSE,"IS";#N/A,#N/A,FALSE,"ISCOMPAR";#N/A,#N/A,FALSE,"ADD RETMAR";#N/A,#N/A,FALSE,"VARIOUS COMP";#N/A,#N/A,FALSE,"RATIOS";#N/A,#N/A,FALSE,"GRAPHS"}</definedName>
    <definedName name="___w6" localSheetId="8" hidden="1">{#N/A,#N/A,FALSE,"BALANCE SHEET";#N/A,#N/A,FALSE,"IS";#N/A,#N/A,FALSE,"ISCOMPAR";#N/A,#N/A,FALSE,"ADD RETMAR";#N/A,#N/A,FALSE,"VARIOUS COMP";#N/A,#N/A,FALSE,"RATIOS";#N/A,#N/A,FALSE,"GRAPHS"}</definedName>
    <definedName name="___w6" localSheetId="4" hidden="1">{#N/A,#N/A,FALSE,"BALANCE SHEET";#N/A,#N/A,FALSE,"IS";#N/A,#N/A,FALSE,"ISCOMPAR";#N/A,#N/A,FALSE,"ADD RETMAR";#N/A,#N/A,FALSE,"VARIOUS COMP";#N/A,#N/A,FALSE,"RATIOS";#N/A,#N/A,FALSE,"GRAPHS"}</definedName>
    <definedName name="___w6" hidden="1">{#N/A,#N/A,FALSE,"BALANCE SHEET";#N/A,#N/A,FALSE,"IS";#N/A,#N/A,FALSE,"ISCOMPAR";#N/A,#N/A,FALSE,"ADD RETMAR";#N/A,#N/A,FALSE,"VARIOUS COMP";#N/A,#N/A,FALSE,"RATIOS";#N/A,#N/A,FALSE,"GRAPHS"}</definedName>
    <definedName name="___w7" localSheetId="6" hidden="1">{#N/A,#N/A,FALSE,"GS_SCH_A";#N/A,#N/A,FALSE,"GS_SCH_B";#N/A,#N/A,FALSE,"GS_SCH_C"}</definedName>
    <definedName name="___w7" localSheetId="8" hidden="1">{#N/A,#N/A,FALSE,"GS_SCH_A";#N/A,#N/A,FALSE,"GS_SCH_B";#N/A,#N/A,FALSE,"GS_SCH_C"}</definedName>
    <definedName name="___w7" localSheetId="4" hidden="1">{#N/A,#N/A,FALSE,"GS_SCH_A";#N/A,#N/A,FALSE,"GS_SCH_B";#N/A,#N/A,FALSE,"GS_SCH_C"}</definedName>
    <definedName name="___w7" hidden="1">{#N/A,#N/A,FALSE,"GS_SCH_A";#N/A,#N/A,FALSE,"GS_SCH_B";#N/A,#N/A,FALSE,"GS_SCH_C"}</definedName>
    <definedName name="___w8" localSheetId="6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8" localSheetId="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8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9" localSheetId="6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w9" localSheetId="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w9" localSheetId="4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 localSheetId="8">[1]Sheet6!#REF!</definedName>
    <definedName name="__AAA1" localSheetId="4">[1]Sheet6!#REF!</definedName>
    <definedName name="__AAA1">[1]Sheet6!#REF!</definedName>
    <definedName name="__ABA40" localSheetId="8">[1]Sheet4!#REF!</definedName>
    <definedName name="__ABA40" localSheetId="4">[1]Sheet4!#REF!</definedName>
    <definedName name="__ABA40">[1]Sheet4!#REF!</definedName>
    <definedName name="__DAT1" localSheetId="8">#REF!</definedName>
    <definedName name="__DAT1" localSheetId="4">#REF!</definedName>
    <definedName name="__DAT1">#REF!</definedName>
    <definedName name="__DAT10" localSheetId="8">#REF!</definedName>
    <definedName name="__DAT10" localSheetId="4">#REF!</definedName>
    <definedName name="__DAT10">#REF!</definedName>
    <definedName name="__DAT11" localSheetId="8">#REF!</definedName>
    <definedName name="__DAT11" localSheetId="4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">#REF!</definedName>
    <definedName name="__PAG1">#REF!</definedName>
    <definedName name="__PAG2">#REF!</definedName>
    <definedName name="__PAG3">#REF!</definedName>
    <definedName name="__r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011_01_BASE_INTEGRADA" localSheetId="8">#REF!</definedName>
    <definedName name="_2011_01_BASE_INTEGRADA" localSheetId="4">#REF!</definedName>
    <definedName name="_2011_01_BASE_INTEGRADA">#REF!</definedName>
    <definedName name="_21" localSheetId="4">[2]costo!#REF!</definedName>
    <definedName name="_21">[2]costo!#REF!</definedName>
    <definedName name="_22" localSheetId="4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ale" hidden="1">#REF!</definedName>
    <definedName name="_COM1" localSheetId="8">#REF!</definedName>
    <definedName name="_COM1" localSheetId="9">#REF!</definedName>
    <definedName name="_COM1" localSheetId="4">#REF!</definedName>
    <definedName name="_COM1">#REF!</definedName>
    <definedName name="_COM2" localSheetId="8">#REF!</definedName>
    <definedName name="_COM2" localSheetId="9">#REF!</definedName>
    <definedName name="_COM2" localSheetId="4">#REF!</definedName>
    <definedName name="_COM2">#REF!</definedName>
    <definedName name="_COM3" localSheetId="9">#REF!</definedName>
    <definedName name="_COM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">#REF!</definedName>
    <definedName name="_FC">#REF!</definedName>
    <definedName name="_Fill" localSheetId="8" hidden="1">#REF!</definedName>
    <definedName name="_Fill" hidden="1">#REF!</definedName>
    <definedName name="_GOR2">#REF!</definedName>
    <definedName name="_Key1" hidden="1">#REF!</definedName>
    <definedName name="_Key2" hidden="1">#REF!</definedName>
    <definedName name="_Lab1" localSheetId="9">[4]MiniDB!$D$69</definedName>
    <definedName name="_Lab1">[5]MiniDB!$D$69</definedName>
    <definedName name="_Lab2" localSheetId="9">[4]MiniDB!$D$70</definedName>
    <definedName name="_Lab2">[5]MiniDB!$D$70</definedName>
    <definedName name="_Lab3" localSheetId="9">[4]MiniDB!$D$71</definedName>
    <definedName name="_Lab3">[5]MiniDB!$D$71</definedName>
    <definedName name="_Lab4" localSheetId="9">[4]MiniDB!$D$72</definedName>
    <definedName name="_Lab4">[5]MiniDB!$D$72</definedName>
    <definedName name="_Lab5" localSheetId="9">[4]MiniDB!$D$73</definedName>
    <definedName name="_Lab5">[5]MiniDB!$D$73</definedName>
    <definedName name="_MACRO">#N/A</definedName>
    <definedName name="_MSG2" localSheetId="8">#REF!</definedName>
    <definedName name="_MSG2" localSheetId="4">#REF!</definedName>
    <definedName name="_MSG2">#REF!</definedName>
    <definedName name="_MTR1" localSheetId="8">#REF!</definedName>
    <definedName name="_MTR1" localSheetId="4">#REF!</definedName>
    <definedName name="_MTR1">#REF!</definedName>
    <definedName name="_Oil1" localSheetId="9">[4]MiniDB!$D$22</definedName>
    <definedName name="_Oil1">[5]MiniDB!$D$22</definedName>
    <definedName name="_Oil2" localSheetId="9">[4]MiniDB!$D$23</definedName>
    <definedName name="_Oil2">[5]MiniDB!$D$23</definedName>
    <definedName name="_Oil3" localSheetId="9">[4]MiniDB!$D$24</definedName>
    <definedName name="_Oil3">[5]MiniDB!$D$24</definedName>
    <definedName name="_Order1" hidden="1">255</definedName>
    <definedName name="_Order2" hidden="1">255</definedName>
    <definedName name="_P" localSheetId="8">#REF!</definedName>
    <definedName name="_P" localSheetId="4">#REF!</definedName>
    <definedName name="_P">#REF!</definedName>
    <definedName name="_PAG1" localSheetId="8">#REF!</definedName>
    <definedName name="_PAG1" localSheetId="4">#REF!</definedName>
    <definedName name="_PAG1">#REF!</definedName>
    <definedName name="_PAG2" localSheetId="8">#REF!</definedName>
    <definedName name="_PAG2" localSheetId="4">#REF!</definedName>
    <definedName name="_PAG2">#REF!</definedName>
    <definedName name="_PAG3">#REF!</definedName>
    <definedName name="_pc97">'[6]PC97 98'!$A$7</definedName>
    <definedName name="_PCO1" localSheetId="8">#REF!</definedName>
    <definedName name="_PCO1" localSheetId="4">#REF!</definedName>
    <definedName name="_PCO1">#REF!</definedName>
    <definedName name="_PCO2" localSheetId="8">#REF!</definedName>
    <definedName name="_PCO2" localSheetId="4">#REF!</definedName>
    <definedName name="_PCO2">#REF!</definedName>
    <definedName name="_PCO3" localSheetId="8">#REF!</definedName>
    <definedName name="_PCO3" localSheetId="4">#REF!</definedName>
    <definedName name="_PCO3">#REF!</definedName>
    <definedName name="_PCO4">#REF!</definedName>
    <definedName name="_Pdb1" localSheetId="9">[4]MiniDB!$D$11</definedName>
    <definedName name="_Pdb1">[5]MiniDB!$D$11</definedName>
    <definedName name="_Pdb2" localSheetId="9">[4]MiniDB!$D$8</definedName>
    <definedName name="_Pdb2">[5]MiniDB!$D$8</definedName>
    <definedName name="_Pdb3" localSheetId="9">[4]MiniDB!$D$3</definedName>
    <definedName name="_Pdb3">[5]MiniDB!$D$3</definedName>
    <definedName name="_PDG1" localSheetId="8">#REF!</definedName>
    <definedName name="_PDG1" localSheetId="4">#REF!</definedName>
    <definedName name="_PDG1">#REF!</definedName>
    <definedName name="_PDG2" localSheetId="8">#REF!</definedName>
    <definedName name="_PDG2" localSheetId="4">#REF!</definedName>
    <definedName name="_PDG2">#REF!</definedName>
    <definedName name="_PDG3" localSheetId="8">#REF!</definedName>
    <definedName name="_PDG3" localSheetId="4">#REF!</definedName>
    <definedName name="_PDG3">#REF!</definedName>
    <definedName name="_PDG4">#REF!</definedName>
    <definedName name="_PDG5">#REF!</definedName>
    <definedName name="_PDG6">#REF!</definedName>
    <definedName name="_r">#REF!</definedName>
    <definedName name="_RC5">#REF!</definedName>
    <definedName name="_Regression_Int" hidden="1">1</definedName>
    <definedName name="_Rgo1" localSheetId="9">[4]MiniDB!$D$52</definedName>
    <definedName name="_Rgo1">[5]MiniDB!$D$52</definedName>
    <definedName name="_Rgo2" localSheetId="9">[4]MiniDB!$D$53</definedName>
    <definedName name="_Rgo2">[5]MiniDB!$D$53</definedName>
    <definedName name="_Rgo3" localSheetId="9">[4]MiniDB!$D$54</definedName>
    <definedName name="_Rgo3">[5]MiniDB!$D$54</definedName>
    <definedName name="_Rgo4" localSheetId="9">[4]MiniDB!$D$55</definedName>
    <definedName name="_Rgo4">[5]MiniDB!$D$55</definedName>
    <definedName name="_Sort" localSheetId="6" hidden="1">#REF!</definedName>
    <definedName name="_Sort" localSheetId="8" hidden="1">#REF!</definedName>
    <definedName name="_Sort" localSheetId="9" hidden="1">#REF!</definedName>
    <definedName name="_Sort" localSheetId="4" hidden="1">#REF!</definedName>
    <definedName name="_Sort" hidden="1">#REF!</definedName>
    <definedName name="_Tdb1" localSheetId="9">[4]MiniDB!$D$28</definedName>
    <definedName name="_Tdb1">[5]MiniDB!$D$28</definedName>
    <definedName name="_Tdb2" localSheetId="9">[4]MiniDB!$D$29</definedName>
    <definedName name="_Tdb2">[5]MiniDB!$D$29</definedName>
    <definedName name="_Tdb3" localSheetId="9">[4]MiniDB!$D$30</definedName>
    <definedName name="_Tdb3">[5]MiniDB!$D$30</definedName>
    <definedName name="_TP" localSheetId="8">#REF!</definedName>
    <definedName name="_TP" localSheetId="4">#REF!</definedName>
    <definedName name="_TP">#REF!</definedName>
    <definedName name="_TPF" localSheetId="8">#REF!</definedName>
    <definedName name="_TPF" localSheetId="4">#REF!</definedName>
    <definedName name="_TPF">#REF!</definedName>
    <definedName name="_w1" localSheetId="6" hidden="1">{#N/A,#N/A,TRUE,"Corp";#N/A,#N/A,TRUE,"Direct";#N/A,#N/A,TRUE,"Allocations"}</definedName>
    <definedName name="_w1" localSheetId="8" hidden="1">{#N/A,#N/A,TRUE,"Corp";#N/A,#N/A,TRUE,"Direct";#N/A,#N/A,TRUE,"Allocations"}</definedName>
    <definedName name="_w1" localSheetId="4" hidden="1">{#N/A,#N/A,TRUE,"Corp";#N/A,#N/A,TRUE,"Direct";#N/A,#N/A,TRUE,"Allocations"}</definedName>
    <definedName name="_w1" hidden="1">{#N/A,#N/A,TRUE,"Corp";#N/A,#N/A,TRUE,"Direct";#N/A,#N/A,TRUE,"Allocations"}</definedName>
    <definedName name="_w109" localSheetId="6" hidden="1">{#N/A,#N/A,TRUE,"Summary";#N/A,#N/A,TRUE,"Appliances Summary";#N/A,#N/A,TRUE,"MRC Summary";#N/A,#N/A,TRUE,"Appliances";#N/A,#N/A,TRUE,"Appliances_YTD_Previous Mth";#N/A,#N/A,TRUE,"Mr. Coffee";#N/A,#N/A,TRUE,"MRC_YTD Prev Mth"}</definedName>
    <definedName name="_w109" localSheetId="8" hidden="1">{#N/A,#N/A,TRUE,"Summary";#N/A,#N/A,TRUE,"Appliances Summary";#N/A,#N/A,TRUE,"MRC Summary";#N/A,#N/A,TRUE,"Appliances";#N/A,#N/A,TRUE,"Appliances_YTD_Previous Mth";#N/A,#N/A,TRUE,"Mr. Coffee";#N/A,#N/A,TRUE,"MRC_YTD Prev Mth"}</definedName>
    <definedName name="_w109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w2" localSheetId="6" hidden="1">{#N/A,#N/A,TRUE,"Total Plan";#N/A,#N/A,TRUE,"Plan Vs 2000";#N/A,#N/A,TRUE,"Spending Bridge";#N/A,#N/A,TRUE,"Allocation";"Employee Allocation Summary",#N/A,TRUE,"Wage Alloc.";"Employee Allocation",#N/A,TRUE,"Wage Alloc."}</definedName>
    <definedName name="_w2" localSheetId="8" hidden="1">{#N/A,#N/A,TRUE,"Total Plan";#N/A,#N/A,TRUE,"Plan Vs 2000";#N/A,#N/A,TRUE,"Spending Bridge";#N/A,#N/A,TRUE,"Allocation";"Employee Allocation Summary",#N/A,TRUE,"Wage Alloc.";"Employee Allocation",#N/A,TRUE,"Wage Alloc."}</definedName>
    <definedName name="_w2" localSheetId="4" hidden="1">{#N/A,#N/A,TRUE,"Total Plan";#N/A,#N/A,TRUE,"Plan Vs 2000";#N/A,#N/A,TRUE,"Spending Bridge";#N/A,#N/A,TRUE,"Allocation";"Employee Allocation Summary",#N/A,TRUE,"Wage Alloc.";"Employee Allocation",#N/A,TRUE,"Wage Alloc."}</definedName>
    <definedName name="_w2" hidden="1">{#N/A,#N/A,TRUE,"Total Plan";#N/A,#N/A,TRUE,"Plan Vs 2000";#N/A,#N/A,TRUE,"Spending Bridge";#N/A,#N/A,TRUE,"Allocation";"Employee Allocation Summary",#N/A,TRUE,"Wage Alloc.";"Employee Allocation",#N/A,TRUE,"Wage Alloc."}</definedName>
    <definedName name="_w3" localSheetId="6" hidden="1">{#N/A,#N/A,TRUE,"Monthly P&amp;L";#N/A,#N/A,TRUE,"YTD P&amp;L";#N/A,#N/A,TRUE,"Qtrly Proj P&amp;L";#N/A,#N/A,TRUE,"Gross Sales"}</definedName>
    <definedName name="_w3" localSheetId="8" hidden="1">{#N/A,#N/A,TRUE,"Monthly P&amp;L";#N/A,#N/A,TRUE,"YTD P&amp;L";#N/A,#N/A,TRUE,"Qtrly Proj P&amp;L";#N/A,#N/A,TRUE,"Gross Sales"}</definedName>
    <definedName name="_w3" localSheetId="4" hidden="1">{#N/A,#N/A,TRUE,"Monthly P&amp;L";#N/A,#N/A,TRUE,"YTD P&amp;L";#N/A,#N/A,TRUE,"Qtrly Proj P&amp;L";#N/A,#N/A,TRUE,"Gross Sales"}</definedName>
    <definedName name="_w3" hidden="1">{#N/A,#N/A,TRUE,"Monthly P&amp;L";#N/A,#N/A,TRUE,"YTD P&amp;L";#N/A,#N/A,TRUE,"Qtrly Proj P&amp;L";#N/A,#N/A,TRUE,"Gross Sales"}</definedName>
    <definedName name="_w4" localSheetId="6" hidden="1">{#N/A,#N/A,FALSE,"Household Group";#N/A,#N/A,FALSE,"IJM";#N/A,#N/A,FALSE,"APP Consolidated";#N/A,#N/A,FALSE,"PC Consolidated"}</definedName>
    <definedName name="_w4" localSheetId="8" hidden="1">{#N/A,#N/A,FALSE,"Household Group";#N/A,#N/A,FALSE,"IJM";#N/A,#N/A,FALSE,"APP Consolidated";#N/A,#N/A,FALSE,"PC Consolidated"}</definedName>
    <definedName name="_w4" localSheetId="4" hidden="1">{#N/A,#N/A,FALSE,"Household Group";#N/A,#N/A,FALSE,"IJM";#N/A,#N/A,FALSE,"APP Consolidated";#N/A,#N/A,FALSE,"PC Consolidated"}</definedName>
    <definedName name="_w4" hidden="1">{#N/A,#N/A,FALSE,"Household Group";#N/A,#N/A,FALSE,"IJM";#N/A,#N/A,FALSE,"APP Consolidated";#N/A,#N/A,FALSE,"PC Consolidated"}</definedName>
    <definedName name="_w5" localSheetId="6" hidden="1">{#N/A,#N/A,FALSE,"Susan Selle";#N/A,#N/A,FALSE,"Mary Ann Knaus";#N/A,#N/A,FALSE,"Joe Tadeo";#N/A,#N/A,FALSE,"Bob Gito"}</definedName>
    <definedName name="_w5" localSheetId="8" hidden="1">{#N/A,#N/A,FALSE,"Susan Selle";#N/A,#N/A,FALSE,"Mary Ann Knaus";#N/A,#N/A,FALSE,"Joe Tadeo";#N/A,#N/A,FALSE,"Bob Gito"}</definedName>
    <definedName name="_w5" localSheetId="4" hidden="1">{#N/A,#N/A,FALSE,"Susan Selle";#N/A,#N/A,FALSE,"Mary Ann Knaus";#N/A,#N/A,FALSE,"Joe Tadeo";#N/A,#N/A,FALSE,"Bob Gito"}</definedName>
    <definedName name="_w5" hidden="1">{#N/A,#N/A,FALSE,"Susan Selle";#N/A,#N/A,FALSE,"Mary Ann Knaus";#N/A,#N/A,FALSE,"Joe Tadeo";#N/A,#N/A,FALSE,"Bob Gito"}</definedName>
    <definedName name="_w6" localSheetId="6" hidden="1">{#N/A,#N/A,FALSE,"BALANCE SHEET";#N/A,#N/A,FALSE,"IS";#N/A,#N/A,FALSE,"ISCOMPAR";#N/A,#N/A,FALSE,"ADD RETMAR";#N/A,#N/A,FALSE,"VARIOUS COMP";#N/A,#N/A,FALSE,"RATIOS";#N/A,#N/A,FALSE,"GRAPHS"}</definedName>
    <definedName name="_w6" localSheetId="8" hidden="1">{#N/A,#N/A,FALSE,"BALANCE SHEET";#N/A,#N/A,FALSE,"IS";#N/A,#N/A,FALSE,"ISCOMPAR";#N/A,#N/A,FALSE,"ADD RETMAR";#N/A,#N/A,FALSE,"VARIOUS COMP";#N/A,#N/A,FALSE,"RATIOS";#N/A,#N/A,FALSE,"GRAPHS"}</definedName>
    <definedName name="_w6" localSheetId="4" hidden="1">{#N/A,#N/A,FALSE,"BALANCE SHEET";#N/A,#N/A,FALSE,"IS";#N/A,#N/A,FALSE,"ISCOMPAR";#N/A,#N/A,FALSE,"ADD RETMAR";#N/A,#N/A,FALSE,"VARIOUS COMP";#N/A,#N/A,FALSE,"RATIOS";#N/A,#N/A,FALSE,"GRAPHS"}</definedName>
    <definedName name="_w6" hidden="1">{#N/A,#N/A,FALSE,"BALANCE SHEET";#N/A,#N/A,FALSE,"IS";#N/A,#N/A,FALSE,"ISCOMPAR";#N/A,#N/A,FALSE,"ADD RETMAR";#N/A,#N/A,FALSE,"VARIOUS COMP";#N/A,#N/A,FALSE,"RATIOS";#N/A,#N/A,FALSE,"GRAPHS"}</definedName>
    <definedName name="_w7" localSheetId="6" hidden="1">{#N/A,#N/A,FALSE,"GS_SCH_A";#N/A,#N/A,FALSE,"GS_SCH_B";#N/A,#N/A,FALSE,"GS_SCH_C"}</definedName>
    <definedName name="_w7" localSheetId="8" hidden="1">{#N/A,#N/A,FALSE,"GS_SCH_A";#N/A,#N/A,FALSE,"GS_SCH_B";#N/A,#N/A,FALSE,"GS_SCH_C"}</definedName>
    <definedName name="_w7" localSheetId="4" hidden="1">{#N/A,#N/A,FALSE,"GS_SCH_A";#N/A,#N/A,FALSE,"GS_SCH_B";#N/A,#N/A,FALSE,"GS_SCH_C"}</definedName>
    <definedName name="_w7" hidden="1">{#N/A,#N/A,FALSE,"GS_SCH_A";#N/A,#N/A,FALSE,"GS_SCH_B";#N/A,#N/A,FALSE,"GS_SCH_C"}</definedName>
    <definedName name="_w8" localSheetId="6" hidden="1">{#N/A,#N/A,TRUE,"Summary";#N/A,#N/A,TRUE,"Appliances Summary";#N/A,#N/A,TRUE,"MRC Summary";#N/A,#N/A,TRUE,"Appliances";#N/A,#N/A,TRUE,"Appliances_YTD_Previous Mth";#N/A,#N/A,TRUE,"Mr. Coffee";#N/A,#N/A,TRUE,"MRC_YTD Prev Mth"}</definedName>
    <definedName name="_w8" localSheetId="8" hidden="1">{#N/A,#N/A,TRUE,"Summary";#N/A,#N/A,TRUE,"Appliances Summary";#N/A,#N/A,TRUE,"MRC Summary";#N/A,#N/A,TRUE,"Appliances";#N/A,#N/A,TRUE,"Appliances_YTD_Previous Mth";#N/A,#N/A,TRUE,"Mr. Coffee";#N/A,#N/A,TRUE,"MRC_YTD Prev Mth"}</definedName>
    <definedName name="_w8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w9" localSheetId="6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9" localSheetId="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9" localSheetId="4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O2006" localSheetId="9">[7]InfRep.11_2003!#REF!</definedName>
    <definedName name="_WO2006">[7]InfRep.11_2003!#REF!</definedName>
    <definedName name="_WTI1" localSheetId="8">#REF!</definedName>
    <definedName name="_WTI1" localSheetId="9">#REF!</definedName>
    <definedName name="_WTI1" localSheetId="4">#REF!</definedName>
    <definedName name="_WTI1">#REF!</definedName>
    <definedName name="_WTI2" localSheetId="8">#REF!</definedName>
    <definedName name="_WTI2" localSheetId="9">#REF!</definedName>
    <definedName name="_WTI2" localSheetId="4">#REF!</definedName>
    <definedName name="_WTI2">#REF!</definedName>
    <definedName name="_WTI3" localSheetId="8">#REF!</definedName>
    <definedName name="_WTI3" localSheetId="4">#REF!</definedName>
    <definedName name="_WTI3">#REF!</definedName>
    <definedName name="_WTI4">#REF!</definedName>
    <definedName name="_x002">'[8]500'!$A$1:$N$60</definedName>
    <definedName name="_X01">'[8]500'!$A$1:$N$60</definedName>
    <definedName name="A" localSheetId="8">#REF!</definedName>
    <definedName name="A" localSheetId="4">#REF!</definedName>
    <definedName name="A">#REF!</definedName>
    <definedName name="A_IMPRESION_IM" localSheetId="8">#REF!</definedName>
    <definedName name="A_IMPRESION_IM" localSheetId="4">#REF!</definedName>
    <definedName name="A_IMPRESION_IM">#REF!</definedName>
    <definedName name="A_impresión_IM" localSheetId="6">#REF!</definedName>
    <definedName name="A_impresión_IM" localSheetId="8">#REF!</definedName>
    <definedName name="A_impresión_IM" localSheetId="4">#REF!</definedName>
    <definedName name="A_impresión_IM">#REF!</definedName>
    <definedName name="A_IMPRESIÚN_IM">#REF!</definedName>
    <definedName name="A_pozo" localSheetId="9">[4]MiniDB!$D$39</definedName>
    <definedName name="A_pozo">[5]MiniDB!$D$39</definedName>
    <definedName name="aa" localSheetId="8" hidden="1">#REF!</definedName>
    <definedName name="aa" localSheetId="9" hidden="1">#REF!</definedName>
    <definedName name="aa" localSheetId="4" hidden="1">#REF!</definedName>
    <definedName name="aa" hidden="1">#REF!</definedName>
    <definedName name="aaaa" localSheetId="8" hidden="1">#REF!</definedName>
    <definedName name="aaaa" localSheetId="9" hidden="1">#REF!</definedName>
    <definedName name="aaaa" localSheetId="4" hidden="1">#REF!</definedName>
    <definedName name="aaaa" hidden="1">#REF!</definedName>
    <definedName name="abc" localSheetId="8" hidden="1">#REF!</definedName>
    <definedName name="abc" localSheetId="4" hidden="1">#REF!</definedName>
    <definedName name="abc" hidden="1">#REF!</definedName>
    <definedName name="abcdef" hidden="1">#REF!</definedName>
    <definedName name="AbrirImprimir" localSheetId="0">[9]!AbrirImprimir</definedName>
    <definedName name="AbrirImprimir">[9]!AbrirImprimir</definedName>
    <definedName name="acquisition" localSheetId="6" hidden="1">Main.SAPF4Help()</definedName>
    <definedName name="acquisition" localSheetId="8" hidden="1">Main.SAPF4Help()</definedName>
    <definedName name="acquisition" localSheetId="0" hidden="1">Main.SAPF4Help()</definedName>
    <definedName name="acquisition" localSheetId="4" hidden="1">Main.SAPF4Help()</definedName>
    <definedName name="acquisition" hidden="1">Main.SAPF4Help()</definedName>
    <definedName name="ACT" localSheetId="6">#REF!</definedName>
    <definedName name="ACT" localSheetId="8">#REF!</definedName>
    <definedName name="ACT" localSheetId="9">#REF!</definedName>
    <definedName name="ACT" localSheetId="4">#REF!</definedName>
    <definedName name="ACT">#REF!</definedName>
    <definedName name="Actual" localSheetId="6">#REF!</definedName>
    <definedName name="Actual" localSheetId="8">#REF!</definedName>
    <definedName name="Actual" localSheetId="9">#REF!</definedName>
    <definedName name="Actual" localSheetId="4">#REF!</definedName>
    <definedName name="Actual">#REF!</definedName>
    <definedName name="Adic" localSheetId="9">[10]CS!$A$31:$A$38</definedName>
    <definedName name="Adic">[11]CS!$A$31:$A$38</definedName>
    <definedName name="ADIC_CCT" localSheetId="9">[12]BD_ADICIONALES.PETROLERO!$A$8:$A$14</definedName>
    <definedName name="ADIC_CCT">[13]BD_ADICIONALES.PETROLERO!$A$8:$A$14</definedName>
    <definedName name="ADIC_IMPORTE" localSheetId="9">[12]BD_ADICIONALES.PETROLERO!$BE$8:$FL$14</definedName>
    <definedName name="ADIC_IMPORTE">[13]BD_ADICIONALES.PETROLERO!$BE$8:$FL$14</definedName>
    <definedName name="Adic_Intern" localSheetId="8">#REF!</definedName>
    <definedName name="Adic_Intern" localSheetId="4">#REF!</definedName>
    <definedName name="Adic_Intern">#REF!</definedName>
    <definedName name="ADIC_ITEM" localSheetId="9">[12]BD_ADICIONALES.PETROLERO!$BE$6:$FL$6</definedName>
    <definedName name="ADIC_ITEM">[13]BD_ADICIONALES.PETROLERO!$BE$6:$FL$6</definedName>
    <definedName name="ADIC_MES" localSheetId="9">[12]BD_ADICIONALES.PETROLERO!$BE$7:$FL$7</definedName>
    <definedName name="ADIC_MES">[13]BD_ADICIONALES.PETROLERO!$BE$7:$FL$7</definedName>
    <definedName name="ADIC_PROVINCIA" localSheetId="9">[14]BD_ADICIONALES!$B$8:$B$16</definedName>
    <definedName name="ADIC_PROVINCIA">[15]BD_ADICIONALES!$B$8:$B$16</definedName>
    <definedName name="Administración" localSheetId="8">#REF!</definedName>
    <definedName name="Administración" localSheetId="4">#REF!</definedName>
    <definedName name="Administración">#REF!</definedName>
    <definedName name="Afe_Buscado" localSheetId="8">[16]Cotizaciones!#REF!</definedName>
    <definedName name="Afe_Buscado" localSheetId="4">[16]Cotizaciones!#REF!</definedName>
    <definedName name="Afe_Buscado">[16]Cotizaciones!#REF!</definedName>
    <definedName name="afg" localSheetId="6" hidden="1">{#N/A,#N/A,TRUE,"Corp";#N/A,#N/A,TRUE,"Direct";#N/A,#N/A,TRUE,"Allocations"}</definedName>
    <definedName name="afg" localSheetId="8" hidden="1">{#N/A,#N/A,TRUE,"Corp";#N/A,#N/A,TRUE,"Direct";#N/A,#N/A,TRUE,"Allocations"}</definedName>
    <definedName name="afg" localSheetId="4" hidden="1">{#N/A,#N/A,TRUE,"Corp";#N/A,#N/A,TRUE,"Direct";#N/A,#N/A,TRUE,"Allocations"}</definedName>
    <definedName name="afg" hidden="1">{#N/A,#N/A,TRUE,"Corp";#N/A,#N/A,TRUE,"Direct";#N/A,#N/A,TRUE,"Allocations"}</definedName>
    <definedName name="Agua" localSheetId="8">#REF!</definedName>
    <definedName name="Agua" localSheetId="9">#REF!</definedName>
    <definedName name="Agua" localSheetId="4">#REF!</definedName>
    <definedName name="Agua">#REF!</definedName>
    <definedName name="AGUA.INY" localSheetId="8">#REF!</definedName>
    <definedName name="AGUA.INY" localSheetId="9">#REF!</definedName>
    <definedName name="AGUA.INY" localSheetId="4">#REF!</definedName>
    <definedName name="AGUA.INY">#REF!</definedName>
    <definedName name="AGUA_ACTUAL_YAC11" localSheetId="8">'[17]producción por yac-bloques'!#REF!</definedName>
    <definedName name="AGUA_ACTUAL_YAC11" localSheetId="9">'[17]producción por yac-bloques'!#REF!</definedName>
    <definedName name="AGUA_ACTUAL_YAC11" localSheetId="4">'[17]producción por yac-bloques'!#REF!</definedName>
    <definedName name="AGUA_ACTUAL_YAC11">'[17]producción por yac-bloques'!#REF!</definedName>
    <definedName name="aisla150" localSheetId="8">#REF!</definedName>
    <definedName name="aisla150" localSheetId="9">#REF!</definedName>
    <definedName name="aisla150" localSheetId="4">#REF!</definedName>
    <definedName name="aisla150">#REF!</definedName>
    <definedName name="aisla600" localSheetId="8">#REF!</definedName>
    <definedName name="aisla600" localSheetId="9">#REF!</definedName>
    <definedName name="aisla600" localSheetId="4">#REF!</definedName>
    <definedName name="aisla600">#REF!</definedName>
    <definedName name="amamam">#N/A</definedName>
    <definedName name="amamama">#N/A</definedName>
    <definedName name="AMORT">#N/A</definedName>
    <definedName name="Amperaje" localSheetId="8">#REF!</definedName>
    <definedName name="Amperaje" localSheetId="4">#REF!</definedName>
    <definedName name="Amperaje">#REF!</definedName>
    <definedName name="Analisis" localSheetId="8">#REF!</definedName>
    <definedName name="Analisis" localSheetId="4">#REF!</definedName>
    <definedName name="Analisis">#REF!</definedName>
    <definedName name="Analisis_Final" localSheetId="8">#REF!</definedName>
    <definedName name="Analisis_Final" localSheetId="4">#REF!</definedName>
    <definedName name="Analisis_Final">#REF!</definedName>
    <definedName name="anioIni">[18]TABLERO!$C$6</definedName>
    <definedName name="anlisis" localSheetId="8">#REF!</definedName>
    <definedName name="anlisis" localSheetId="4">#REF!</definedName>
    <definedName name="anlisis">#REF!</definedName>
    <definedName name="ANSW" localSheetId="8">#REF!</definedName>
    <definedName name="ANSW" localSheetId="4">#REF!</definedName>
    <definedName name="ANSW">#REF!</definedName>
    <definedName name="AOF" localSheetId="9">[4]MiniDB!$D$43</definedName>
    <definedName name="AOF">[5]MiniDB!$D$43</definedName>
    <definedName name="API" localSheetId="8">#REF!</definedName>
    <definedName name="API" localSheetId="4">#REF!</definedName>
    <definedName name="API">#REF!</definedName>
    <definedName name="APIDB">[19]API!$A$2:$M$102</definedName>
    <definedName name="aqerqwer" localSheetId="8" hidden="1">#REF!</definedName>
    <definedName name="aqerqwer" localSheetId="9" hidden="1">#REF!</definedName>
    <definedName name="aqerqwer" localSheetId="4" hidden="1">#REF!</definedName>
    <definedName name="aqerqwer" hidden="1">#REF!</definedName>
    <definedName name="areaniv" localSheetId="8">#REF!</definedName>
    <definedName name="areaniv" localSheetId="9">#REF!</definedName>
    <definedName name="areaniv" localSheetId="4">#REF!</definedName>
    <definedName name="areaniv">#REF!</definedName>
    <definedName name="ary" localSheetId="8">#REF!</definedName>
    <definedName name="ary" localSheetId="9">#REF!</definedName>
    <definedName name="ary" localSheetId="4">#REF!</definedName>
    <definedName name="ary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localSheetId="6">#REF!</definedName>
    <definedName name="asd" localSheetId="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asd" localSheetId="9">#REF!</definedName>
    <definedName name="asd" localSheetId="4">#REF!</definedName>
    <definedName name="asd">#REF!</definedName>
    <definedName name="asda" localSheetId="6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a" localSheetId="8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a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a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f" localSheetId="8">#REF!</definedName>
    <definedName name="asdf" localSheetId="9">#REF!</definedName>
    <definedName name="asdf" localSheetId="4">#REF!</definedName>
    <definedName name="asdf">#REF!</definedName>
    <definedName name="asdfasd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9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 localSheetId="8">#REF!</definedName>
    <definedName name="Atención" localSheetId="4">#REF!</definedName>
    <definedName name="Atención">#REF!</definedName>
    <definedName name="B" localSheetId="8">#REF!</definedName>
    <definedName name="B" localSheetId="4">#REF!</definedName>
    <definedName name="B">#REF!</definedName>
    <definedName name="B_pozo" localSheetId="9">[4]MiniDB!$D$40</definedName>
    <definedName name="B_pozo">[5]MiniDB!$D$40</definedName>
    <definedName name="B4450." localSheetId="8">#REF!</definedName>
    <definedName name="B4450." localSheetId="4">#REF!</definedName>
    <definedName name="B4450.">#REF!</definedName>
    <definedName name="Bacterias" localSheetId="9">'[20]Ultima Medicion'!$V$1:$W$5</definedName>
    <definedName name="Bacterias">'[21]Ultima Medicion'!$V$1:$W$5</definedName>
    <definedName name="BAJADAS" localSheetId="8">#REF!</definedName>
    <definedName name="BAJADAS" localSheetId="4">#REF!</definedName>
    <definedName name="BAJADAS">#REF!</definedName>
    <definedName name="BAKER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9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[22]Dic2001!$A$12:$I$112</definedName>
    <definedName name="Base6" localSheetId="8">#REF!</definedName>
    <definedName name="Base6" localSheetId="4">#REF!</definedName>
    <definedName name="Base6">#REF!</definedName>
    <definedName name="Base7" localSheetId="8">#REF!</definedName>
    <definedName name="Base7" localSheetId="4">#REF!</definedName>
    <definedName name="Base7">#REF!</definedName>
    <definedName name="BaseDatos" localSheetId="8">#REF!</definedName>
    <definedName name="BaseDatos" localSheetId="4">#REF!</definedName>
    <definedName name="BaseDatos">#REF!</definedName>
    <definedName name="_xlnm.Database">#REF!</definedName>
    <definedName name="BaseGastos">#REF!</definedName>
    <definedName name="bb">#REF!</definedName>
    <definedName name="bbaINY" localSheetId="9">'[20]Impulsion Bomba Inyectora'!$A$4:$U$231</definedName>
    <definedName name="bbaINY">'[21]Impulsion Bomba Inyectora'!$A$4:$U$231</definedName>
    <definedName name="Bbl">[23]Tablas!$I$4</definedName>
    <definedName name="BG_Del" hidden="1">15</definedName>
    <definedName name="BG_Ins" hidden="1">4</definedName>
    <definedName name="BG_Mod" hidden="1">6</definedName>
    <definedName name="BHP" localSheetId="8">#REF!</definedName>
    <definedName name="BHP" localSheetId="9">#REF!</definedName>
    <definedName name="BHP" localSheetId="4">#REF!</definedName>
    <definedName name="BHP">#REF!</definedName>
    <definedName name="BHT" localSheetId="8">#REF!</definedName>
    <definedName name="BHT" localSheetId="9">#REF!</definedName>
    <definedName name="BHT" localSheetId="4">#REF!</definedName>
    <definedName name="BHT">#REF!</definedName>
    <definedName name="bipp" localSheetId="8">[24]SPLITS!#REF!</definedName>
    <definedName name="bipp" localSheetId="9">[24]SPLITS!#REF!</definedName>
    <definedName name="bipp" localSheetId="4">[24]SPLITS!#REF!</definedName>
    <definedName name="bipp">[24]SPLITS!#REF!</definedName>
    <definedName name="BLANK" localSheetId="6" hidden="1">{#N/A,#N/A,FALSE,"Household Group";#N/A,#N/A,FALSE,"IJM";#N/A,#N/A,FALSE,"APP Consolidated";#N/A,#N/A,FALSE,"PC Consolidated"}</definedName>
    <definedName name="BLANK" localSheetId="8" hidden="1">{#N/A,#N/A,FALSE,"Household Group";#N/A,#N/A,FALSE,"IJM";#N/A,#N/A,FALSE,"APP Consolidated";#N/A,#N/A,FALSE,"PC Consolidated"}</definedName>
    <definedName name="BLANK" localSheetId="4" hidden="1">{#N/A,#N/A,FALSE,"Household Group";#N/A,#N/A,FALSE,"IJM";#N/A,#N/A,FALSE,"APP Consolidated";#N/A,#N/A,FALSE,"PC Consolidated"}</definedName>
    <definedName name="BLANK" hidden="1">{#N/A,#N/A,FALSE,"Household Group";#N/A,#N/A,FALSE,"IJM";#N/A,#N/A,FALSE,"APP Consolidated";#N/A,#N/A,FALSE,"PC Consolidated"}</definedName>
    <definedName name="BLPH1" hidden="1">#REF!</definedName>
    <definedName name="BOLIVARES" localSheetId="8">#REF!</definedName>
    <definedName name="BOLIVARES" localSheetId="9">#REF!</definedName>
    <definedName name="BOLIVARES" localSheetId="4">#REF!</definedName>
    <definedName name="BOLIVARES">#REF!</definedName>
    <definedName name="Bolívares" localSheetId="8">#REF!</definedName>
    <definedName name="Bolívares" localSheetId="9">#REF!</definedName>
    <definedName name="Bolívares" localSheetId="4">#REF!</definedName>
    <definedName name="Bolívares">#REF!</definedName>
    <definedName name="Bolívares_MRIL" localSheetId="9">#REF!</definedName>
    <definedName name="Bolívares_MRIL">#REF!</definedName>
    <definedName name="BOMBAS">#N/A</definedName>
    <definedName name="Bono">[22]Dic2001!$F$12:$F$112</definedName>
    <definedName name="BorrarHoja" localSheetId="0">[9]!BorrarHoja</definedName>
    <definedName name="BorrarHoja">[9]!BorrarHoja</definedName>
    <definedName name="BorrarProducc">[25]Production!$C$6:$L$306</definedName>
    <definedName name="BP2FC2003" localSheetId="6" hidden="1">Main.SAPF4Help()</definedName>
    <definedName name="BP2FC2003" localSheetId="8" hidden="1">Main.SAPF4Help()</definedName>
    <definedName name="BP2FC2003" localSheetId="0" hidden="1">Main.SAPF4Help()</definedName>
    <definedName name="BP2FC2003" localSheetId="4" hidden="1">Main.SAPF4Help()</definedName>
    <definedName name="BP2FC2003" hidden="1">Main.SAPF4Help()</definedName>
    <definedName name="brantes" localSheetId="6">[26]Sheet1!#REF!</definedName>
    <definedName name="brantes" localSheetId="8">[26]Sheet1!#REF!</definedName>
    <definedName name="brantes" localSheetId="9">[26]Sheet1!#REF!</definedName>
    <definedName name="brantes" localSheetId="4">[26]Sheet1!#REF!</definedName>
    <definedName name="brantes">[26]Sheet1!#REF!</definedName>
    <definedName name="brdesp" localSheetId="8">[26]Sheet1!#REF!</definedName>
    <definedName name="brdesp" localSheetId="9">[26]Sheet1!#REF!</definedName>
    <definedName name="brdesp" localSheetId="4">[26]Sheet1!#REF!</definedName>
    <definedName name="brdesp">[26]Sheet1!#REF!</definedName>
    <definedName name="BRUTA" localSheetId="8">#REF!</definedName>
    <definedName name="BRUTA" localSheetId="9">#REF!</definedName>
    <definedName name="BRUTA" localSheetId="4">#REF!</definedName>
    <definedName name="BRUTA">#REF!</definedName>
    <definedName name="Bruta_Antes" localSheetId="8">#REF!</definedName>
    <definedName name="Bruta_Antes" localSheetId="9">#REF!</definedName>
    <definedName name="Bruta_Antes" localSheetId="4">#REF!</definedName>
    <definedName name="Bruta_Antes">#REF!</definedName>
    <definedName name="Bruta_despues" localSheetId="8">#REF!</definedName>
    <definedName name="Bruta_despues" localSheetId="4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 localSheetId="9">[4]MiniDB!$D$41</definedName>
    <definedName name="C_pozo">[5]MiniDB!$D$41</definedName>
    <definedName name="CA" localSheetId="8">#REF!</definedName>
    <definedName name="CA" localSheetId="4">#REF!</definedName>
    <definedName name="CA">#REF!</definedName>
    <definedName name="cables" localSheetId="8">#REF!</definedName>
    <definedName name="cables" localSheetId="4">#REF!</definedName>
    <definedName name="cables">#REF!</definedName>
    <definedName name="CALCULOS" localSheetId="8">#REF!</definedName>
    <definedName name="CALCULOS" localSheetId="4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'[27]Coef.'!$J$112:$J$115</definedName>
    <definedName name="CANO" localSheetId="8">#REF!</definedName>
    <definedName name="CANO" localSheetId="4">#REF!</definedName>
    <definedName name="CANO">#REF!</definedName>
    <definedName name="Cant_CV" localSheetId="8">#REF!</definedName>
    <definedName name="Cant_CV" localSheetId="4">#REF!</definedName>
    <definedName name="Cant_CV">#REF!</definedName>
    <definedName name="Cant_turnos" localSheetId="8">#REF!</definedName>
    <definedName name="Cant_turnos" localSheetId="4">#REF!</definedName>
    <definedName name="Cant_turnos">#REF!</definedName>
    <definedName name="CANTESP">#REF!</definedName>
    <definedName name="CARGAR">#REF!</definedName>
    <definedName name="Cargo">#REF!</definedName>
    <definedName name="Carrera">#REF!</definedName>
    <definedName name="cash">#REF!</definedName>
    <definedName name="Categoria" localSheetId="9">[28]Hoja3!$A$2:$A$9</definedName>
    <definedName name="Categoria">[29]Hoja3!$A$2:$A$9</definedName>
    <definedName name="Catepp" localSheetId="9">[10]GdP!$F$5:$K$5</definedName>
    <definedName name="Catepp">[11]GdP!$F$5:$K$5</definedName>
    <definedName name="Catot" localSheetId="9">[10]GdP!$F$61:$K$61</definedName>
    <definedName name="Catot">[11]GdP!$F$61:$K$61</definedName>
    <definedName name="CBIOBOMBAS">'[30]CAMBIO DE BOMBA'!$A$1:$J$59</definedName>
    <definedName name="CBIOBOMBASPERDIDA">'[30]CAMBIO DE BOMBA'!$A$136:$J$199</definedName>
    <definedName name="CBIOBOMBASTOTAL">'[30]CAMBIO DE BOMBA'!$A$66:$J$129</definedName>
    <definedName name="cc" localSheetId="8">#REF!</definedName>
    <definedName name="cc" localSheetId="4">#REF!</definedName>
    <definedName name="cc">#REF!</definedName>
    <definedName name="ccc" localSheetId="8">#REF!</definedName>
    <definedName name="ccc" localSheetId="4">#REF!</definedName>
    <definedName name="ccc">#REF!</definedName>
    <definedName name="CCT_1" localSheetId="8">#REF!</definedName>
    <definedName name="CCT_1" localSheetId="4">#REF!</definedName>
    <definedName name="CCT_1">#REF!</definedName>
    <definedName name="CCT_2">#REF!</definedName>
    <definedName name="Ce">#REF!</definedName>
    <definedName name="Ce35A">[31]Pulling!$C$24</definedName>
    <definedName name="CeCos">[32]CeCos!$D$2:$D$1842</definedName>
    <definedName name="Celdasaborrar">[33]Planilla!$B$9:$C$33,[33]Planilla!$BG$8:$BM$33</definedName>
    <definedName name="CENTENARIO" localSheetId="8">#REF!</definedName>
    <definedName name="CENTENARIO" localSheetId="4">#REF!</definedName>
    <definedName name="CENTENARIO">#REF!</definedName>
    <definedName name="CF" localSheetId="8">#REF!</definedName>
    <definedName name="CF" localSheetId="4">#REF!</definedName>
    <definedName name="CF">#REF!</definedName>
    <definedName name="cftr">'[34]500'!$A$1:$N$61</definedName>
    <definedName name="CH_DATE" localSheetId="8">#REF!</definedName>
    <definedName name="CH_DATE" localSheetId="4">#REF!</definedName>
    <definedName name="CH_DATE">#REF!</definedName>
    <definedName name="CH_PAGE" localSheetId="8">#REF!</definedName>
    <definedName name="CH_PAGE" localSheetId="4">#REF!</definedName>
    <definedName name="CH_PAGE">#REF!</definedName>
    <definedName name="chapa" localSheetId="8">#REF!</definedName>
    <definedName name="chapa" localSheetId="4">#REF!</definedName>
    <definedName name="chapa">#REF!</definedName>
    <definedName name="CHECK">#REF!</definedName>
    <definedName name="cia">#REF!</definedName>
    <definedName name="CINCO">"Lista desplegable 1"</definedName>
    <definedName name="Ciudad" localSheetId="8">#REF!</definedName>
    <definedName name="Ciudad" localSheetId="4">#REF!</definedName>
    <definedName name="Ciudad">#REF!</definedName>
    <definedName name="clinic" localSheetId="6" hidden="1">Main.SAPF4Help()</definedName>
    <definedName name="clinic" localSheetId="8" hidden="1">Main.SAPF4Help()</definedName>
    <definedName name="clinic" localSheetId="0" hidden="1">Main.SAPF4Help()</definedName>
    <definedName name="clinic" localSheetId="4" hidden="1">Main.SAPF4Help()</definedName>
    <definedName name="clinic" hidden="1">Main.SAPF4Help()</definedName>
    <definedName name="Clor1" localSheetId="9">[4]MiniDB!$D$21</definedName>
    <definedName name="Clor1">[5]MiniDB!$D$21</definedName>
    <definedName name="Clor2" localSheetId="9">[4]MiniDB!$D$20</definedName>
    <definedName name="Clor2">[5]MiniDB!$D$20</definedName>
    <definedName name="Clor3" localSheetId="9">[4]MiniDB!$D$19</definedName>
    <definedName name="Clor3">[5]MiniDB!$D$19</definedName>
    <definedName name="cmax" localSheetId="8">#REF!</definedName>
    <definedName name="cmax" localSheetId="4">#REF!</definedName>
    <definedName name="cmax">#REF!</definedName>
    <definedName name="cmin" localSheetId="8">#REF!</definedName>
    <definedName name="cmin" localSheetId="4">#REF!</definedName>
    <definedName name="cmin">#REF!</definedName>
    <definedName name="CNT" localSheetId="8">#REF!</definedName>
    <definedName name="CNT" localSheetId="4">#REF!</definedName>
    <definedName name="CNT">#REF!</definedName>
    <definedName name="CNTR">#REF!</definedName>
    <definedName name="Co">#REF!</definedName>
    <definedName name="cober1" localSheetId="9">[35]Hoja1!$F$3:$F$6</definedName>
    <definedName name="cober1">[36]Hoja1!$F$3:$F$6</definedName>
    <definedName name="Cobertura" localSheetId="9">[37]Cobertura!$K$12:$K$13</definedName>
    <definedName name="Cobertura">[38]Cobertura!$K$12:$K$13</definedName>
    <definedName name="code">[19]Data!$I$13</definedName>
    <definedName name="coef">'[39]COEF. C'!$A$5:$B$104</definedName>
    <definedName name="Cola_camisa">'[27]Coef.'!$J$117:$J$122</definedName>
    <definedName name="COLOR" localSheetId="8">#REF!</definedName>
    <definedName name="COLOR" localSheetId="4">#REF!</definedName>
    <definedName name="COLOR">#REF!</definedName>
    <definedName name="columna1" localSheetId="8">#REF!</definedName>
    <definedName name="columna1" localSheetId="4">#REF!</definedName>
    <definedName name="columna1">#REF!</definedName>
    <definedName name="columna10" localSheetId="8">#REF!</definedName>
    <definedName name="columna10" localSheetId="4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[25]Production!$P$4</definedName>
    <definedName name="cond">[19]Data!$J$13</definedName>
    <definedName name="CONT\Y" localSheetId="8">[1]Sheet6!#REF!</definedName>
    <definedName name="CONT\Y" localSheetId="4">[1]Sheet6!#REF!</definedName>
    <definedName name="CONT\Y">[1]Sheet6!#REF!</definedName>
    <definedName name="Contacto" localSheetId="8">#REF!</definedName>
    <definedName name="Contacto" localSheetId="4">#REF!</definedName>
    <definedName name="Contacto">#REF!</definedName>
    <definedName name="CONTADOR" localSheetId="8">[1]Sheet6!#REF!</definedName>
    <definedName name="CONTADOR" localSheetId="4">[1]Sheet6!#REF!</definedName>
    <definedName name="CONTADOR">[1]Sheet6!#REF!</definedName>
    <definedName name="continua" localSheetId="6">GO!continua</definedName>
    <definedName name="continua" localSheetId="7">IPIM!continua</definedName>
    <definedName name="continua" localSheetId="8">'MO Mza'!continua</definedName>
    <definedName name="continua" localSheetId="9">'MO NQN'!continua</definedName>
    <definedName name="continua" localSheetId="4">'Sumas extras'!continua</definedName>
    <definedName name="continua">[0]!continua</definedName>
    <definedName name="controasist" localSheetId="9">[40]Hoja1!$H$1:$H$4</definedName>
    <definedName name="controasist">[41]Hoja1!$H$1:$H$4</definedName>
    <definedName name="Control" localSheetId="6">#REF!</definedName>
    <definedName name="Control" localSheetId="8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Control" localSheetId="9">#REF!</definedName>
    <definedName name="Control" localSheetId="4">#REF!</definedName>
    <definedName name="Control">#REF!</definedName>
    <definedName name="CONTROLADOR" localSheetId="6">[1]Sheet6!#REF!</definedName>
    <definedName name="CONTROLADOR" localSheetId="8">[1]Sheet6!#REF!</definedName>
    <definedName name="CONTROLADOR" localSheetId="4">[1]Sheet6!#REF!</definedName>
    <definedName name="CONTROLADOR">[1]Sheet6!#REF!</definedName>
    <definedName name="conv1">[19]Data!$AF$3</definedName>
    <definedName name="conv2">[19]Data!$AF$4</definedName>
    <definedName name="conv3">[19]Data!$AF$5</definedName>
    <definedName name="Conyuge" localSheetId="8">#REF!</definedName>
    <definedName name="Conyuge" localSheetId="4">#REF!</definedName>
    <definedName name="Conyuge">#REF!</definedName>
    <definedName name="Conyuge1" localSheetId="8">#REF!</definedName>
    <definedName name="Conyuge1" localSheetId="4">#REF!</definedName>
    <definedName name="Conyuge1">#REF!</definedName>
    <definedName name="CORROSION">#N/A</definedName>
    <definedName name="costos_diectos" localSheetId="8">'[42]Cuadro de Resultados'!#REF!</definedName>
    <definedName name="costos_diectos" localSheetId="4">'[42]Cuadro de Resultados'!#REF!</definedName>
    <definedName name="costos_diectos">'[42]Cuadro de Resultados'!#REF!</definedName>
    <definedName name="COTA" localSheetId="6">#REF!</definedName>
    <definedName name="COTA" localSheetId="8">#REF!</definedName>
    <definedName name="COTA" localSheetId="9">#REF!</definedName>
    <definedName name="COTA" localSheetId="4">#REF!</definedName>
    <definedName name="COTA">#REF!</definedName>
    <definedName name="Coti" localSheetId="6">#REF!</definedName>
    <definedName name="Coti" localSheetId="8">#REF!</definedName>
    <definedName name="Coti" localSheetId="9">#REF!</definedName>
    <definedName name="Coti" localSheetId="4">#REF!</definedName>
    <definedName name="Coti">#REF!</definedName>
    <definedName name="Coti_01">[43]Tablas!$D$4</definedName>
    <definedName name="Coti_02">[43]Tablas!$D$5</definedName>
    <definedName name="Coti_03">[43]Tablas!$D$6</definedName>
    <definedName name="Coti_04">[43]Tablas!$D$7</definedName>
    <definedName name="Coti_05">[43]Tablas!$D$8</definedName>
    <definedName name="Coti_06">[43]Tablas!$D$9</definedName>
    <definedName name="Coti_07">[43]Tablas!$D$10</definedName>
    <definedName name="Coti_08">[43]Tablas!$D$11</definedName>
    <definedName name="Coti_09">[43]Tablas!$D$12</definedName>
    <definedName name="Coti_10">[43]Tablas!$D$13</definedName>
    <definedName name="Coti_11">[43]Tablas!$D$14</definedName>
    <definedName name="Coti_12">[43]Tablas!$D$15</definedName>
    <definedName name="cotiz">'[33]WO 1'!$Q$53</definedName>
    <definedName name="CP" localSheetId="6">#REF!</definedName>
    <definedName name="CP" localSheetId="8">#REF!</definedName>
    <definedName name="CP" localSheetId="9">#REF!</definedName>
    <definedName name="CP" localSheetId="4">#REF!</definedName>
    <definedName name="CP">#REF!</definedName>
    <definedName name="CPG" localSheetId="6">#REF!</definedName>
    <definedName name="CPG" localSheetId="8">#REF!</definedName>
    <definedName name="CPG" localSheetId="9">#REF!</definedName>
    <definedName name="CPG" localSheetId="4">#REF!</definedName>
    <definedName name="CPG">#REF!</definedName>
    <definedName name="CPL" localSheetId="6">#REF!</definedName>
    <definedName name="CPL" localSheetId="8">#REF!</definedName>
    <definedName name="CPL" localSheetId="9">#REF!</definedName>
    <definedName name="CPL" localSheetId="4">#REF!</definedName>
    <definedName name="CPL">#REF!</definedName>
    <definedName name="Criterio">#REF!</definedName>
    <definedName name="CS">#REF!</definedName>
    <definedName name="CSUB2">#REF!</definedName>
    <definedName name="CUAR">[1]Sheet6!#REF!</definedName>
    <definedName name="CUAR2">[1]Sheet5!#REF!</definedName>
    <definedName name="Cuartil1" localSheetId="9">[4]MiniDB!$D$46</definedName>
    <definedName name="Cuartil1">[5]MiniDB!$D$46</definedName>
    <definedName name="Cuartil2" localSheetId="9">[4]MiniDB!$D$47</definedName>
    <definedName name="Cuartil2">[5]MiniDB!$D$47</definedName>
    <definedName name="Cuartil3" localSheetId="9">[4]MiniDB!$D$48</definedName>
    <definedName name="Cuartil3">[5]MiniDB!$D$48</definedName>
    <definedName name="Cuenta" localSheetId="8">#REF!</definedName>
    <definedName name="Cuenta" localSheetId="4">#REF!</definedName>
    <definedName name="Cuenta">#REF!</definedName>
    <definedName name="Curvaprog" localSheetId="8">#REF!</definedName>
    <definedName name="Curvaprog" localSheetId="4">#REF!</definedName>
    <definedName name="Curvaprog">#REF!</definedName>
    <definedName name="CUST" localSheetId="8">#REF!</definedName>
    <definedName name="CUST" localSheetId="4">#REF!</definedName>
    <definedName name="CUST">#REF!</definedName>
    <definedName name="d" localSheetId="8" hidden="1">#REF!</definedName>
    <definedName name="D">#REF!</definedName>
    <definedName name="D_pozo" localSheetId="9">[4]MiniDB!$D$42</definedName>
    <definedName name="D_pozo">[5]MiniDB!$D$42</definedName>
    <definedName name="dany1" localSheetId="4" hidden="1">#REF!</definedName>
    <definedName name="dany1" hidden="1">#REF!</definedName>
    <definedName name="DATA_PRES.DIN" localSheetId="8">#REF!</definedName>
    <definedName name="DATA_PRES.DIN" localSheetId="9">#REF!</definedName>
    <definedName name="DATA_PRES.DIN" localSheetId="4">#REF!</definedName>
    <definedName name="DATA_PRES.DIN">#REF!</definedName>
    <definedName name="DATA_PRES_DIN" localSheetId="8">#REF!</definedName>
    <definedName name="DATA_PRES_DIN" localSheetId="9">#REF!</definedName>
    <definedName name="DATA_PRES_DIN" localSheetId="4">#REF!</definedName>
    <definedName name="DATA_PRES_DIN">#REF!</definedName>
    <definedName name="DATA1" localSheetId="9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">#REF!</definedName>
    <definedName name="DATE0">#REF!</definedName>
    <definedName name="datos">[44]RUBROS!$A$2:$B$562</definedName>
    <definedName name="Datosaingresar" localSheetId="6">#REF!</definedName>
    <definedName name="Datosaingresar" localSheetId="8">#REF!</definedName>
    <definedName name="Datosaingresar" localSheetId="9">#REF!</definedName>
    <definedName name="Datosaingresar" localSheetId="4">#REF!</definedName>
    <definedName name="Datosaingresar">#REF!</definedName>
    <definedName name="datosimp" localSheetId="6">#REF!</definedName>
    <definedName name="datosimp" localSheetId="8">#REF!</definedName>
    <definedName name="datosimp" localSheetId="9">#REF!</definedName>
    <definedName name="datosimp" localSheetId="4">#REF!</definedName>
    <definedName name="datosimp">#REF!</definedName>
    <definedName name="datosparo" localSheetId="6">#REF!</definedName>
    <definedName name="datosparo" localSheetId="8">#REF!</definedName>
    <definedName name="datosparo" localSheetId="9">#REF!</definedName>
    <definedName name="datosparo" localSheetId="4">#REF!</definedName>
    <definedName name="datosparo">#REF!</definedName>
    <definedName name="dd" localSheetId="6" hidden="1">{#N/A,#N/A,FALSE,"SERIE_150";#N/A,#N/A,FALSE,"SERIE_600 "}</definedName>
    <definedName name="dd" localSheetId="7" hidden="1">{#N/A,#N/A,FALSE,"SERIE_150";#N/A,#N/A,FALSE,"SERIE_600 "}</definedName>
    <definedName name="dd" localSheetId="8" hidden="1">{#N/A,#N/A,FALSE,"SERIE_150";#N/A,#N/A,FALSE,"SERIE_600 "}</definedName>
    <definedName name="dd" localSheetId="9" hidden="1">{#N/A,#N/A,FALSE,"SERIE_150";#N/A,#N/A,FALSE,"SERIE_600 "}</definedName>
    <definedName name="dd" localSheetId="4" hidden="1">{#N/A,#N/A,FALSE,"SERIE_150";#N/A,#N/A,FALSE,"SERIE_600 "}</definedName>
    <definedName name="dd" hidden="1">{#N/A,#N/A,FALSE,"SERIE_150";#N/A,#N/A,FALSE,"SERIE_600 "}</definedName>
    <definedName name="dddd" localSheetId="8">#REF!</definedName>
    <definedName name="dddd" localSheetId="4">#REF!</definedName>
    <definedName name="dddd">#REF!</definedName>
    <definedName name="De" localSheetId="8">#REF!</definedName>
    <definedName name="De" localSheetId="4">#REF!</definedName>
    <definedName name="De">#REF!</definedName>
    <definedName name="Ded_Esp" localSheetId="8">#REF!</definedName>
    <definedName name="Ded_Esp" localSheetId="4">#REF!</definedName>
    <definedName name="Ded_Esp">#REF!</definedName>
    <definedName name="Ded_Esp1">#REF!</definedName>
    <definedName name="Deducciones1">#REF!</definedName>
    <definedName name="Deducciones2">#REF!</definedName>
    <definedName name="Desarrollo">#REF!</definedName>
    <definedName name="Desc_Serv1">#REF!</definedName>
    <definedName name="Desc_Serv2">#REF!</definedName>
    <definedName name="Desc_Serv3">#REF!</definedName>
    <definedName name="Desc_Serv4">#REF!</definedName>
    <definedName name="Desc_Serv5">#REF!</definedName>
    <definedName name="Descuento_Bolívares">#REF!</definedName>
    <definedName name="Descuento_Dólares">#REF!</definedName>
    <definedName name="Descuentos">[45]Datos!#REF!</definedName>
    <definedName name="DESENRVBBEO">'[30]PESCA DE V-B'!$A$69:$J$133</definedName>
    <definedName name="det" localSheetId="6">#REF!</definedName>
    <definedName name="det" localSheetId="8">#REF!</definedName>
    <definedName name="det" localSheetId="9">#REF!</definedName>
    <definedName name="det" localSheetId="4">#REF!</definedName>
    <definedName name="det">#REF!</definedName>
    <definedName name="dete" localSheetId="6">#REF!</definedName>
    <definedName name="dete" localSheetId="8">#REF!</definedName>
    <definedName name="dete" localSheetId="9">#REF!</definedName>
    <definedName name="dete" localSheetId="4">#REF!</definedName>
    <definedName name="dete">#REF!</definedName>
    <definedName name="dhsl" localSheetId="6">#REF!</definedName>
    <definedName name="dhsl" localSheetId="8">#REF!</definedName>
    <definedName name="dhsl" localSheetId="9">#REF!</definedName>
    <definedName name="dhsl" localSheetId="4">#REF!</definedName>
    <definedName name="dhsl">#REF!</definedName>
    <definedName name="diagrama">#REF!</definedName>
    <definedName name="diam">[19]Data!$E$7</definedName>
    <definedName name="Días_a_cubrir" localSheetId="8">#REF!</definedName>
    <definedName name="Días_a_cubrir" localSheetId="4">#REF!</definedName>
    <definedName name="Días_a_cubrir">#REF!</definedName>
    <definedName name="Días_descanso_titular" localSheetId="8">#REF!</definedName>
    <definedName name="Días_descanso_titular" localSheetId="4">#REF!</definedName>
    <definedName name="Días_descanso_titular">#REF!</definedName>
    <definedName name="Días_trabajdos_titular" localSheetId="8">#REF!</definedName>
    <definedName name="Días_trabajdos_titular" localSheetId="4">#REF!</definedName>
    <definedName name="Días_trabajdos_titular">#REF!</definedName>
    <definedName name="DIC">'[46]Informe global'!$A$6:$AA$107</definedName>
    <definedName name="DIFF" localSheetId="6">#REF!</definedName>
    <definedName name="DIFF" localSheetId="8">#REF!</definedName>
    <definedName name="DIFF" localSheetId="9">#REF!</definedName>
    <definedName name="DIFF" localSheetId="4">#REF!</definedName>
    <definedName name="DIFF">#REF!</definedName>
    <definedName name="Dirección" localSheetId="6">#REF!</definedName>
    <definedName name="Dirección" localSheetId="8">#REF!</definedName>
    <definedName name="Dirección" localSheetId="9">#REF!</definedName>
    <definedName name="Dirección" localSheetId="4">#REF!</definedName>
    <definedName name="Dirección">#REF!</definedName>
    <definedName name="dlev">[19]Data!$D$11</definedName>
    <definedName name="Do" localSheetId="8">#REF!</definedName>
    <definedName name="Do" localSheetId="4">#REF!</definedName>
    <definedName name="Do">#REF!</definedName>
    <definedName name="Dolar" localSheetId="8">#REF!</definedName>
    <definedName name="Dolar" localSheetId="4">#REF!</definedName>
    <definedName name="Dolar">#REF!</definedName>
    <definedName name="Dólar" localSheetId="8">#REF!</definedName>
    <definedName name="Dólar" localSheetId="4">#REF!</definedName>
    <definedName name="Dólar">#REF!</definedName>
    <definedName name="DOLARES">#REF!</definedName>
    <definedName name="Dólares">#REF!</definedName>
    <definedName name="Dólares_MRIL">#REF!</definedName>
    <definedName name="dp">[19]Data!$H$7</definedName>
    <definedName name="DR_" localSheetId="8">#REF!</definedName>
    <definedName name="DR_" localSheetId="4">#REF!</definedName>
    <definedName name="DR_">#REF!</definedName>
    <definedName name="DR_1" localSheetId="8">#REF!</definedName>
    <definedName name="DR_1" localSheetId="4">#REF!</definedName>
    <definedName name="DR_1">#REF!</definedName>
    <definedName name="DRE2FC2003REV" localSheetId="6" hidden="1">Main.SAPF4Help()</definedName>
    <definedName name="DRE2FC2003REV" localSheetId="8" hidden="1">Main.SAPF4Help()</definedName>
    <definedName name="DRE2FC2003REV" localSheetId="0" hidden="1">Main.SAPF4Help()</definedName>
    <definedName name="DRE2FC2003REV" localSheetId="4" hidden="1">Main.SAPF4Help()</definedName>
    <definedName name="DRE2FC2003REV" hidden="1">Main.SAPF4Help()</definedName>
    <definedName name="drf" localSheetId="6">#REF!</definedName>
    <definedName name="drf" localSheetId="8">#REF!</definedName>
    <definedName name="drf" localSheetId="9">#REF!</definedName>
    <definedName name="drf" localSheetId="4">#REF!</definedName>
    <definedName name="drf">#REF!</definedName>
    <definedName name="dro">[19]Data!$D$17</definedName>
    <definedName name="drw">[19]Data!$D$19</definedName>
    <definedName name="DTOMAT8">#N/A</definedName>
    <definedName name="DTORMAT">#N/A</definedName>
    <definedName name="DTORSER">#N/A</definedName>
    <definedName name="DTOSER8">#N/A</definedName>
    <definedName name="dyyi" localSheetId="8">#REF!</definedName>
    <definedName name="dyyi" localSheetId="4">#REF!</definedName>
    <definedName name="dyyi">#REF!</definedName>
    <definedName name="E" localSheetId="8">#REF!</definedName>
    <definedName name="E" localSheetId="4">#REF!</definedName>
    <definedName name="E">#REF!</definedName>
    <definedName name="Earned" localSheetId="6" hidden="1">{#N/A,#N/A,TRUE,"Corp";#N/A,#N/A,TRUE,"Direct";#N/A,#N/A,TRUE,"Allocations"}</definedName>
    <definedName name="Earned" localSheetId="8" hidden="1">{#N/A,#N/A,TRUE,"Corp";#N/A,#N/A,TRUE,"Direct";#N/A,#N/A,TRUE,"Allocations"}</definedName>
    <definedName name="Earned" localSheetId="4" hidden="1">{#N/A,#N/A,TRUE,"Corp";#N/A,#N/A,TRUE,"Direct";#N/A,#N/A,TRUE,"Allocations"}</definedName>
    <definedName name="Earned" hidden="1">{#N/A,#N/A,TRUE,"Corp";#N/A,#N/A,TRUE,"Direct";#N/A,#N/A,TRUE,"Allocations"}</definedName>
    <definedName name="EC_ANtes" localSheetId="8">#REF!</definedName>
    <definedName name="EC_ANtes" localSheetId="9">#REF!</definedName>
    <definedName name="EC_ANtes" localSheetId="4">#REF!</definedName>
    <definedName name="EC_ANtes">#REF!</definedName>
    <definedName name="ec_despues" localSheetId="8">#REF!</definedName>
    <definedName name="ec_despues" localSheetId="9">#REF!</definedName>
    <definedName name="ec_despues" localSheetId="4">#REF!</definedName>
    <definedName name="ec_despues">#REF!</definedName>
    <definedName name="ecant" localSheetId="8">[26]Sheet1!#REF!</definedName>
    <definedName name="ecant" localSheetId="9">[26]Sheet1!#REF!</definedName>
    <definedName name="ecant" localSheetId="4">[26]Sheet1!#REF!</definedName>
    <definedName name="ecant">[26]Sheet1!#REF!</definedName>
    <definedName name="ecdesp" localSheetId="8">[26]Sheet1!#REF!</definedName>
    <definedName name="ecdesp" localSheetId="9">[26]Sheet1!#REF!</definedName>
    <definedName name="ecdesp" localSheetId="4">[26]Sheet1!#REF!</definedName>
    <definedName name="ecdesp">[26]Sheet1!#REF!</definedName>
    <definedName name="EDIT2" localSheetId="8">#REF!</definedName>
    <definedName name="EDIT2" localSheetId="9">#REF!</definedName>
    <definedName name="EDIT2" localSheetId="4">#REF!</definedName>
    <definedName name="EDIT2">#REF!</definedName>
    <definedName name="ee" localSheetId="8">#REF!</definedName>
    <definedName name="ee" localSheetId="9">#REF!</definedName>
    <definedName name="ee" localSheetId="4">#REF!</definedName>
    <definedName name="ee">#REF!</definedName>
    <definedName name="eeeeeee" localSheetId="8">#REF!</definedName>
    <definedName name="eeeeeee" localSheetId="4">#REF!</definedName>
    <definedName name="eeeeeee">#REF!</definedName>
    <definedName name="eeerr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 localSheetId="8">#REF!</definedName>
    <definedName name="ejecucion" localSheetId="4">#REF!</definedName>
    <definedName name="ejecucion">#REF!</definedName>
    <definedName name="EL__PORVENIR" localSheetId="8">#REF!</definedName>
    <definedName name="EL__PORVENIR" localSheetId="4">#REF!</definedName>
    <definedName name="EL__PORVENIR">#REF!</definedName>
    <definedName name="ELAPS" localSheetId="8">#REF!</definedName>
    <definedName name="ELAPS" localSheetId="4">#REF!</definedName>
    <definedName name="ELAPS">#REF!</definedName>
    <definedName name="Empresa" localSheetId="9">[47]Hoja1!$B$55:$B$56</definedName>
    <definedName name="Empresa">[48]Hoja1!$B$55:$B$56</definedName>
    <definedName name="EMPRESA_DEL_GRUPO" localSheetId="6">#REF!</definedName>
    <definedName name="EMPRESA_DEL_GRUPO" localSheetId="8">#REF!</definedName>
    <definedName name="EMPRESA_DEL_GRUPO" localSheetId="9">#REF!</definedName>
    <definedName name="EMPRESA_DEL_GRUPO" localSheetId="4">#REF!</definedName>
    <definedName name="EMPRESA_DEL_GRUPO">#REF!</definedName>
    <definedName name="END" localSheetId="6">GO!END</definedName>
    <definedName name="END" localSheetId="7">IPIM!END</definedName>
    <definedName name="END" localSheetId="8">'MO Mza'!END</definedName>
    <definedName name="END" localSheetId="9">'MO NQN'!END</definedName>
    <definedName name="END" localSheetId="4">'Sumas extras'!END</definedName>
    <definedName name="END">[0]!END</definedName>
    <definedName name="entAPI" localSheetId="6">#REF!</definedName>
    <definedName name="entAPI" localSheetId="8">#REF!</definedName>
    <definedName name="entAPI" localSheetId="9">#REF!</definedName>
    <definedName name="entAPI" localSheetId="4">#REF!</definedName>
    <definedName name="entAPI">#REF!</definedName>
    <definedName name="entBAF" localSheetId="9">'[20]Entrada Tk Bafle'!$A$7:$P$81</definedName>
    <definedName name="entBAF">'[21]Entrada Tk Bafle'!$A$7:$P$81</definedName>
    <definedName name="enter150" localSheetId="6">#REF!</definedName>
    <definedName name="enter150" localSheetId="8">#REF!</definedName>
    <definedName name="enter150" localSheetId="9">#REF!</definedName>
    <definedName name="enter150" localSheetId="4">#REF!</definedName>
    <definedName name="enter150">#REF!</definedName>
    <definedName name="enter600" localSheetId="6">#REF!</definedName>
    <definedName name="enter600" localSheetId="8">#REF!</definedName>
    <definedName name="enter600" localSheetId="9">#REF!</definedName>
    <definedName name="enter600" localSheetId="4">#REF!</definedName>
    <definedName name="enter600">#REF!</definedName>
    <definedName name="entidad" localSheetId="6">#REF!</definedName>
    <definedName name="entidad" localSheetId="8">#REF!</definedName>
    <definedName name="entidad" localSheetId="9">#REF!</definedName>
    <definedName name="entidad" localSheetId="4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PC">#REF!</definedName>
    <definedName name="er">#REF!</definedName>
    <definedName name="erase" localSheetId="6" hidden="1">{#N/A,#N/A,TRUE,"Corp";#N/A,#N/A,TRUE,"Direct";#N/A,#N/A,TRUE,"Allocations"}</definedName>
    <definedName name="erase" localSheetId="8" hidden="1">{#N/A,#N/A,TRUE,"Corp";#N/A,#N/A,TRUE,"Direct";#N/A,#N/A,TRUE,"Allocations"}</definedName>
    <definedName name="erase" localSheetId="4" hidden="1">{#N/A,#N/A,TRUE,"Corp";#N/A,#N/A,TRUE,"Direct";#N/A,#N/A,TRUE,"Allocations"}</definedName>
    <definedName name="erase" hidden="1">{#N/A,#N/A,TRUE,"Corp";#N/A,#N/A,TRUE,"Direct";#N/A,#N/A,TRUE,"Allocations"}</definedName>
    <definedName name="ES" localSheetId="6" hidden="1">{#N/A,#N/A,TRUE,"Corp";#N/A,#N/A,TRUE,"Direct";#N/A,#N/A,TRUE,"Allocations"}</definedName>
    <definedName name="ES" localSheetId="8" hidden="1">{#N/A,#N/A,TRUE,"Corp";#N/A,#N/A,TRUE,"Direct";#N/A,#N/A,TRUE,"Allocations"}</definedName>
    <definedName name="ES" localSheetId="4" hidden="1">{#N/A,#N/A,TRUE,"Corp";#N/A,#N/A,TRUE,"Direct";#N/A,#N/A,TRUE,"Allocations"}</definedName>
    <definedName name="ES" hidden="1">{#N/A,#N/A,TRUE,"Corp";#N/A,#N/A,TRUE,"Direct";#N/A,#N/A,TRUE,"Allocations"}</definedName>
    <definedName name="esc1bbainy" localSheetId="8">#REF!</definedName>
    <definedName name="esc1bbainy" localSheetId="9">#REF!</definedName>
    <definedName name="esc1bbainy" localSheetId="4">#REF!</definedName>
    <definedName name="esc1bbainy">#REF!</definedName>
    <definedName name="esc1ipe843" localSheetId="8">#REF!</definedName>
    <definedName name="esc1ipe843" localSheetId="9">#REF!</definedName>
    <definedName name="esc1ipe843" localSheetId="4">#REF!</definedName>
    <definedName name="esc1ipe843">#REF!</definedName>
    <definedName name="esc1salfw" localSheetId="8">#REF!</definedName>
    <definedName name="esc1salfw" localSheetId="9">#REF!</definedName>
    <definedName name="esc1salfw" localSheetId="4">#REF!</definedName>
    <definedName name="esc1salfw">#REF!</definedName>
    <definedName name="Escala">#REF!</definedName>
    <definedName name="Escala2">#REF!</definedName>
    <definedName name="ESPA">#REF!</definedName>
    <definedName name="Est" localSheetId="9">[10]GE!$I$5:$I$36</definedName>
    <definedName name="Est">[11]GE!$I$5:$I$36</definedName>
    <definedName name="et" localSheetId="6">#REF!</definedName>
    <definedName name="et" localSheetId="8">#REF!</definedName>
    <definedName name="et" localSheetId="9">#REF!</definedName>
    <definedName name="et" localSheetId="4">#REF!</definedName>
    <definedName name="et">#REF!</definedName>
    <definedName name="ETAPA" localSheetId="9">[49]MODELO!$D$7</definedName>
    <definedName name="ETAPA">[50]MODELO!$D$7</definedName>
    <definedName name="EVI" localSheetId="6">#REF!</definedName>
    <definedName name="EVI" localSheetId="8">#REF!</definedName>
    <definedName name="EVI" localSheetId="9">#REF!</definedName>
    <definedName name="EVI" localSheetId="4">#REF!</definedName>
    <definedName name="EVI">#REF!</definedName>
    <definedName name="ex_despues" localSheetId="6">#REF!</definedName>
    <definedName name="ex_despues" localSheetId="8">#REF!</definedName>
    <definedName name="ex_despues" localSheetId="9">#REF!</definedName>
    <definedName name="ex_despues" localSheetId="4">#REF!</definedName>
    <definedName name="ex_despues">#REF!</definedName>
    <definedName name="exdesp" localSheetId="6">[26]Sheet1!#REF!</definedName>
    <definedName name="exdesp" localSheetId="8">[26]Sheet1!#REF!</definedName>
    <definedName name="exdesp" localSheetId="9">[26]Sheet1!#REF!</definedName>
    <definedName name="exdesp" localSheetId="4">[26]Sheet1!#REF!</definedName>
    <definedName name="exdesp">[26]Sheet1!#REF!</definedName>
    <definedName name="extra" localSheetId="6" hidden="1">#REF!</definedName>
    <definedName name="extra" localSheetId="8" hidden="1">#REF!</definedName>
    <definedName name="extra" localSheetId="4" hidden="1">#REF!</definedName>
    <definedName name="extra" hidden="1">#REF!</definedName>
    <definedName name="fab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 localSheetId="8">#REF!</definedName>
    <definedName name="Fax" localSheetId="4">#REF!</definedName>
    <definedName name="Fax">#REF!</definedName>
    <definedName name="FB" localSheetId="8">#REF!</definedName>
    <definedName name="FB" localSheetId="4">#REF!</definedName>
    <definedName name="FB">#REF!</definedName>
    <definedName name="FC.DURACION" localSheetId="8">'[13]FUERA DE CONVENIO'!#REF!</definedName>
    <definedName name="FC.DURACION" localSheetId="9">'[12]FUERA DE CONVENIO'!#REF!</definedName>
    <definedName name="FC.DURACION" localSheetId="4">'[13]FUERA DE CONVENIO'!#REF!</definedName>
    <definedName name="FC.DURACION">'[13]FUERA DE CONVENIO'!#REF!</definedName>
    <definedName name="FC.MES" localSheetId="9">'[12]FUERA DE CONVENIO'!$D$8</definedName>
    <definedName name="FC.MES">'[13]FUERA DE CONVENIO'!$D$8</definedName>
    <definedName name="Fd">[51]ESPESOR!$C$15</definedName>
    <definedName name="fdafgasfARFafA" localSheetId="6" hidden="1">{#N/A,#N/A,TRUE,"Corp";#N/A,#N/A,TRUE,"Direct";#N/A,#N/A,TRUE,"Allocations"}</definedName>
    <definedName name="fdafgasfARFafA" localSheetId="8" hidden="1">{#N/A,#N/A,TRUE,"Corp";#N/A,#N/A,TRUE,"Direct";#N/A,#N/A,TRUE,"Allocations"}</definedName>
    <definedName name="fdafgasfARFafA" localSheetId="4" hidden="1">{#N/A,#N/A,TRUE,"Corp";#N/A,#N/A,TRUE,"Direct";#N/A,#N/A,TRUE,"Allocations"}</definedName>
    <definedName name="fdafgasfARFafA" hidden="1">{#N/A,#N/A,TRUE,"Corp";#N/A,#N/A,TRUE,"Direct";#N/A,#N/A,TRUE,"Allocations"}</definedName>
    <definedName name="Fecha" localSheetId="8">#REF!</definedName>
    <definedName name="Fecha" localSheetId="9">#REF!</definedName>
    <definedName name="Fecha" localSheetId="4">#REF!</definedName>
    <definedName name="Fecha">#REF!</definedName>
    <definedName name="Fecha_Antes" localSheetId="8">#REF!</definedName>
    <definedName name="Fecha_Antes" localSheetId="9">#REF!</definedName>
    <definedName name="Fecha_Antes" localSheetId="4">#REF!</definedName>
    <definedName name="Fecha_Antes">#REF!</definedName>
    <definedName name="Fecha_Cierre">'[16]Datos Generales'!$C$3</definedName>
    <definedName name="Fecha_despues" localSheetId="6">#REF!</definedName>
    <definedName name="Fecha_despues" localSheetId="8">#REF!</definedName>
    <definedName name="Fecha_despues" localSheetId="9">#REF!</definedName>
    <definedName name="Fecha_despues" localSheetId="4">#REF!</definedName>
    <definedName name="Fecha_despues">#REF!</definedName>
    <definedName name="Fecha1" localSheetId="9">[4]MiniDB!$D$10</definedName>
    <definedName name="Fecha1">[5]MiniDB!$D$10</definedName>
    <definedName name="Fecha2" localSheetId="9">[4]MiniDB!$D$7</definedName>
    <definedName name="Fecha2">[5]MiniDB!$D$7</definedName>
    <definedName name="Fecha3" localSheetId="9">[4]MiniDB!$D$2</definedName>
    <definedName name="Fecha3">[5]MiniDB!$D$2</definedName>
    <definedName name="FECHAFINAL" localSheetId="8">[1]Sheet5!#REF!</definedName>
    <definedName name="FECHAFINAL" localSheetId="4">[1]Sheet5!#REF!</definedName>
    <definedName name="FECHAFINAL">[1]Sheet5!#REF!</definedName>
    <definedName name="FECHAFINAL1" localSheetId="8">[1]Sheet5!#REF!</definedName>
    <definedName name="FECHAFINAL1" localSheetId="4">[1]Sheet5!#REF!</definedName>
    <definedName name="FECHAFINAL1">[1]Sheet5!#REF!</definedName>
    <definedName name="FECHAINICIAL" localSheetId="8">[1]Sheet5!#REF!</definedName>
    <definedName name="FECHAINICIAL" localSheetId="4">[1]Sheet5!#REF!</definedName>
    <definedName name="FECHAINICIAL">[1]Sheet5!#REF!</definedName>
    <definedName name="FECHAINICIAL1" localSheetId="8">[1]Sheet5!#REF!</definedName>
    <definedName name="FECHAINICIAL1" localSheetId="4">[1]Sheet5!#REF!</definedName>
    <definedName name="FECHAINICIAL1">[1]Sheet5!#REF!</definedName>
    <definedName name="fechant">[26]Sheet1!#REF!</definedName>
    <definedName name="fechdesp">[26]Sheet1!#REF!</definedName>
    <definedName name="Fev" localSheetId="6" hidden="1">Main.SAPF4Help()</definedName>
    <definedName name="Fev" localSheetId="8" hidden="1">Main.SAPF4Help()</definedName>
    <definedName name="Fev" localSheetId="0" hidden="1">Main.SAPF4Help()</definedName>
    <definedName name="Fev" localSheetId="4" hidden="1">Main.SAPF4Help()</definedName>
    <definedName name="Fev" hidden="1">Main.SAPF4Help()</definedName>
    <definedName name="ff" localSheetId="6">#REF!</definedName>
    <definedName name="ff" localSheetId="8">#REF!</definedName>
    <definedName name="ff" localSheetId="9">#REF!</definedName>
    <definedName name="ff" localSheetId="4">#REF!</definedName>
    <definedName name="ff">#REF!</definedName>
    <definedName name="FFAS" localSheetId="6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FAS" localSheetId="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FAS" localSheetId="4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FAS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G" localSheetId="8">#REF!</definedName>
    <definedName name="FG" localSheetId="9">#REF!</definedName>
    <definedName name="FG" localSheetId="4">#REF!</definedName>
    <definedName name="FG">#REF!</definedName>
    <definedName name="FIEL" localSheetId="8">#REF!</definedName>
    <definedName name="FIEL" localSheetId="9">#REF!</definedName>
    <definedName name="FIEL" localSheetId="4">#REF!</definedName>
    <definedName name="FIEL">#REF!</definedName>
    <definedName name="FIL" localSheetId="8">#REF!</definedName>
    <definedName name="FIL" localSheetId="9">#REF!</definedName>
    <definedName name="FIL" localSheetId="4">#REF!</definedName>
    <definedName name="FIL">#REF!</definedName>
    <definedName name="FIRST" localSheetId="6" hidden="1">{#N/A,#N/A,TRUE,"Corp";#N/A,#N/A,TRUE,"Direct";#N/A,#N/A,TRUE,"Allocations"}</definedName>
    <definedName name="FIRST" localSheetId="8" hidden="1">{#N/A,#N/A,TRUE,"Corp";#N/A,#N/A,TRUE,"Direct";#N/A,#N/A,TRUE,"Allocations"}</definedName>
    <definedName name="FIRST" localSheetId="4" hidden="1">{#N/A,#N/A,TRUE,"Corp";#N/A,#N/A,TRUE,"Direct";#N/A,#N/A,TRUE,"Allocations"}</definedName>
    <definedName name="FIRST" hidden="1">{#N/A,#N/A,TRUE,"Corp";#N/A,#N/A,TRUE,"Direct";#N/A,#N/A,TRUE,"Allocations"}</definedName>
    <definedName name="FixedC" localSheetId="8">#REF!</definedName>
    <definedName name="FixedC" localSheetId="9">#REF!</definedName>
    <definedName name="FixedC" localSheetId="4">#REF!</definedName>
    <definedName name="FixedC">#REF!</definedName>
    <definedName name="FL_ID" localSheetId="9">[4]MiniDB!$D$36</definedName>
    <definedName name="FL_ID">[5]MiniDB!$D$36</definedName>
    <definedName name="FL_length" localSheetId="9">[4]MiniDB!$D$35</definedName>
    <definedName name="FL_length">[5]MiniDB!$D$35</definedName>
    <definedName name="Fluido" localSheetId="8">#REF!</definedName>
    <definedName name="Fluido" localSheetId="4">#REF!</definedName>
    <definedName name="Fluido">#REF!</definedName>
    <definedName name="Fono" localSheetId="8">#REF!</definedName>
    <definedName name="Fono" localSheetId="4">#REF!</definedName>
    <definedName name="Fono">#REF!</definedName>
    <definedName name="Ford4000" localSheetId="8">#REF!</definedName>
    <definedName name="Ford4000" localSheetId="4">#REF!</definedName>
    <definedName name="Ford4000">#REF!</definedName>
    <definedName name="FORM">#REF!</definedName>
    <definedName name="FORMAC">#REF!</definedName>
    <definedName name="Format">'[52]Base General'!#REF!</definedName>
    <definedName name="FPDe">[19]Data!$D$13</definedName>
    <definedName name="FPV" localSheetId="8">#REF!</definedName>
    <definedName name="FPV" localSheetId="4">#REF!</definedName>
    <definedName name="FPV">#REF!</definedName>
    <definedName name="Frec_1" localSheetId="9">[4]MiniDB!$D$57</definedName>
    <definedName name="Frec_1">[5]MiniDB!$D$57</definedName>
    <definedName name="Frec_2" localSheetId="9">[4]MiniDB!$D$58</definedName>
    <definedName name="Frec_2">[5]MiniDB!$D$58</definedName>
    <definedName name="Frec_3" localSheetId="9">[4]MiniDB!$D$59</definedName>
    <definedName name="Frec_3">[5]MiniDB!$D$59</definedName>
    <definedName name="Frec_4" localSheetId="9">[4]MiniDB!$D$60</definedName>
    <definedName name="Frec_4">[5]MiniDB!$D$60</definedName>
    <definedName name="Frec_5" localSheetId="9">[4]MiniDB!$D$61</definedName>
    <definedName name="Frec_5">[5]MiniDB!$D$61</definedName>
    <definedName name="Frec_6" localSheetId="9">[4]MiniDB!$D$62</definedName>
    <definedName name="Frec_6">[5]MiniDB!$D$62</definedName>
    <definedName name="FS" localSheetId="8">#REF!</definedName>
    <definedName name="FS" localSheetId="4">#REF!</definedName>
    <definedName name="FS">#REF!</definedName>
    <definedName name="FSDFSD">#N/A</definedName>
    <definedName name="Ft">[51]ESPESOR!$C$16</definedName>
    <definedName name="FTF" localSheetId="6">#REF!</definedName>
    <definedName name="FTF" localSheetId="8">#REF!</definedName>
    <definedName name="FTF" localSheetId="9">#REF!</definedName>
    <definedName name="FTF" localSheetId="4">#REF!</definedName>
    <definedName name="FTF">#REF!</definedName>
    <definedName name="FU" localSheetId="6">#REF!</definedName>
    <definedName name="FU" localSheetId="8">#REF!</definedName>
    <definedName name="FU" localSheetId="9">#REF!</definedName>
    <definedName name="FU" localSheetId="4">#REF!</definedName>
    <definedName name="FU">#REF!</definedName>
    <definedName name="fv" localSheetId="6">#REF!</definedName>
    <definedName name="fv" localSheetId="8">#REF!</definedName>
    <definedName name="fv" localSheetId="9">#REF!</definedName>
    <definedName name="fv" localSheetId="4">#REF!</definedName>
    <definedName name="fv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mma">#REF!</definedName>
    <definedName name="Gan_no_Imp">#REF!</definedName>
    <definedName name="Gan_no_imp1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[26]Sheet1!#REF!</definedName>
    <definedName name="gasdesp">[26]Sheet1!#REF!</definedName>
    <definedName name="GassepModelo" localSheetId="9">[53]DataCombos2!$B$6:$B$88</definedName>
    <definedName name="GassepModelo">[54]DataCombos2!$B$6:$B$88</definedName>
    <definedName name="GAST" localSheetId="6">#REF!</definedName>
    <definedName name="GAST" localSheetId="8">#REF!</definedName>
    <definedName name="GAST" localSheetId="9">#REF!</definedName>
    <definedName name="GAST" localSheetId="4">#REF!</definedName>
    <definedName name="GAST">#REF!</definedName>
    <definedName name="GC3500_PRICES">'[55]MASTER TABLE'!$I$547:$I$564</definedName>
    <definedName name="GDEP" localSheetId="6">#REF!</definedName>
    <definedName name="GDEP" localSheetId="8">#REF!</definedName>
    <definedName name="GDEP" localSheetId="9">#REF!</definedName>
    <definedName name="GDEP" localSheetId="4">#REF!</definedName>
    <definedName name="GDEP">#REF!</definedName>
    <definedName name="GENERAL">#N/A</definedName>
    <definedName name="GETDAT" localSheetId="6">#REF!</definedName>
    <definedName name="GETDAT" localSheetId="8">#REF!</definedName>
    <definedName name="GETDAT" localSheetId="9">#REF!</definedName>
    <definedName name="GETDAT" localSheetId="4">#REF!</definedName>
    <definedName name="GETDAT">#REF!</definedName>
    <definedName name="gf" localSheetId="6">#REF!</definedName>
    <definedName name="gf" localSheetId="8">#REF!</definedName>
    <definedName name="gf" localSheetId="9">#REF!</definedName>
    <definedName name="gf" localSheetId="4">#REF!</definedName>
    <definedName name="gf">#REF!</definedName>
    <definedName name="GG" localSheetId="8">#REF!</definedName>
    <definedName name="GG" localSheetId="4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[26]Sheet1!#REF!</definedName>
    <definedName name="GPM" localSheetId="8">#REF!</definedName>
    <definedName name="GPM" localSheetId="4">#REF!</definedName>
    <definedName name="GPM">#REF!</definedName>
    <definedName name="_xlnm.Recorder" localSheetId="6">#REF!</definedName>
    <definedName name="_xlnm.Recorder" localSheetId="8">#REF!</definedName>
    <definedName name="_xlnm.Recorder" localSheetId="4">#REF!</definedName>
    <definedName name="_xlnm.Recorder">#REF!</definedName>
    <definedName name="GRABAR" localSheetId="6">#REF!</definedName>
    <definedName name="GRABAR" localSheetId="8">#REF!</definedName>
    <definedName name="GRABAR" localSheetId="4">#REF!</definedName>
    <definedName name="GRABAR">#REF!</definedName>
    <definedName name="GrabarCambios" localSheetId="0">[9]!GrabarCambios</definedName>
    <definedName name="GrabarCambios">[9]!GrabarCambios</definedName>
    <definedName name="GRABARDIAS" localSheetId="8">[1]Sheet6!#REF!</definedName>
    <definedName name="GRABARDIAS" localSheetId="4">[1]Sheet6!#REF!</definedName>
    <definedName name="GRABARDIAS">[1]Sheet6!#REF!</definedName>
    <definedName name="grade">[19]Data!$K$13</definedName>
    <definedName name="Guardias_por_turno" localSheetId="8">#REF!</definedName>
    <definedName name="Guardias_por_turno" localSheetId="4">#REF!</definedName>
    <definedName name="Guardias_por_turno">#REF!</definedName>
    <definedName name="h" localSheetId="8">#REF!</definedName>
    <definedName name="h" localSheetId="4">#REF!</definedName>
    <definedName name="h">#REF!</definedName>
    <definedName name="H2O" localSheetId="8">#REF!</definedName>
    <definedName name="H2O" localSheetId="4">#REF!</definedName>
    <definedName name="H2O">#REF!</definedName>
    <definedName name="hdp" localSheetId="8">[56]WTPO0197!#REF!</definedName>
    <definedName name="hdp" localSheetId="4">[56]WTPO0197!#REF!</definedName>
    <definedName name="hdp">[56]WTPO0197!#REF!</definedName>
    <definedName name="HeatValue" localSheetId="6">#REF!</definedName>
    <definedName name="HeatValue" localSheetId="8">#REF!</definedName>
    <definedName name="HeatValue" localSheetId="9">#REF!</definedName>
    <definedName name="HeatValue" localSheetId="4">#REF!</definedName>
    <definedName name="HeatValue">#REF!</definedName>
    <definedName name="HERRA" localSheetId="6">#REF!</definedName>
    <definedName name="HERRA" localSheetId="8">#REF!</definedName>
    <definedName name="HERRA" localSheetId="9">#REF!</definedName>
    <definedName name="HERRA" localSheetId="4">#REF!</definedName>
    <definedName name="HERRA">#REF!</definedName>
    <definedName name="herramientas" localSheetId="6">[57]Equipos!#REF!</definedName>
    <definedName name="herramientas" localSheetId="8">[57]Equipos!#REF!</definedName>
    <definedName name="herramientas" localSheetId="9">[57]Equipos!#REF!</definedName>
    <definedName name="herramientas" localSheetId="4">[57]Equipos!#REF!</definedName>
    <definedName name="herramientas">[57]Equipos!#REF!</definedName>
    <definedName name="hh" localSheetId="6">#REF!</definedName>
    <definedName name="hh" localSheetId="8">#REF!</definedName>
    <definedName name="hh" localSheetId="9">#REF!</definedName>
    <definedName name="hh" localSheetId="4">#REF!</definedName>
    <definedName name="hh">#REF!</definedName>
    <definedName name="hi" localSheetId="6">#REF!</definedName>
    <definedName name="hi" localSheetId="8">#REF!</definedName>
    <definedName name="hi" localSheetId="9">#REF!</definedName>
    <definedName name="hi" localSheetId="4">#REF!</definedName>
    <definedName name="hi">#REF!</definedName>
    <definedName name="Hijo1" localSheetId="6">#REF!</definedName>
    <definedName name="Hijo1" localSheetId="8">#REF!</definedName>
    <definedName name="Hijo1" localSheetId="9">#REF!</definedName>
    <definedName name="Hijo1" localSheetId="4">#REF!</definedName>
    <definedName name="Hijo1">#REF!</definedName>
    <definedName name="Hijos">#REF!</definedName>
    <definedName name="hoja2">#REF!</definedName>
    <definedName name="hoja3">#REF!</definedName>
    <definedName name="hoja4">#REF!</definedName>
    <definedName name="hoja5" localSheetId="9">'[20]Salida Tk Bafle'!$A$7:$P$500</definedName>
    <definedName name="hoja5">'[21]Salida Tk Bafle'!$A$7:$P$500</definedName>
    <definedName name="hoja6" localSheetId="9">'[20]Impulsion Bomba Inyectora'!$A$4:$U$502</definedName>
    <definedName name="hoja6">'[21]Impulsion Bomba Inyectora'!$A$4:$U$502</definedName>
    <definedName name="Horas_por_turno" localSheetId="8">#REF!</definedName>
    <definedName name="Horas_por_turno" localSheetId="4">#REF!</definedName>
    <definedName name="Horas_por_turno">#REF!</definedName>
    <definedName name="horasp" localSheetId="8">#REF!</definedName>
    <definedName name="horasp" localSheetId="4">#REF!</definedName>
    <definedName name="horasp">#REF!</definedName>
    <definedName name="HP" localSheetId="8">#REF!</definedName>
    <definedName name="HP" localSheetId="4">#REF!</definedName>
    <definedName name="HP">#REF!</definedName>
    <definedName name="hsd">#REF!</definedName>
    <definedName name="HTML_CodePage" hidden="1">1252</definedName>
    <definedName name="HTML_Control" localSheetId="6" hidden="1">{"'Sheet1'!$A$1:$O$40"}</definedName>
    <definedName name="HTML_Control" localSheetId="8" hidden="1">{"'Sheet1'!$A$1:$O$40"}</definedName>
    <definedName name="HTML_Control" localSheetId="4" hidden="1">{"'Sheet1'!$A$1:$O$40"}</definedName>
    <definedName name="HTML_Control" hidden="1">{"'Sheet1'!$A$1:$O$40"}</definedName>
    <definedName name="HTML_Description" hidden="1">""</definedName>
    <definedName name="HTML_Email" hidden="1">""</definedName>
    <definedName name="HTML_Header" hidden="1">"Sheet1"</definedName>
    <definedName name="HTML_LastUpdate" hidden="1">"2/5/99"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HD:HomePageStuff:pc:datasets:implprem.html"</definedName>
    <definedName name="HTML_Title" hidden="1">"S&amp;P Implied Equity Premiums"</definedName>
    <definedName name="HTML1_1" hidden="1">"[RiskPremiumUS]Sheet1!$A$1:$M$38"</definedName>
    <definedName name="HTML1_10" hidden="1">""</definedName>
    <definedName name="HTML1_11" hidden="1">1</definedName>
    <definedName name="HTML1_12" hidden="1">"Zip 100:New_Home_Page:datafile:implpr.html"</definedName>
    <definedName name="HTML1_2" hidden="1">1</definedName>
    <definedName name="HTML1_3" hidden="1">"RiskPremiumUS"</definedName>
    <definedName name="HTML1_4" hidden="1">"Implied Risk Premiums for US"</definedName>
    <definedName name="HTML1_5" hidden="1">""</definedName>
    <definedName name="HTML1_6" hidden="1">-4146</definedName>
    <definedName name="HTML1_7" hidden="1">-4146</definedName>
    <definedName name="HTML1_8" hidden="1">"3/19/97"</definedName>
    <definedName name="HTML1_9" hidden="1">"Aswath Damodaran"</definedName>
    <definedName name="HTML2_1" hidden="1">"[histret.xls]Sheet1!$A$1:$G$85"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1</definedName>
    <definedName name="HVGI" localSheetId="8">#REF!</definedName>
    <definedName name="HVGI" localSheetId="9">#REF!</definedName>
    <definedName name="HVGI" localSheetId="4">#REF!</definedName>
    <definedName name="HVGI">#REF!</definedName>
    <definedName name="HVGS" localSheetId="8">#REF!</definedName>
    <definedName name="HVGS" localSheetId="9">#REF!</definedName>
    <definedName name="HVGS" localSheetId="4">#REF!</definedName>
    <definedName name="HVGS">#REF!</definedName>
    <definedName name="HVLS" localSheetId="8">#REF!</definedName>
    <definedName name="HVLS" localSheetId="9">#REF!</definedName>
    <definedName name="HVLS" localSheetId="4">#REF!</definedName>
    <definedName name="HVLS">#REF!</definedName>
    <definedName name="i">#REF!</definedName>
    <definedName name="IB">#REF!</definedName>
    <definedName name="iff">#REF!</definedName>
    <definedName name="ii">#REF!</definedName>
    <definedName name="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 localSheetId="8">#REF!</definedName>
    <definedName name="Imp_1" localSheetId="4">#REF!</definedName>
    <definedName name="Imp_1">#REF!</definedName>
    <definedName name="Imp_2" localSheetId="8">#REF!</definedName>
    <definedName name="Imp_2" localSheetId="4">#REF!</definedName>
    <definedName name="Imp_2">#REF!</definedName>
    <definedName name="Impuestos" localSheetId="8">#REF!</definedName>
    <definedName name="Impuestos" localSheetId="4">#REF!</definedName>
    <definedName name="Impuestos">#REF!</definedName>
    <definedName name="imputa">'[58]Canon Taller '!$I$15:$J$19</definedName>
    <definedName name="Income" localSheetId="6">#REF!</definedName>
    <definedName name="Income" localSheetId="8">#REF!</definedName>
    <definedName name="Income" localSheetId="9">#REF!</definedName>
    <definedName name="Income" localSheetId="4">#REF!</definedName>
    <definedName name="Income">#REF!</definedName>
    <definedName name="Indices" localSheetId="9">[59]Validaciones!$B$79:$B$83</definedName>
    <definedName name="Indices">[60]Validaciones!$B$79:$B$83</definedName>
    <definedName name="InfoGlob">'[61]Informe global'!$A$6:$AA$90</definedName>
    <definedName name="INI" localSheetId="6">#REF!</definedName>
    <definedName name="INI" localSheetId="8">#REF!</definedName>
    <definedName name="INI" localSheetId="9">#REF!</definedName>
    <definedName name="INI" localSheetId="4">#REF!</definedName>
    <definedName name="INI">#REF!</definedName>
    <definedName name="INICIAL" localSheetId="8">[1]Sheet5!#REF!</definedName>
    <definedName name="INICIAL" localSheetId="4">[1]Sheet5!#REF!</definedName>
    <definedName name="INICIAL">[1]Sheet5!#REF!</definedName>
    <definedName name="inicio" localSheetId="8">#REF!</definedName>
    <definedName name="inicio" localSheetId="4">#REF!</definedName>
    <definedName name="inicio">#REF!</definedName>
    <definedName name="InjectionVC">[25]Datos!$F$66</definedName>
    <definedName name="Insumos_Directo_Indirecto" localSheetId="9">[62]Validaciones!$B$61:$B$63</definedName>
    <definedName name="Insumos_Directo_Indirecto">[63]Validaciones!$B$61:$B$63</definedName>
    <definedName name="INT" localSheetId="6">#REF!</definedName>
    <definedName name="INT" localSheetId="8">#REF!</definedName>
    <definedName name="INT" localSheetId="9">#REF!</definedName>
    <definedName name="INT" localSheetId="4">#REF!</definedName>
    <definedName name="INT">#REF!</definedName>
    <definedName name="INV" localSheetId="6" hidden="1">{#N/A,#N/A,FALSE,"RES-ANUAL";#N/A,#N/A,FALSE,"RES-CUENTA";#N/A,#N/A,FALSE,"AREA-RESP"}</definedName>
    <definedName name="INV" localSheetId="7" hidden="1">{#N/A,#N/A,FALSE,"RES-ANUAL";#N/A,#N/A,FALSE,"RES-CUENTA";#N/A,#N/A,FALSE,"AREA-RESP"}</definedName>
    <definedName name="INV" localSheetId="8" hidden="1">{#N/A,#N/A,FALSE,"RES-ANUAL";#N/A,#N/A,FALSE,"RES-CUENTA";#N/A,#N/A,FALSE,"AREA-RESP"}</definedName>
    <definedName name="INV" localSheetId="9" hidden="1">{#N/A,#N/A,FALSE,"RES-ANUAL";#N/A,#N/A,FALSE,"RES-CUENTA";#N/A,#N/A,FALSE,"AREA-RESP"}</definedName>
    <definedName name="INV" localSheetId="4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 localSheetId="8">#REF!</definedName>
    <definedName name="Inversiones" localSheetId="4">#REF!</definedName>
    <definedName name="Inversiones">#REF!</definedName>
    <definedName name="Investment" localSheetId="8">#REF!</definedName>
    <definedName name="Investment" localSheetId="4">#REF!</definedName>
    <definedName name="Investment">#REF!</definedName>
    <definedName name="Inygas" localSheetId="8">#REF!</definedName>
    <definedName name="Inygas" localSheetId="4">#REF!</definedName>
    <definedName name="Inygas">#REF!</definedName>
    <definedName name="IS">#REF!</definedName>
    <definedName name="ITB">#REF!</definedName>
    <definedName name="IVA">#REF!</definedName>
    <definedName name="IVA_AÑO" localSheetId="9">[64]IVA!$C$6:$G$6</definedName>
    <definedName name="IVA_AÑO">[65]IVA!$C$6:$G$6</definedName>
    <definedName name="IVA_IMPORTE" localSheetId="9">[64]IVA!$C$7:$G$90</definedName>
    <definedName name="IVA_IMPORTE">[65]IVA!$C$7:$G$90</definedName>
    <definedName name="IVA_JURISDICCION" localSheetId="9">[64]IVA!$B$7:$B$90</definedName>
    <definedName name="IVA_JURISDICCION">[65]IVA!$B$7:$B$90</definedName>
    <definedName name="j" localSheetId="6">#REF!</definedName>
    <definedName name="j" localSheetId="8" hidden="1">#REF!</definedName>
    <definedName name="j" localSheetId="9">#REF!</definedName>
    <definedName name="j" localSheetId="4">#REF!</definedName>
    <definedName name="j">#REF!</definedName>
    <definedName name="jj" localSheetId="6">#REF!</definedName>
    <definedName name="jj" localSheetId="8">#REF!</definedName>
    <definedName name="jj" localSheetId="9">#REF!</definedName>
    <definedName name="jj" localSheetId="4">#REF!</definedName>
    <definedName name="jj">#REF!</definedName>
    <definedName name="JJJF">'[8]PROD DIA Y MES'!$A$1:$P$55</definedName>
    <definedName name="k" localSheetId="6">#REF!</definedName>
    <definedName name="k" localSheetId="8" hidden="1">#REF!</definedName>
    <definedName name="k" localSheetId="9">#REF!</definedName>
    <definedName name="k" localSheetId="4">#REF!</definedName>
    <definedName name="k">#REF!</definedName>
    <definedName name="KFAC" localSheetId="6">#REF!</definedName>
    <definedName name="KFAC" localSheetId="8">#REF!</definedName>
    <definedName name="KFAC" localSheetId="9">#REF!</definedName>
    <definedName name="KFAC" localSheetId="4">#REF!</definedName>
    <definedName name="KFAC">#REF!</definedName>
    <definedName name="kikyuf" localSheetId="6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ikyuf" localSheetId="8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ikyuf" localSheetId="4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ikyuf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k" localSheetId="8">#REF!</definedName>
    <definedName name="kk" localSheetId="9">#REF!</definedName>
    <definedName name="kk" localSheetId="4">#REF!</definedName>
    <definedName name="kk">#REF!</definedName>
    <definedName name="L._DEL__MOJON_____JARILLOSA_____PTO._SILVA" localSheetId="8">#REF!</definedName>
    <definedName name="L._DEL__MOJON_____JARILLOSA_____PTO._SILVA" localSheetId="9">#REF!</definedName>
    <definedName name="L._DEL__MOJON_____JARILLOSA_____PTO._SILVA" localSheetId="4">#REF!</definedName>
    <definedName name="L._DEL__MOJON_____JARILLOSA_____PTO._SILVA">#REF!</definedName>
    <definedName name="LABEL" localSheetId="8">#REF!</definedName>
    <definedName name="LABEL" localSheetId="9">#REF!</definedName>
    <definedName name="LABEL" localSheetId="4">#REF!</definedName>
    <definedName name="LABEL">#REF!</definedName>
    <definedName name="lapso">#REF!</definedName>
    <definedName name="Lavadero">#REF!</definedName>
    <definedName name="Lim_inf" localSheetId="9">[4]MiniDB!$D$51</definedName>
    <definedName name="Lim_inf">[5]MiniDB!$D$51</definedName>
    <definedName name="Lim_sup" localSheetId="9">[4]MiniDB!$D$56</definedName>
    <definedName name="Lim_sup">[5]MiniDB!$D$56</definedName>
    <definedName name="LIN" localSheetId="8">#REF!</definedName>
    <definedName name="LIN" localSheetId="4">#REF!</definedName>
    <definedName name="LIN">#REF!</definedName>
    <definedName name="ListaActividades">[66]Datos!$G$6:$G$29</definedName>
    <definedName name="ListaCombustibles" localSheetId="6">#REF!</definedName>
    <definedName name="ListaCombustibles" localSheetId="8">#REF!</definedName>
    <definedName name="ListaCombustibles" localSheetId="9">#REF!</definedName>
    <definedName name="ListaCombustibles" localSheetId="4">#REF!</definedName>
    <definedName name="ListaCombustibles">#REF!</definedName>
    <definedName name="ListaModelos">'[67]Controles procesos'!$B$29:$B$37</definedName>
    <definedName name="ListaNeumaticos" localSheetId="6">#REF!</definedName>
    <definedName name="ListaNeumaticos" localSheetId="8">#REF!</definedName>
    <definedName name="ListaNeumaticos" localSheetId="9">#REF!</definedName>
    <definedName name="ListaNeumaticos" localSheetId="4">#REF!</definedName>
    <definedName name="ListaNeumaticos">#REF!</definedName>
    <definedName name="ListaSueldos" localSheetId="6">#REF!</definedName>
    <definedName name="ListaSueldos" localSheetId="8">#REF!</definedName>
    <definedName name="ListaSueldos" localSheetId="9">#REF!</definedName>
    <definedName name="ListaSueldos" localSheetId="4">#REF!</definedName>
    <definedName name="ListaSueldos">#REF!</definedName>
    <definedName name="ListaTiemposUnidades">[66]Datos!$K$6:$K$10</definedName>
    <definedName name="ll" localSheetId="6">#REF!</definedName>
    <definedName name="ll" localSheetId="8">#REF!</definedName>
    <definedName name="ll" localSheetId="9">#REF!</definedName>
    <definedName name="ll" localSheetId="4">#REF!</definedName>
    <definedName name="ll">#REF!</definedName>
    <definedName name="LOC" localSheetId="6">#REF!</definedName>
    <definedName name="LOC" localSheetId="8">#REF!</definedName>
    <definedName name="LOC" localSheetId="9">#REF!</definedName>
    <definedName name="LOC" localSheetId="4">#REF!</definedName>
    <definedName name="LOC">#REF!</definedName>
    <definedName name="LubeF4000" localSheetId="6">#REF!</definedName>
    <definedName name="LubeF4000" localSheetId="8">#REF!</definedName>
    <definedName name="LubeF4000" localSheetId="9">#REF!</definedName>
    <definedName name="LubeF4000" localSheetId="4">#REF!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8m8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 localSheetId="6">GO!Macro1</definedName>
    <definedName name="Macro1" localSheetId="7">IPIM!Macro1</definedName>
    <definedName name="Macro1" localSheetId="8">'MO Mza'!Macro1</definedName>
    <definedName name="Macro1" localSheetId="9">'MO NQN'!Macro1</definedName>
    <definedName name="Macro1" localSheetId="4">'Sumas extras'!Macro1</definedName>
    <definedName name="Macro1">[0]!Macro1</definedName>
    <definedName name="Macro10" localSheetId="6">GO!Macro10</definedName>
    <definedName name="Macro10" localSheetId="7">IPIM!Macro10</definedName>
    <definedName name="Macro10" localSheetId="8">'MO Mza'!Macro10</definedName>
    <definedName name="Macro10" localSheetId="9">'MO NQN'!Macro10</definedName>
    <definedName name="Macro10" localSheetId="4">'Sumas extras'!Macro10</definedName>
    <definedName name="Macro10">[0]!Macro10</definedName>
    <definedName name="Macro2" localSheetId="6">GO!Macro2</definedName>
    <definedName name="Macro2" localSheetId="7">IPIM!Macro2</definedName>
    <definedName name="Macro2" localSheetId="8">'MO Mza'!Macro2</definedName>
    <definedName name="Macro2" localSheetId="9">'MO NQN'!Macro2</definedName>
    <definedName name="Macro2" localSheetId="4">'Sumas extras'!Macro2</definedName>
    <definedName name="Macro2">[0]!Macro2</definedName>
    <definedName name="Macro20" localSheetId="6">GO!Macro20</definedName>
    <definedName name="Macro20" localSheetId="7">IPIM!Macro20</definedName>
    <definedName name="Macro20" localSheetId="8">'MO Mza'!Macro20</definedName>
    <definedName name="Macro20" localSheetId="9">'MO NQN'!Macro20</definedName>
    <definedName name="Macro20" localSheetId="4">'Sumas extras'!Macro20</definedName>
    <definedName name="Macro20">[0]!Macro20</definedName>
    <definedName name="Macro4" localSheetId="0">[9]!Macro4</definedName>
    <definedName name="Macro4">[9]!Macro4</definedName>
    <definedName name="Macro6" localSheetId="6">GO!Macro6</definedName>
    <definedName name="Macro6" localSheetId="7">IPIM!Macro6</definedName>
    <definedName name="Macro6" localSheetId="8">'MO Mza'!Macro6</definedName>
    <definedName name="Macro6" localSheetId="9">'MO NQN'!Macro6</definedName>
    <definedName name="Macro6" localSheetId="4">'Sumas extras'!Macro6</definedName>
    <definedName name="Macro6">[0]!Macro6</definedName>
    <definedName name="Macro60" localSheetId="6">GO!Macro60</definedName>
    <definedName name="Macro60" localSheetId="7">IPIM!Macro60</definedName>
    <definedName name="Macro60" localSheetId="8">'MO Mza'!Macro60</definedName>
    <definedName name="Macro60" localSheetId="9">'MO NQN'!Macro60</definedName>
    <definedName name="Macro60" localSheetId="4">'Sumas extras'!Macro60</definedName>
    <definedName name="Macro60">[0]!Macro60</definedName>
    <definedName name="Macro7" localSheetId="6">GO!Macro7</definedName>
    <definedName name="Macro7" localSheetId="7">IPIM!Macro7</definedName>
    <definedName name="Macro7" localSheetId="8">'MO Mza'!Macro7</definedName>
    <definedName name="Macro7" localSheetId="9">'MO NQN'!Macro7</definedName>
    <definedName name="Macro7" localSheetId="4">'Sumas extras'!Macro7</definedName>
    <definedName name="Macro7">[0]!Macro7</definedName>
    <definedName name="Macro70" localSheetId="6">GO!Macro70</definedName>
    <definedName name="Macro70" localSheetId="7">IPIM!Macro70</definedName>
    <definedName name="Macro70" localSheetId="8">'MO Mza'!Macro70</definedName>
    <definedName name="Macro70" localSheetId="9">'MO NQN'!Macro70</definedName>
    <definedName name="Macro70" localSheetId="4">'Sumas extras'!Macro70</definedName>
    <definedName name="Macro70">[0]!Macro70</definedName>
    <definedName name="ManejoDefensivo" localSheetId="6">#REF!</definedName>
    <definedName name="ManejoDefensivo" localSheetId="8">#REF!</definedName>
    <definedName name="ManejoDefensivo" localSheetId="9">#REF!</definedName>
    <definedName name="ManejoDefensivo" localSheetId="4">#REF!</definedName>
    <definedName name="ManejoDefensivo">#REF!</definedName>
    <definedName name="maquina1" localSheetId="9">[40]Hoja1!$E$1:$E$14</definedName>
    <definedName name="maquina1">[41]Hoja1!$E$1:$E$14</definedName>
    <definedName name="Máquinas" localSheetId="9">[10]Maq!$A$6:$A$33</definedName>
    <definedName name="Máquinas">[11]Maq!$A$6:$A$33</definedName>
    <definedName name="mas" localSheetId="6">#REF!</definedName>
    <definedName name="mas" localSheetId="8">#REF!</definedName>
    <definedName name="mas" localSheetId="9">#REF!</definedName>
    <definedName name="mas" localSheetId="4">#REF!</definedName>
    <definedName name="mas">#REF!</definedName>
    <definedName name="MATE" localSheetId="8">'[68]1240-18-P-RI-002'!#REF!</definedName>
    <definedName name="MATE" localSheetId="4">'[68]1240-18-P-RI-002'!#REF!</definedName>
    <definedName name="MATE">'[68]1240-18-P-RI-002'!#REF!</definedName>
    <definedName name="Materiales" localSheetId="9">[10]Mat!$A$4:$A$305</definedName>
    <definedName name="Materiales">[11]Mat!$A$4:$A$305</definedName>
    <definedName name="Maxima" localSheetId="9">[4]MiniDB!$D$49</definedName>
    <definedName name="Maxima">[5]MiniDB!$D$49</definedName>
    <definedName name="MedicinaLaboral" localSheetId="8">#REF!</definedName>
    <definedName name="MedicinaLaboral" localSheetId="4">#REF!</definedName>
    <definedName name="MedicinaLaboral">#REF!</definedName>
    <definedName name="Menor" localSheetId="8">'[58]Sop Dif '!#REF!</definedName>
    <definedName name="Menor" localSheetId="4">'[58]Sop Dif '!#REF!</definedName>
    <definedName name="Menor">'[58]Sop Dif '!#REF!</definedName>
    <definedName name="menos" localSheetId="6">#REF!</definedName>
    <definedName name="menos" localSheetId="8">#REF!</definedName>
    <definedName name="menos" localSheetId="9">#REF!</definedName>
    <definedName name="menos" localSheetId="4">#REF!</definedName>
    <definedName name="menos">#REF!</definedName>
    <definedName name="MENSAJE_DIAS" localSheetId="8">[1]Sheet6!#REF!</definedName>
    <definedName name="MENSAJE_DIAS" localSheetId="4">[1]Sheet6!#REF!</definedName>
    <definedName name="MENSAJE_DIAS">[1]Sheet6!#REF!</definedName>
    <definedName name="MENU" localSheetId="8">#REF!</definedName>
    <definedName name="MENU" localSheetId="4">#REF!</definedName>
    <definedName name="MENU">#REF!</definedName>
    <definedName name="MENUS" localSheetId="8">#REF!</definedName>
    <definedName name="MENUS" localSheetId="4">#REF!</definedName>
    <definedName name="MENUS">#REF!</definedName>
    <definedName name="mermas" localSheetId="8">#REF!</definedName>
    <definedName name="mermas" localSheetId="4">#REF!</definedName>
    <definedName name="mermas">#REF!</definedName>
    <definedName name="MES">#REF!</definedName>
    <definedName name="min">#REF!</definedName>
    <definedName name="Minima" localSheetId="9">[4]MiniDB!$D$45</definedName>
    <definedName name="Minima">[5]MiniDB!$D$45</definedName>
    <definedName name="mm" localSheetId="8">#REF!</definedName>
    <definedName name="mm" localSheetId="4">#REF!</definedName>
    <definedName name="mm">#REF!</definedName>
    <definedName name="mm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 localSheetId="9">[40]Hoja1!$F$1:$F$5</definedName>
    <definedName name="modalidad">[41]Hoja1!$F$1:$F$5</definedName>
    <definedName name="Módulo3.Sector2" localSheetId="0">[9]!Módulo3.Sector2</definedName>
    <definedName name="Módulo3.Sector2">[9]!Módulo3.Sector2</definedName>
    <definedName name="Módulo4.Sector3" localSheetId="0">[9]!Módulo4.Sector3</definedName>
    <definedName name="Módulo4.Sector3">[9]!Módulo4.Sector3</definedName>
    <definedName name="Módulo5.Sector4" localSheetId="0">[9]!Módulo5.Sector4</definedName>
    <definedName name="Módulo5.Sector4">[9]!Módulo5.Sector4</definedName>
    <definedName name="Módulo6.Sector5" localSheetId="0">[9]!Módulo6.Sector5</definedName>
    <definedName name="Módulo6.Sector5">[9]!Módulo6.Sector5</definedName>
    <definedName name="MOI" localSheetId="8">#REF!</definedName>
    <definedName name="MOI" localSheetId="4">#REF!</definedName>
    <definedName name="MOI">#REF!</definedName>
    <definedName name="Moneda">[16]Resumen!$X$2</definedName>
    <definedName name="MONTO" localSheetId="6">#REF!</definedName>
    <definedName name="MONTO" localSheetId="8">#REF!</definedName>
    <definedName name="MONTO" localSheetId="9">#REF!</definedName>
    <definedName name="MONTO" localSheetId="4">#REF!</definedName>
    <definedName name="MONTO">#REF!</definedName>
    <definedName name="Monto_Descuento_Bolívares" localSheetId="6">#REF!</definedName>
    <definedName name="Monto_Descuento_Bolívares" localSheetId="8">#REF!</definedName>
    <definedName name="Monto_Descuento_Bolívares" localSheetId="9">#REF!</definedName>
    <definedName name="Monto_Descuento_Bolívares" localSheetId="4">#REF!</definedName>
    <definedName name="Monto_Descuento_Bolívares">#REF!</definedName>
    <definedName name="Monto_Descuento_Dólares" localSheetId="6">#REF!</definedName>
    <definedName name="Monto_Descuento_Dólares" localSheetId="8">#REF!</definedName>
    <definedName name="Monto_Descuento_Dólares" localSheetId="9">#REF!</definedName>
    <definedName name="Monto_Descuento_Dólares" localSheetId="4">#REF!</definedName>
    <definedName name="Monto_Descuento_Dólares">#REF!</definedName>
    <definedName name="Mopre1">#REF!</definedName>
    <definedName name="movimiento">#REF!</definedName>
    <definedName name="MOVPARAFINA">'[30]PERDIDA DE TBG.'!$A$71:$J$132</definedName>
    <definedName name="MOVTBGACIDO">'[30]PERDIDA DE TBG.'!$A$207:$J$268</definedName>
    <definedName name="MOVTBGARENACARB">'[30]PERDIDA DE TBG.'!$A$139:$J$200</definedName>
    <definedName name="MSG" localSheetId="6">#REF!</definedName>
    <definedName name="MSG" localSheetId="8">#REF!</definedName>
    <definedName name="MSG" localSheetId="9">#REF!</definedName>
    <definedName name="MSG" localSheetId="4">#REF!</definedName>
    <definedName name="MSG">#REF!</definedName>
    <definedName name="MSG0" localSheetId="6">#REF!</definedName>
    <definedName name="MSG0" localSheetId="8">#REF!</definedName>
    <definedName name="MSG0" localSheetId="9">#REF!</definedName>
    <definedName name="MSG0" localSheetId="4">#REF!</definedName>
    <definedName name="MSG0">#REF!</definedName>
    <definedName name="MtoF4000" localSheetId="6">#REF!</definedName>
    <definedName name="MtoF4000" localSheetId="8">#REF!</definedName>
    <definedName name="MtoF4000" localSheetId="9">#REF!</definedName>
    <definedName name="MtoF4000" localSheetId="4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U">#REF!</definedName>
    <definedName name="MW">#REF!</definedName>
    <definedName name="n">#REF!</definedName>
    <definedName name="N°CCT" localSheetId="9">'[14]MO - Petrolero Privado'!$E$10</definedName>
    <definedName name="N°CCT">'[15]MO - Petrolero Privado'!$E$10</definedName>
    <definedName name="nbreTotal1" localSheetId="6">#REF!</definedName>
    <definedName name="nbreTotal1" localSheetId="8">#REF!</definedName>
    <definedName name="nbreTotal1" localSheetId="9">#REF!</definedName>
    <definedName name="nbreTotal1" localSheetId="4">#REF!</definedName>
    <definedName name="nbreTotal1">#REF!</definedName>
    <definedName name="nbreTotal10" localSheetId="6">#REF!</definedName>
    <definedName name="nbreTotal10" localSheetId="8">#REF!</definedName>
    <definedName name="nbreTotal10" localSheetId="9">#REF!</definedName>
    <definedName name="nbreTotal10" localSheetId="4">#REF!</definedName>
    <definedName name="nbreTotal10">#REF!</definedName>
    <definedName name="nbreTotal2" localSheetId="6">#REF!</definedName>
    <definedName name="nbreTotal2" localSheetId="8">#REF!</definedName>
    <definedName name="nbreTotal2" localSheetId="9">#REF!</definedName>
    <definedName name="nbreTotal2" localSheetId="4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[26]Sheet1!#REF!</definedName>
    <definedName name="netdesp">[26]Sheet1!#REF!</definedName>
    <definedName name="Neto_Arg" localSheetId="8">#REF!</definedName>
    <definedName name="Neto_Arg" localSheetId="4">#REF!</definedName>
    <definedName name="Neto_Arg">#REF!</definedName>
    <definedName name="Neto_Arg_T" localSheetId="8">#REF!</definedName>
    <definedName name="Neto_Arg_T" localSheetId="4">#REF!</definedName>
    <definedName name="Neto_Arg_T">#REF!</definedName>
    <definedName name="Netos_país">'[46]Netos  país'!$A$6:$I$107</definedName>
    <definedName name="NeumaticosF4000" localSheetId="6">#REF!</definedName>
    <definedName name="NeumaticosF4000" localSheetId="8">#REF!</definedName>
    <definedName name="NeumaticosF4000" localSheetId="9">#REF!</definedName>
    <definedName name="NeumaticosF4000" localSheetId="4">#REF!</definedName>
    <definedName name="NeumaticosF4000">#REF!</definedName>
    <definedName name="NeumaticosPerf" localSheetId="6">#REF!</definedName>
    <definedName name="NeumaticosPerf" localSheetId="8">#REF!</definedName>
    <definedName name="NeumaticosPerf" localSheetId="9">#REF!</definedName>
    <definedName name="NeumaticosPerf" localSheetId="4">#REF!</definedName>
    <definedName name="NeumaticosPerf">#REF!</definedName>
    <definedName name="NeumaticosRanger" localSheetId="6">#REF!</definedName>
    <definedName name="NeumaticosRanger" localSheetId="8">#REF!</definedName>
    <definedName name="NeumaticosRanger" localSheetId="9">#REF!</definedName>
    <definedName name="NeumaticosRanger" localSheetId="4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ewOther" localSheetId="6" hidden="1">{#N/A,#N/A,TRUE,"Corp";#N/A,#N/A,TRUE,"Direct";#N/A,#N/A,TRUE,"Allocations"}</definedName>
    <definedName name="newOther" localSheetId="8" hidden="1">{#N/A,#N/A,TRUE,"Corp";#N/A,#N/A,TRUE,"Direct";#N/A,#N/A,TRUE,"Allocations"}</definedName>
    <definedName name="newOther" localSheetId="4" hidden="1">{#N/A,#N/A,TRUE,"Corp";#N/A,#N/A,TRUE,"Direct";#N/A,#N/A,TRUE,"Allocations"}</definedName>
    <definedName name="newOther" hidden="1">{#N/A,#N/A,TRUE,"Corp";#N/A,#N/A,TRUE,"Direct";#N/A,#N/A,TRUE,"Allocations"}</definedName>
    <definedName name="niveles" localSheetId="8">#REF!</definedName>
    <definedName name="niveles" localSheetId="9">#REF!</definedName>
    <definedName name="niveles" localSheetId="4">#REF!</definedName>
    <definedName name="niveles">#REF!</definedName>
    <definedName name="NO" localSheetId="6" hidden="1">Main.SAPF4Help()</definedName>
    <definedName name="NO" localSheetId="8" hidden="1">Main.SAPF4Help()</definedName>
    <definedName name="NO" localSheetId="0" hidden="1">Main.SAPF4Help()</definedName>
    <definedName name="NO" localSheetId="4" hidden="1">Main.SAPF4Help()</definedName>
    <definedName name="NO" hidden="1">Main.SAPF4Help()</definedName>
    <definedName name="NOAMORT" localSheetId="8">#REF!</definedName>
    <definedName name="NOAMORT">[69]Bases!$H$7:$O$60</definedName>
    <definedName name="NOMBRE" localSheetId="6">#REF!</definedName>
    <definedName name="NOMBRE" localSheetId="8">#REF!</definedName>
    <definedName name="NOMBRE" localSheetId="9">#REF!</definedName>
    <definedName name="NOMBRE" localSheetId="4">#REF!</definedName>
    <definedName name="NOMBRE">#REF!</definedName>
    <definedName name="Normal" localSheetId="9">[4]MiniDB!$D$44</definedName>
    <definedName name="Normal">[5]MiniDB!$D$44</definedName>
    <definedName name="nro" localSheetId="8">#REF!</definedName>
    <definedName name="nro" localSheetId="4">#REF!</definedName>
    <definedName name="nro">#REF!</definedName>
    <definedName name="NROW" localSheetId="8">#REF!</definedName>
    <definedName name="NROW" localSheetId="4">#REF!</definedName>
    <definedName name="NROW">#REF!</definedName>
    <definedName name="NROWF" localSheetId="8">#REF!</definedName>
    <definedName name="NROWF" localSheetId="4">#REF!</definedName>
    <definedName name="NROWF">#REF!</definedName>
    <definedName name="NTIME">#REF!</definedName>
    <definedName name="NUEDTO.S">#N/A</definedName>
    <definedName name="NUEDTOA">#N/A</definedName>
    <definedName name="NUEDTOP">#N/A</definedName>
    <definedName name="NUEVA" localSheetId="8">#REF!</definedName>
    <definedName name="NUEVA" localSheetId="4">#REF!</definedName>
    <definedName name="NUEVA">#REF!</definedName>
    <definedName name="ñ" localSheetId="8">#REF!</definedName>
    <definedName name="ñ" localSheetId="4">#REF!</definedName>
    <definedName name="ñ">#REF!</definedName>
    <definedName name="o" localSheetId="8">#REF!</definedName>
    <definedName name="o" localSheetId="4">#REF!</definedName>
    <definedName name="o">#REF!</definedName>
    <definedName name="O_Cargas">#REF!</definedName>
    <definedName name="O_Cargas1">#REF!</definedName>
    <definedName name="obs_Antes">#REF!</definedName>
    <definedName name="obs_despues">#REF!</definedName>
    <definedName name="obsant">[26]Sheet1!#REF!</definedName>
    <definedName name="obsdesp">[26]Sheet1!#REF!</definedName>
    <definedName name="Observation" localSheetId="9">[4]MiniDB!$D$34</definedName>
    <definedName name="Observation">[5]MiniDB!$D$34</definedName>
    <definedName name="OGRA" localSheetId="8">#REF!</definedName>
    <definedName name="OGRA" localSheetId="4">#REF!</definedName>
    <definedName name="OGRA">#REF!</definedName>
    <definedName name="OGRA_C" localSheetId="8">#REF!</definedName>
    <definedName name="OGRA_C" localSheetId="4">#REF!</definedName>
    <definedName name="OGRA_C">#REF!</definedName>
    <definedName name="OILMTR" localSheetId="8">#REF!</definedName>
    <definedName name="OILMTR" localSheetId="4">#REF!</definedName>
    <definedName name="OILMTR">#REF!</definedName>
    <definedName name="OilReserves">[25]Datos!$F$13</definedName>
    <definedName name="OILT" localSheetId="6">#REF!</definedName>
    <definedName name="OILT" localSheetId="8">#REF!</definedName>
    <definedName name="OILT" localSheetId="9">#REF!</definedName>
    <definedName name="OILT" localSheetId="4">#REF!</definedName>
    <definedName name="OILT">#REF!</definedName>
    <definedName name="OiltransC" localSheetId="6">#REF!</definedName>
    <definedName name="OiltransC" localSheetId="8">#REF!</definedName>
    <definedName name="OiltransC" localSheetId="9">#REF!</definedName>
    <definedName name="OiltransC" localSheetId="4">#REF!</definedName>
    <definedName name="OiltransC">#REF!</definedName>
    <definedName name="OPC_ELEG" localSheetId="6">[1]Sheet5!#REF!</definedName>
    <definedName name="OPC_ELEG" localSheetId="8">[1]Sheet5!#REF!</definedName>
    <definedName name="OPC_ELEG" localSheetId="9">[1]Sheet5!#REF!</definedName>
    <definedName name="OPC_ELEG" localSheetId="4">[1]Sheet5!#REF!</definedName>
    <definedName name="OPC_ELEG">[1]Sheet5!#REF!</definedName>
    <definedName name="operador" localSheetId="6">#REF!</definedName>
    <definedName name="operador" localSheetId="8">#REF!</definedName>
    <definedName name="operador" localSheetId="9">#REF!</definedName>
    <definedName name="operador" localSheetId="4">#REF!</definedName>
    <definedName name="operador">#REF!</definedName>
    <definedName name="Operadores" localSheetId="6">#REF!</definedName>
    <definedName name="Operadores" localSheetId="8">#REF!</definedName>
    <definedName name="Operadores" localSheetId="9">#REF!</definedName>
    <definedName name="Operadores" localSheetId="4">#REF!</definedName>
    <definedName name="Operadores">#REF!</definedName>
    <definedName name="ORDEN" localSheetId="8">#REF!</definedName>
    <definedName name="ORDEN" localSheetId="4">#REF!</definedName>
    <definedName name="ORDEN">#REF!</definedName>
    <definedName name="ORID">#REF!</definedName>
    <definedName name="Orif3" localSheetId="9">[4]MiniDB!$D$5</definedName>
    <definedName name="Orif3">[5]MiniDB!$D$5</definedName>
    <definedName name="orifa" localSheetId="8">[26]Sheet1!#REF!</definedName>
    <definedName name="orifa" localSheetId="4">[26]Sheet1!#REF!</definedName>
    <definedName name="orifa">[26]Sheet1!#REF!</definedName>
    <definedName name="orifd" localSheetId="8">[26]Sheet1!#REF!</definedName>
    <definedName name="orifd" localSheetId="4">[26]Sheet1!#REF!</definedName>
    <definedName name="orifd">[26]Sheet1!#REF!</definedName>
    <definedName name="Orificio" localSheetId="8">#REF!</definedName>
    <definedName name="Orificio" localSheetId="4">#REF!</definedName>
    <definedName name="Orificio">#REF!</definedName>
    <definedName name="orificio_Antes" localSheetId="8">#REF!</definedName>
    <definedName name="orificio_Antes" localSheetId="4">#REF!</definedName>
    <definedName name="orificio_Antes">#REF!</definedName>
    <definedName name="orificio_despues" localSheetId="8">#REF!</definedName>
    <definedName name="orificio_despues" localSheetId="4">#REF!</definedName>
    <definedName name="orificio_despues">#REF!</definedName>
    <definedName name="ot">#REF!</definedName>
    <definedName name="OtherVC">#REF!</definedName>
    <definedName name="Otros" localSheetId="9">[10]Otros!$A$4:$A$303</definedName>
    <definedName name="Otros">[11]Otros!$A$4:$A$303</definedName>
    <definedName name="Overhead" localSheetId="6">#REF!</definedName>
    <definedName name="Overhead" localSheetId="8">#REF!</definedName>
    <definedName name="Overhead" localSheetId="9">#REF!</definedName>
    <definedName name="Overhead" localSheetId="4">#REF!</definedName>
    <definedName name="Overhead">#REF!</definedName>
    <definedName name="p" localSheetId="6">#REF!</definedName>
    <definedName name="p" localSheetId="8">#REF!</definedName>
    <definedName name="p" localSheetId="9">#REF!</definedName>
    <definedName name="p" localSheetId="4">#REF!</definedName>
    <definedName name="p">#REF!</definedName>
    <definedName name="P.1" localSheetId="6">#REF!</definedName>
    <definedName name="P.1" localSheetId="8">#REF!</definedName>
    <definedName name="P.1" localSheetId="9">#REF!</definedName>
    <definedName name="P.1" localSheetId="4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.A.">#N/A</definedName>
    <definedName name="pa" localSheetId="8">#REF!</definedName>
    <definedName name="pa" localSheetId="4">#REF!</definedName>
    <definedName name="pa">#REF!</definedName>
    <definedName name="pat" localSheetId="8">#REF!</definedName>
    <definedName name="pat" localSheetId="4">#REF!</definedName>
    <definedName name="pat">#REF!</definedName>
    <definedName name="PatenteRanger" localSheetId="8">#REF!</definedName>
    <definedName name="PatenteRanger" localSheetId="4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b_Comp" localSheetId="9">[4]MiniDB!$D$38</definedName>
    <definedName name="Pdb_Comp">[5]MiniDB!$D$38</definedName>
    <definedName name="pdepth">[19]Data!$D$9</definedName>
    <definedName name="PE_Obs" localSheetId="9">[4]MiniDB!$D$37</definedName>
    <definedName name="PE_Obs">[5]MiniDB!$D$37</definedName>
    <definedName name="PEPITO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9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9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 localSheetId="8">#REF!</definedName>
    <definedName name="PERF" localSheetId="4">#REF!</definedName>
    <definedName name="PERF">#REF!</definedName>
    <definedName name="Perforador" localSheetId="8">#REF!</definedName>
    <definedName name="Perforador" localSheetId="4">#REF!</definedName>
    <definedName name="Perforador">#REF!</definedName>
    <definedName name="PERICAM" localSheetId="9">[70]PARAM!$A$3</definedName>
    <definedName name="PERICAM">[71]PARAM!$A$3</definedName>
    <definedName name="Personal" localSheetId="9">[10]MO!$A$3:$A$128</definedName>
    <definedName name="Personal">[11]MO!$A$3:$A$128</definedName>
    <definedName name="PESOS150" localSheetId="6">#REF!</definedName>
    <definedName name="PESOS150" localSheetId="8">#REF!</definedName>
    <definedName name="PESOS150" localSheetId="9">#REF!</definedName>
    <definedName name="PESOS150" localSheetId="4">#REF!</definedName>
    <definedName name="PESOS150">#REF!</definedName>
    <definedName name="pesos600" localSheetId="6">#REF!</definedName>
    <definedName name="pesos600" localSheetId="8">#REF!</definedName>
    <definedName name="pesos600" localSheetId="9">#REF!</definedName>
    <definedName name="pesos600" localSheetId="4">#REF!</definedName>
    <definedName name="pesos600">#REF!</definedName>
    <definedName name="PESOS83">'[72]#¡REF'!$K$28</definedName>
    <definedName name="PESOS85" localSheetId="8">'[72]RESUMEN GRAL'!#REF!</definedName>
    <definedName name="PESOS85" localSheetId="4">'[72]RESUMEN GRAL'!#REF!</definedName>
    <definedName name="PESOS85">'[72]RESUMEN GRAL'!#REF!</definedName>
    <definedName name="Petróleo_y_Gas_Occidente" localSheetId="6">#REF!</definedName>
    <definedName name="Petróleo_y_Gas_Occidente" localSheetId="8">#REF!</definedName>
    <definedName name="Petróleo_y_Gas_Occidente" localSheetId="9">#REF!</definedName>
    <definedName name="Petróleo_y_Gas_Occidente" localSheetId="4">#REF!</definedName>
    <definedName name="Petróleo_y_Gas_Occidente">#REF!</definedName>
    <definedName name="Pf" localSheetId="6">#REF!</definedName>
    <definedName name="Pf" localSheetId="8">#REF!</definedName>
    <definedName name="Pf" localSheetId="9">#REF!</definedName>
    <definedName name="Pf" localSheetId="4">#REF!</definedName>
    <definedName name="Pf">#REF!</definedName>
    <definedName name="PGAS1" localSheetId="6">#REF!</definedName>
    <definedName name="PGAS1" localSheetId="8">#REF!</definedName>
    <definedName name="PGAS1" localSheetId="9">#REF!</definedName>
    <definedName name="PGAS1" localSheetId="4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 localSheetId="9">'[20]Pileta Revestida'!$A$7:$P$54</definedName>
    <definedName name="pilREV">'[21]Pileta Revestida'!$A$7:$P$54</definedName>
    <definedName name="PINCUPLA">'[30]PESCA DE V-B'!$A$135:$J$195</definedName>
    <definedName name="Pinyeccion" localSheetId="6">#REF!</definedName>
    <definedName name="Pinyeccion" localSheetId="8">#REF!</definedName>
    <definedName name="Pinyeccion" localSheetId="9">#REF!</definedName>
    <definedName name="Pinyeccion" localSheetId="4">#REF!</definedName>
    <definedName name="Pinyeccion">#REF!</definedName>
    <definedName name="PKR" localSheetId="6">#REF!</definedName>
    <definedName name="PKR" localSheetId="8">#REF!</definedName>
    <definedName name="PKR" localSheetId="9">#REF!</definedName>
    <definedName name="PKR" localSheetId="4">#REF!</definedName>
    <definedName name="PKR">#REF!</definedName>
    <definedName name="PLA" localSheetId="6">#REF!</definedName>
    <definedName name="PLA" localSheetId="8">#REF!</definedName>
    <definedName name="PLA" localSheetId="9">#REF!</definedName>
    <definedName name="PLA" localSheetId="4">#REF!</definedName>
    <definedName name="PLA">#REF!</definedName>
    <definedName name="PLANILLAS">#REF!</definedName>
    <definedName name="PLANTA__DE__GAS__CENTENARIO">#REF!</definedName>
    <definedName name="Plin1" localSheetId="9">[4]MiniDB!$D$15</definedName>
    <definedName name="Plin1">[5]MiniDB!$D$15</definedName>
    <definedName name="Plin2" localSheetId="9">[4]MiniDB!$D$14</definedName>
    <definedName name="Plin2">[5]MiniDB!$D$14</definedName>
    <definedName name="Plin3" localSheetId="9">[4]MiniDB!$D$13</definedName>
    <definedName name="Plin3">[5]MiniDB!$D$13</definedName>
    <definedName name="Plinea" localSheetId="8">#REF!</definedName>
    <definedName name="Plinea" localSheetId="4">#REF!</definedName>
    <definedName name="Plinea">#REF!</definedName>
    <definedName name="PLPG1" localSheetId="8">#REF!</definedName>
    <definedName name="PLPG1" localSheetId="4">#REF!</definedName>
    <definedName name="PLPG1">#REF!</definedName>
    <definedName name="PLPG2" localSheetId="8">#REF!</definedName>
    <definedName name="PLPG2" localSheetId="4">#REF!</definedName>
    <definedName name="PLPG2">#REF!</definedName>
    <definedName name="PLPG3">#REF!</definedName>
    <definedName name="PLPG4">#REF!</definedName>
    <definedName name="plunger">[19]Data!$D$7</definedName>
    <definedName name="PM" localSheetId="8">#REF!</definedName>
    <definedName name="PM" localSheetId="4">#REF!</definedName>
    <definedName name="PM">#REF!</definedName>
    <definedName name="PMED1" localSheetId="8">#REF!</definedName>
    <definedName name="PMED1" localSheetId="4">#REF!</definedName>
    <definedName name="PMED1">#REF!</definedName>
    <definedName name="PMED2" localSheetId="8">#REF!</definedName>
    <definedName name="PMED2" localSheetId="4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rc_T0" localSheetId="9">[4]MiniDB!$D$63</definedName>
    <definedName name="Porc_T0">[5]MiniDB!$D$63</definedName>
    <definedName name="Porc_T1" localSheetId="9">[4]MiniDB!$D$64</definedName>
    <definedName name="Porc_T1">[5]MiniDB!$D$64</definedName>
    <definedName name="Porc_T2" localSheetId="9">[4]MiniDB!$D$65</definedName>
    <definedName name="Porc_T2">[5]MiniDB!$D$65</definedName>
    <definedName name="Porc_T3" localSheetId="9">[4]MiniDB!$D$66</definedName>
    <definedName name="Porc_T3">[5]MiniDB!$D$66</definedName>
    <definedName name="Porc_T4" localSheetId="9">[4]MiniDB!$D$67</definedName>
    <definedName name="Porc_T4">[5]MiniDB!$D$67</definedName>
    <definedName name="Porc_T5" localSheetId="9">[4]MiniDB!$D$68</definedName>
    <definedName name="Porc_T5">[5]MiniDB!$D$68</definedName>
    <definedName name="Pozo" localSheetId="9">[4]MiniDB!$D$1</definedName>
    <definedName name="Pozo">[5]MiniDB!$D$1</definedName>
    <definedName name="Pozos" localSheetId="8">#REF!</definedName>
    <definedName name="Pozos" localSheetId="4">#REF!</definedName>
    <definedName name="Pozos">#REF!</definedName>
    <definedName name="pp">[51]ESPESOR!$C$13</definedName>
    <definedName name="ppp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 localSheetId="8">#REF!</definedName>
    <definedName name="PRES1" localSheetId="4">#REF!</definedName>
    <definedName name="PRES1">#REF!</definedName>
    <definedName name="PRES2" localSheetId="8">#REF!</definedName>
    <definedName name="PRES2" localSheetId="4">#REF!</definedName>
    <definedName name="PRES2">#REF!</definedName>
    <definedName name="PRES3" localSheetId="8">#REF!</definedName>
    <definedName name="PRES3" localSheetId="4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 localSheetId="8">#REF!</definedName>
    <definedName name="print" localSheetId="4">#REF!</definedName>
    <definedName name="print">#REF!</definedName>
    <definedName name="Print_Area_MI" localSheetId="8">#REF!</definedName>
    <definedName name="Print_Area_MI" localSheetId="4">#REF!</definedName>
    <definedName name="Print_Area_MI">#REF!</definedName>
    <definedName name="Print_Titles_MI" localSheetId="8">#REF!</definedName>
    <definedName name="Print_Titles_MI" localSheetId="4">#REF!</definedName>
    <definedName name="Print_Titles_MI">#REF!</definedName>
    <definedName name="print1" localSheetId="6">#REF!,#REF!</definedName>
    <definedName name="print1" localSheetId="8">#REF!,#REF!</definedName>
    <definedName name="print1" localSheetId="9">#REF!,#REF!</definedName>
    <definedName name="print1" localSheetId="4">#REF!,#REF!</definedName>
    <definedName name="print1">#REF!,#REF!</definedName>
    <definedName name="PROCESANDO2" localSheetId="8">[1]Sheet5!#REF!</definedName>
    <definedName name="PROCESANDO2" localSheetId="4">[1]Sheet5!#REF!</definedName>
    <definedName name="PROCESANDO2">[1]Sheet5!#REF!</definedName>
    <definedName name="ProdCorr" localSheetId="8">#REF!</definedName>
    <definedName name="ProdCorr" localSheetId="4">#REF!</definedName>
    <definedName name="ProdCorr">#REF!</definedName>
    <definedName name="Prodexp">[25]Datos!$F$74</definedName>
    <definedName name="production" localSheetId="6">#REF!</definedName>
    <definedName name="production" localSheetId="8">#REF!</definedName>
    <definedName name="production" localSheetId="9">#REF!</definedName>
    <definedName name="production" localSheetId="4">#REF!</definedName>
    <definedName name="production">#REF!</definedName>
    <definedName name="prof" localSheetId="6">#REF!</definedName>
    <definedName name="prof" localSheetId="8">#REF!</definedName>
    <definedName name="prof" localSheetId="9">#REF!</definedName>
    <definedName name="prof" localSheetId="4">#REF!</definedName>
    <definedName name="prof">#REF!</definedName>
    <definedName name="Proveedores" localSheetId="6">#REF!</definedName>
    <definedName name="Proveedores" localSheetId="8">#REF!</definedName>
    <definedName name="Proveedores" localSheetId="9">#REF!</definedName>
    <definedName name="Proveedores" localSheetId="4">#REF!</definedName>
    <definedName name="Proveedores">#REF!</definedName>
    <definedName name="PROVINCIA" localSheetId="9">'[14]MO - Petrolero Privado'!$E$8</definedName>
    <definedName name="PROVINCIA">'[15]MO - Petrolero Privado'!$E$8</definedName>
    <definedName name="PRTR" localSheetId="6">#REF!</definedName>
    <definedName name="PRTR" localSheetId="8">#REF!</definedName>
    <definedName name="PRTR" localSheetId="9">#REF!</definedName>
    <definedName name="PRTR" localSheetId="4">#REF!</definedName>
    <definedName name="PRTR">#REF!</definedName>
    <definedName name="Psep1" localSheetId="9">[4]MiniDB!$D$18</definedName>
    <definedName name="Psep1">[5]MiniDB!$D$18</definedName>
    <definedName name="Psep2" localSheetId="9">[4]MiniDB!$D$17</definedName>
    <definedName name="Psep2">[5]MiniDB!$D$17</definedName>
    <definedName name="Psep3" localSheetId="9">[4]MiniDB!$D$16</definedName>
    <definedName name="Psep3">[5]MiniDB!$D$16</definedName>
    <definedName name="PTAN1" localSheetId="8">#REF!</definedName>
    <definedName name="PTAN1" localSheetId="4">#REF!</definedName>
    <definedName name="PTAN1">#REF!</definedName>
    <definedName name="PTAN2" localSheetId="8">#REF!</definedName>
    <definedName name="PTAN2" localSheetId="4">#REF!</definedName>
    <definedName name="PTAN2">#REF!</definedName>
    <definedName name="PTAN3" localSheetId="8">#REF!</definedName>
    <definedName name="PTAN3" localSheetId="4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untos_con_telemetria">#REF!</definedName>
    <definedName name="PZ.1">#REF!</definedName>
    <definedName name="PZ.2">#REF!</definedName>
    <definedName name="PZ.3">#REF!</definedName>
    <definedName name="PZ.4">#REF!</definedName>
    <definedName name="q" localSheetId="6">#REF!</definedName>
    <definedName name="q" localSheetId="8" hidden="1">{#N/A,#N/A,TRUE,"Corp";#N/A,#N/A,TRUE,"Direct";#N/A,#N/A,TRUE,"Allocations"}</definedName>
    <definedName name="q" localSheetId="4">#REF!</definedName>
    <definedName name="q">#REF!</definedName>
    <definedName name="Qab">[73]Datos!$F$48</definedName>
    <definedName name="Qabg" localSheetId="6">#REF!</definedName>
    <definedName name="Qabg" localSheetId="8">#REF!</definedName>
    <definedName name="Qabg" localSheetId="9">#REF!</definedName>
    <definedName name="Qabg" localSheetId="4">#REF!</definedName>
    <definedName name="Qabg">#REF!</definedName>
    <definedName name="Qabo" localSheetId="6">#REF!</definedName>
    <definedName name="Qabo" localSheetId="8">#REF!</definedName>
    <definedName name="Qabo" localSheetId="9">#REF!</definedName>
    <definedName name="Qabo" localSheetId="4">#REF!</definedName>
    <definedName name="Qabo">#REF!</definedName>
    <definedName name="qfh" localSheetId="6">#REF!</definedName>
    <definedName name="qfh" localSheetId="8">#REF!</definedName>
    <definedName name="qfh" localSheetId="9">#REF!</definedName>
    <definedName name="qfh" localSheetId="4">#REF!</definedName>
    <definedName name="qfh">#REF!</definedName>
    <definedName name="QG">#REF!</definedName>
    <definedName name="Qgas1" localSheetId="9">[4]MiniDB!$D$12</definedName>
    <definedName name="Qgas1">[5]MiniDB!$D$12</definedName>
    <definedName name="Qgas2" localSheetId="9">[4]MiniDB!$D$9</definedName>
    <definedName name="Qgas2">[5]MiniDB!$D$9</definedName>
    <definedName name="Qgas3" localSheetId="9">[4]MiniDB!$D$4</definedName>
    <definedName name="Qgas3">[5]MiniDB!$D$4</definedName>
    <definedName name="Qig" localSheetId="8">#REF!</definedName>
    <definedName name="Qig" localSheetId="4">#REF!</definedName>
    <definedName name="Qig">#REF!</definedName>
    <definedName name="Qio" localSheetId="8">#REF!</definedName>
    <definedName name="Qio" localSheetId="4">#REF!</definedName>
    <definedName name="Qio">#REF!</definedName>
    <definedName name="QO" localSheetId="8">#REF!</definedName>
    <definedName name="QO" localSheetId="4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qwfnht" localSheetId="6" hidden="1">{#N/A,#N/A,TRUE,"Summary";#N/A,#N/A,TRUE,"Appliances Summary";#N/A,#N/A,TRUE,"MRC Summary";#N/A,#N/A,TRUE,"Appliances";#N/A,#N/A,TRUE,"Appliances_YTD_Previous Mth";#N/A,#N/A,TRUE,"Mr. Coffee";#N/A,#N/A,TRUE,"MRC_YTD Prev Mth"}</definedName>
    <definedName name="qwfnht" localSheetId="8" hidden="1">{#N/A,#N/A,TRUE,"Summary";#N/A,#N/A,TRUE,"Appliances Summary";#N/A,#N/A,TRUE,"MRC Summary";#N/A,#N/A,TRUE,"Appliances";#N/A,#N/A,TRUE,"Appliances_YTD_Previous Mth";#N/A,#N/A,TRUE,"Mr. Coffee";#N/A,#N/A,TRUE,"MRC_YTD Prev Mth"}</definedName>
    <definedName name="qwfnht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qwfnht" hidden="1">{#N/A,#N/A,TRUE,"Summary";#N/A,#N/A,TRUE,"Appliances Summary";#N/A,#N/A,TRUE,"MRC Summary";#N/A,#N/A,TRUE,"Appliances";#N/A,#N/A,TRUE,"Appliances_YTD_Previous Mth";#N/A,#N/A,TRUE,"Mr. Coffee";#N/A,#N/A,TRUE,"MRC_YTD Prev Mth"}</definedName>
    <definedName name="R_Social" localSheetId="8">#REF!</definedName>
    <definedName name="R_Social" localSheetId="9">#REF!</definedName>
    <definedName name="R_Social" localSheetId="4">#REF!</definedName>
    <definedName name="R_Social">#REF!</definedName>
    <definedName name="RangerCD4x2" localSheetId="8">#REF!</definedName>
    <definedName name="RangerCD4x2" localSheetId="9">#REF!</definedName>
    <definedName name="RangerCD4x2" localSheetId="4">#REF!</definedName>
    <definedName name="RangerCD4x2">#REF!</definedName>
    <definedName name="RangerCD4x4" localSheetId="8">#REF!</definedName>
    <definedName name="RangerCD4x4" localSheetId="9">#REF!</definedName>
    <definedName name="RangerCD4x4" localSheetId="4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" localSheetId="9">[4]MiniDB!$D$50</definedName>
    <definedName name="Rango_P">[5]MiniDB!$D$50</definedName>
    <definedName name="rango_produccion" localSheetId="8">#REF!</definedName>
    <definedName name="rango_produccion" localSheetId="4">#REF!</definedName>
    <definedName name="rango_produccion">#REF!</definedName>
    <definedName name="rango_produccion_total" localSheetId="8">#REF!</definedName>
    <definedName name="rango_produccion_total" localSheetId="4">#REF!</definedName>
    <definedName name="rango_produccion_total">#REF!</definedName>
    <definedName name="RANGOIMPRESION" localSheetId="8">#REF!</definedName>
    <definedName name="RANGOIMPRESION" localSheetId="4">#REF!</definedName>
    <definedName name="RANGOIMPRESION">#REF!</definedName>
    <definedName name="rara">#REF!</definedName>
    <definedName name="rd" hidden="1">#REF!</definedName>
    <definedName name="Recover">[74]Macro1!$A$314</definedName>
    <definedName name="RECUP" localSheetId="6">#REF!</definedName>
    <definedName name="RECUP" localSheetId="8">#REF!</definedName>
    <definedName name="RECUP" localSheetId="9">#REF!</definedName>
    <definedName name="RECUP" localSheetId="4">#REF!</definedName>
    <definedName name="RECUP">#REF!</definedName>
    <definedName name="RED" localSheetId="6">#REF!</definedName>
    <definedName name="RED" localSheetId="8">#REF!</definedName>
    <definedName name="RED" localSheetId="9">#REF!</definedName>
    <definedName name="RED" localSheetId="4">#REF!</definedName>
    <definedName name="RED">#REF!</definedName>
    <definedName name="Refin" localSheetId="6">#REF!</definedName>
    <definedName name="Refin" localSheetId="8">#REF!</definedName>
    <definedName name="Refin" localSheetId="9">#REF!</definedName>
    <definedName name="Refin" localSheetId="4">#REF!</definedName>
    <definedName name="Refin">#REF!</definedName>
    <definedName name="region2" localSheetId="9">[40]Hoja1!$G$1:$G$5</definedName>
    <definedName name="region2">[41]Hoja1!$G$1:$G$5</definedName>
    <definedName name="renglon" localSheetId="6">#REF!</definedName>
    <definedName name="renglon" localSheetId="8">#REF!</definedName>
    <definedName name="renglon" localSheetId="9">#REF!</definedName>
    <definedName name="renglon" localSheetId="4">#REF!</definedName>
    <definedName name="renglon">#REF!</definedName>
    <definedName name="Rep">'[58]Sop Dif '!$K$5</definedName>
    <definedName name="reparacion" localSheetId="6">#REF!</definedName>
    <definedName name="reparacion" localSheetId="8">#REF!</definedName>
    <definedName name="reparacion" localSheetId="9">#REF!</definedName>
    <definedName name="reparacion" localSheetId="4">#REF!</definedName>
    <definedName name="reparacion">#REF!</definedName>
    <definedName name="RES" localSheetId="9">[70]PARAM!$A$1</definedName>
    <definedName name="RES">[71]PARAM!$A$1</definedName>
    <definedName name="residuales" localSheetId="6">#REF!</definedName>
    <definedName name="residuales" localSheetId="8">#REF!</definedName>
    <definedName name="residuales" localSheetId="9">#REF!</definedName>
    <definedName name="residuales" localSheetId="4">#REF!</definedName>
    <definedName name="residuales">#REF!</definedName>
    <definedName name="resu150" localSheetId="6">#REF!</definedName>
    <definedName name="resu150" localSheetId="8">#REF!</definedName>
    <definedName name="resu150" localSheetId="9">#REF!</definedName>
    <definedName name="resu150" localSheetId="4">#REF!</definedName>
    <definedName name="resu150">#REF!</definedName>
    <definedName name="resum600" localSheetId="6">#REF!</definedName>
    <definedName name="resum600" localSheetId="8">#REF!</definedName>
    <definedName name="resum600" localSheetId="9">#REF!</definedName>
    <definedName name="resum600" localSheetId="4">#REF!</definedName>
    <definedName name="resum600">#REF!</definedName>
    <definedName name="RETRO">#REF!</definedName>
    <definedName name="Returns" localSheetId="6" hidden="1">{#N/A,#N/A,TRUE,"Corp";#N/A,#N/A,TRUE,"Direct";#N/A,#N/A,TRUE,"Allocations"}</definedName>
    <definedName name="Returns" localSheetId="8" hidden="1">{#N/A,#N/A,TRUE,"Corp";#N/A,#N/A,TRUE,"Direct";#N/A,#N/A,TRUE,"Allocations"}</definedName>
    <definedName name="Returns" localSheetId="4" hidden="1">{#N/A,#N/A,TRUE,"Corp";#N/A,#N/A,TRUE,"Direct";#N/A,#N/A,TRUE,"Allocations"}</definedName>
    <definedName name="Returns" hidden="1">{#N/A,#N/A,TRUE,"Corp";#N/A,#N/A,TRUE,"Direct";#N/A,#N/A,TRUE,"Allocations"}</definedName>
    <definedName name="ROOT" localSheetId="8">#REF!</definedName>
    <definedName name="ROOT" localSheetId="9">#REF!</definedName>
    <definedName name="ROOT" localSheetId="4">#REF!</definedName>
    <definedName name="ROOT">#REF!</definedName>
    <definedName name="rotacion" localSheetId="8">#REF!</definedName>
    <definedName name="rotacion" localSheetId="9">#REF!</definedName>
    <definedName name="rotacion" localSheetId="4">#REF!</definedName>
    <definedName name="rotacion">#REF!</definedName>
    <definedName name="ROTTBGYMOVROTTBG">'[30]PERDIDA DE TBG.'!$A$1:$J$63</definedName>
    <definedName name="ROWS" localSheetId="6">#REF!</definedName>
    <definedName name="ROWS" localSheetId="8">#REF!</definedName>
    <definedName name="ROWS" localSheetId="9">#REF!</definedName>
    <definedName name="ROWS" localSheetId="4">#REF!</definedName>
    <definedName name="ROWS">#REF!</definedName>
    <definedName name="Roygas" localSheetId="6">#REF!</definedName>
    <definedName name="Roygas" localSheetId="8">#REF!</definedName>
    <definedName name="Roygas" localSheetId="9">#REF!</definedName>
    <definedName name="Roygas" localSheetId="4">#REF!</definedName>
    <definedName name="Roygas">#REF!</definedName>
    <definedName name="Royoil" localSheetId="6">#REF!</definedName>
    <definedName name="Royoil" localSheetId="8">#REF!</definedName>
    <definedName name="Royoil" localSheetId="9">#REF!</definedName>
    <definedName name="Royoil" localSheetId="4">#REF!</definedName>
    <definedName name="Royoil">#REF!</definedName>
    <definedName name="rpm">[19]Data!$K$9</definedName>
    <definedName name="rr">[19]Data!$H$9</definedName>
    <definedName name="rrrrrrrrrrrrrr" localSheetId="8">#REF!</definedName>
    <definedName name="rrrrrrrrrrrrrr" localSheetId="4">#REF!</definedName>
    <definedName name="rrrrrrrrrrrrrr">#REF!</definedName>
    <definedName name="RUT" localSheetId="8">#REF!</definedName>
    <definedName name="RUT" localSheetId="4">#REF!</definedName>
    <definedName name="RUT">#REF!</definedName>
    <definedName name="S" localSheetId="6">#REF!</definedName>
    <definedName name="s" localSheetId="8" hidden="1">#REF!</definedName>
    <definedName name="S" localSheetId="4">#REF!</definedName>
    <definedName name="S">#REF!</definedName>
    <definedName name="sadasd" localSheetId="6" hidden="1">Main.SAPF4Help()</definedName>
    <definedName name="sadasd" localSheetId="8" hidden="1">Main.SAPF4Help()</definedName>
    <definedName name="sadasd" localSheetId="0" hidden="1">Main.SAPF4Help()</definedName>
    <definedName name="sadasd" localSheetId="4" hidden="1">Main.SAPF4Help()</definedName>
    <definedName name="sadasd" hidden="1">Main.SAPF4Help()</definedName>
    <definedName name="sal" localSheetId="6">#REF!</definedName>
    <definedName name="sal" localSheetId="8">#REF!</definedName>
    <definedName name="sal" localSheetId="9">#REF!</definedName>
    <definedName name="sal" localSheetId="4">#REF!</definedName>
    <definedName name="sal">#REF!</definedName>
    <definedName name="SALABA40" localSheetId="6">[1]Sheet4!#REF!</definedName>
    <definedName name="SALABA40" localSheetId="8">[1]Sheet4!#REF!</definedName>
    <definedName name="SALABA40" localSheetId="9">[1]Sheet4!#REF!</definedName>
    <definedName name="SALABA40" localSheetId="4">[1]Sheet4!#REF!</definedName>
    <definedName name="SALABA40">[1]Sheet4!#REF!</definedName>
    <definedName name="salAPI" localSheetId="6">#REF!</definedName>
    <definedName name="salAPI" localSheetId="8">#REF!</definedName>
    <definedName name="salAPI" localSheetId="9">#REF!</definedName>
    <definedName name="salAPI" localSheetId="4">#REF!</definedName>
    <definedName name="salAPI">#REF!</definedName>
    <definedName name="SALARIOS" localSheetId="6">#REF!</definedName>
    <definedName name="SALARIOS" localSheetId="8">#REF!</definedName>
    <definedName name="SALARIOS" localSheetId="9">#REF!</definedName>
    <definedName name="SALARIOS" localSheetId="4">#REF!</definedName>
    <definedName name="SALARIOS">#REF!</definedName>
    <definedName name="salBAF" localSheetId="9">'[20]Salida Tk Bafle'!$A$7:$P$84</definedName>
    <definedName name="salBAF">'[21]Salida Tk Bafle'!$A$7:$P$84</definedName>
    <definedName name="Salesret" localSheetId="6">#REF!</definedName>
    <definedName name="Salesret" localSheetId="8">#REF!</definedName>
    <definedName name="Salesret" localSheetId="9">#REF!</definedName>
    <definedName name="Salesret" localSheetId="4">#REF!</definedName>
    <definedName name="Salesret">#REF!</definedName>
    <definedName name="Salinidad" localSheetId="6">#REF!</definedName>
    <definedName name="Salinidad" localSheetId="8">#REF!</definedName>
    <definedName name="Salinidad" localSheetId="9">#REF!</definedName>
    <definedName name="Salinidad" localSheetId="4">#REF!</definedName>
    <definedName name="Salinidad">#REF!</definedName>
    <definedName name="Salinidad_Antes" localSheetId="6">#REF!</definedName>
    <definedName name="Salinidad_Antes" localSheetId="8">#REF!</definedName>
    <definedName name="Salinidad_Antes" localSheetId="9">#REF!</definedName>
    <definedName name="Salinidad_Antes" localSheetId="4">#REF!</definedName>
    <definedName name="Salinidad_Antes">#REF!</definedName>
    <definedName name="Salinidad_despues">#REF!</definedName>
    <definedName name="SAPBEXdnldView" hidden="1">"BDBYBWNAUJ42UM403UEV7H72C"</definedName>
    <definedName name="SAPBEXrevision" hidden="1">1</definedName>
    <definedName name="SAPBEXsysID" localSheetId="8" hidden="1">"P29"</definedName>
    <definedName name="SAPBEXsysID" hidden="1">"BP2"</definedName>
    <definedName name="SAPBEXwbID" hidden="1">"4118F92LBREZWJM4RCL8ZD2NK"</definedName>
    <definedName name="SAPFuncF4Help" localSheetId="6" hidden="1">Main.SAPF4Help()</definedName>
    <definedName name="SAPFuncF4Help" localSheetId="8" hidden="1">Main.SAPF4Help()</definedName>
    <definedName name="SAPFuncF4Help" localSheetId="0" hidden="1">Main.SAPF4Help()</definedName>
    <definedName name="SAPFuncF4Help" localSheetId="4" hidden="1">Main.SAPF4Help()</definedName>
    <definedName name="SAPFuncF4Help" hidden="1">Main.SAPF4Help()</definedName>
    <definedName name="sasa" localSheetId="6" hidden="1">Main.SAPF4Help()</definedName>
    <definedName name="sasa" localSheetId="8" hidden="1">Main.SAPF4Help()</definedName>
    <definedName name="sasa" localSheetId="0" hidden="1">Main.SAPF4Help()</definedName>
    <definedName name="sasa" localSheetId="4" hidden="1">Main.SAPF4Help()</definedName>
    <definedName name="sasa" hidden="1">Main.SAPF4Help()</definedName>
    <definedName name="SCI_UTE">'[75]CECO - SCI - SCI PESA'!$A$2:$A$44</definedName>
    <definedName name="SCII">'[76]CECO - SCII'!$A$2:$A$45</definedName>
    <definedName name="SCIO">'[77]CECO - SCIO'!$A$2:$A$4</definedName>
    <definedName name="SDAT" localSheetId="6">#REF!</definedName>
    <definedName name="SDAT" localSheetId="8">#REF!</definedName>
    <definedName name="SDAT" localSheetId="9">#REF!</definedName>
    <definedName name="SDAT" localSheetId="4">#REF!</definedName>
    <definedName name="SDAT">#REF!</definedName>
    <definedName name="seba" localSheetId="6" hidden="1">{#N/A,#N/A,FALSE,"Household Group";#N/A,#N/A,FALSE,"IJM";#N/A,#N/A,FALSE,"APP Consolidated";#N/A,#N/A,FALSE,"PC Consolidated"}</definedName>
    <definedName name="seba" localSheetId="8" hidden="1">{#N/A,#N/A,FALSE,"Household Group";#N/A,#N/A,FALSE,"IJM";#N/A,#N/A,FALSE,"APP Consolidated";#N/A,#N/A,FALSE,"PC Consolidated"}</definedName>
    <definedName name="seba" localSheetId="4" hidden="1">{#N/A,#N/A,FALSE,"Household Group";#N/A,#N/A,FALSE,"IJM";#N/A,#N/A,FALSE,"APP Consolidated";#N/A,#N/A,FALSE,"PC Consolidated"}</definedName>
    <definedName name="seba" hidden="1">{#N/A,#N/A,FALSE,"Household Group";#N/A,#N/A,FALSE,"IJM";#N/A,#N/A,FALSE,"APP Consolidated";#N/A,#N/A,FALSE,"PC Consolidated"}</definedName>
    <definedName name="second.half.volume.bridge" localSheetId="6" hidden="1">{#N/A,#N/A,TRUE,"Corp";#N/A,#N/A,TRUE,"Direct";#N/A,#N/A,TRUE,"Allocations"}</definedName>
    <definedName name="second.half.volume.bridge" localSheetId="8" hidden="1">{#N/A,#N/A,TRUE,"Corp";#N/A,#N/A,TRUE,"Direct";#N/A,#N/A,TRUE,"Allocations"}</definedName>
    <definedName name="second.half.volume.bridge" localSheetId="4" hidden="1">{#N/A,#N/A,TRUE,"Corp";#N/A,#N/A,TRUE,"Direct";#N/A,#N/A,TRUE,"Allocations"}</definedName>
    <definedName name="second.half.volume.bridge" hidden="1">{#N/A,#N/A,TRUE,"Corp";#N/A,#N/A,TRUE,"Direct";#N/A,#N/A,TRUE,"Allocations"}</definedName>
    <definedName name="Sector" localSheetId="8">#REF!</definedName>
    <definedName name="Sector" localSheetId="9">#REF!</definedName>
    <definedName name="Sector" localSheetId="4">#REF!</definedName>
    <definedName name="Sector">#REF!</definedName>
    <definedName name="Sector1" localSheetId="0">[9]!Sector1</definedName>
    <definedName name="Sector1">[9]!Sector1</definedName>
    <definedName name="Sector2">#N/A</definedName>
    <definedName name="SectorTanque1" localSheetId="0">[9]!SectorTanque1</definedName>
    <definedName name="SectorTanque1">[9]!SectorTanque1</definedName>
    <definedName name="SEG" localSheetId="8">[1]Sheet6!#REF!</definedName>
    <definedName name="SEG" localSheetId="4">[1]Sheet6!#REF!</definedName>
    <definedName name="SEG">[1]Sheet6!#REF!</definedName>
    <definedName name="Segurodeobra" localSheetId="8">[57]MOI!#REF!</definedName>
    <definedName name="Segurodeobra" localSheetId="4">[57]MOI!#REF!</definedName>
    <definedName name="Segurodeobra">[57]MOI!#REF!</definedName>
    <definedName name="SeguroRanger" localSheetId="6">#REF!</definedName>
    <definedName name="SeguroRanger" localSheetId="8">#REF!</definedName>
    <definedName name="SeguroRanger" localSheetId="9">#REF!</definedName>
    <definedName name="SeguroRanger" localSheetId="4">#REF!</definedName>
    <definedName name="SeguroRanger">#REF!</definedName>
    <definedName name="SELECCION" localSheetId="8">[1]Sheet5!#REF!</definedName>
    <definedName name="SELECCION" localSheetId="4">[1]Sheet5!#REF!</definedName>
    <definedName name="SELECCION">[1]Sheet5!#REF!</definedName>
    <definedName name="SelloModelo" localSheetId="9">[78]DataCombos2!$D$6:$D$165</definedName>
    <definedName name="SelloModelo">[79]DataCombos2!$D$6:$D$165</definedName>
    <definedName name="Semanas_por_mes" localSheetId="6">#REF!</definedName>
    <definedName name="Semanas_por_mes" localSheetId="8">#REF!</definedName>
    <definedName name="Semanas_por_mes" localSheetId="9">#REF!</definedName>
    <definedName name="Semanas_por_mes" localSheetId="4">#REF!</definedName>
    <definedName name="Semanas_por_mes">#REF!</definedName>
    <definedName name="SEPAR" localSheetId="6">#REF!</definedName>
    <definedName name="SEPAR" localSheetId="8">#REF!</definedName>
    <definedName name="SEPAR" localSheetId="9">#REF!</definedName>
    <definedName name="SEPAR" localSheetId="4">#REF!</definedName>
    <definedName name="SEPAR">#REF!</definedName>
    <definedName name="SERIE" localSheetId="6">#REF!</definedName>
    <definedName name="SERIE" localSheetId="8">#REF!</definedName>
    <definedName name="SERIE" localSheetId="9">#REF!</definedName>
    <definedName name="SERIE" localSheetId="4">#REF!</definedName>
    <definedName name="SERIE">#REF!</definedName>
    <definedName name="sf">[19]Data!$J$14</definedName>
    <definedName name="SH" localSheetId="8">[80]InfTerm!#REF!</definedName>
    <definedName name="SH" localSheetId="4">[80]InfTerm!#REF!</definedName>
    <definedName name="SH">[80]InfTerm!#REF!</definedName>
    <definedName name="shdf" localSheetId="6">#REF!</definedName>
    <definedName name="shdf" localSheetId="8">#REF!</definedName>
    <definedName name="shdf" localSheetId="9">#REF!</definedName>
    <definedName name="shdf" localSheetId="4">#REF!</definedName>
    <definedName name="shdf">#REF!</definedName>
    <definedName name="shit" localSheetId="6" hidden="1">{#N/A,#N/A,TRUE,"Total Plan";#N/A,#N/A,TRUE,"Plan Vs 2000";#N/A,#N/A,TRUE,"Spending Bridge";#N/A,#N/A,TRUE,"Allocation";"Employee Allocation Summary",#N/A,TRUE,"Wage Alloc.";"Employee Allocation",#N/A,TRUE,"Wage Alloc."}</definedName>
    <definedName name="shit" localSheetId="8" hidden="1">{#N/A,#N/A,TRUE,"Total Plan";#N/A,#N/A,TRUE,"Plan Vs 2000";#N/A,#N/A,TRUE,"Spending Bridge";#N/A,#N/A,TRUE,"Allocation";"Employee Allocation Summary",#N/A,TRUE,"Wage Alloc.";"Employee Allocation",#N/A,TRUE,"Wage Alloc."}</definedName>
    <definedName name="shit" localSheetId="4" hidden="1">{#N/A,#N/A,TRUE,"Total Plan";#N/A,#N/A,TRUE,"Plan Vs 2000";#N/A,#N/A,TRUE,"Spending Bridge";#N/A,#N/A,TRUE,"Allocation";"Employee Allocation Summary",#N/A,TRUE,"Wage Alloc.";"Employee Allocation",#N/A,TRUE,"Wage Alloc."}</definedName>
    <definedName name="shit" hidden="1">{#N/A,#N/A,TRUE,"Total Plan";#N/A,#N/A,TRUE,"Plan Vs 2000";#N/A,#N/A,TRUE,"Spending Bridge";#N/A,#N/A,TRUE,"Allocation";"Employee Allocation Summary",#N/A,TRUE,"Wage Alloc.";"Employee Allocation",#N/A,TRUE,"Wage Alloc."}</definedName>
    <definedName name="shit10" localSheetId="6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0" localSheetId="8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0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0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1" localSheetId="6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11" localSheetId="8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11" localSheetId="4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11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2" localSheetId="6" hidden="1">{#N/A,#N/A,TRUE,"Monthly P&amp;L";#N/A,#N/A,TRUE,"YTD P&amp;L";#N/A,#N/A,TRUE,"Qtrly Proj P&amp;L";#N/A,#N/A,TRUE,"Gross Sales"}</definedName>
    <definedName name="shit2" localSheetId="8" hidden="1">{#N/A,#N/A,TRUE,"Monthly P&amp;L";#N/A,#N/A,TRUE,"YTD P&amp;L";#N/A,#N/A,TRUE,"Qtrly Proj P&amp;L";#N/A,#N/A,TRUE,"Gross Sales"}</definedName>
    <definedName name="shit2" localSheetId="4" hidden="1">{#N/A,#N/A,TRUE,"Monthly P&amp;L";#N/A,#N/A,TRUE,"YTD P&amp;L";#N/A,#N/A,TRUE,"Qtrly Proj P&amp;L";#N/A,#N/A,TRUE,"Gross Sales"}</definedName>
    <definedName name="shit2" hidden="1">{#N/A,#N/A,TRUE,"Monthly P&amp;L";#N/A,#N/A,TRUE,"YTD P&amp;L";#N/A,#N/A,TRUE,"Qtrly Proj P&amp;L";#N/A,#N/A,TRUE,"Gross Sales"}</definedName>
    <definedName name="shit3" localSheetId="6" hidden="1">{#N/A,#N/A,FALSE,"Household Group";#N/A,#N/A,FALSE,"IJM";#N/A,#N/A,FALSE,"APP Consolidated";#N/A,#N/A,FALSE,"PC Consolidated"}</definedName>
    <definedName name="shit3" localSheetId="8" hidden="1">{#N/A,#N/A,FALSE,"Household Group";#N/A,#N/A,FALSE,"IJM";#N/A,#N/A,FALSE,"APP Consolidated";#N/A,#N/A,FALSE,"PC Consolidated"}</definedName>
    <definedName name="shit3" localSheetId="4" hidden="1">{#N/A,#N/A,FALSE,"Household Group";#N/A,#N/A,FALSE,"IJM";#N/A,#N/A,FALSE,"APP Consolidated";#N/A,#N/A,FALSE,"PC Consolidated"}</definedName>
    <definedName name="shit3" hidden="1">{#N/A,#N/A,FALSE,"Household Group";#N/A,#N/A,FALSE,"IJM";#N/A,#N/A,FALSE,"APP Consolidated";#N/A,#N/A,FALSE,"PC Consolidated"}</definedName>
    <definedName name="shit4" localSheetId="6" hidden="1">{#N/A,#N/A,FALSE,"Susan Selle";#N/A,#N/A,FALSE,"Mary Ann Knaus";#N/A,#N/A,FALSE,"Joe Tadeo";#N/A,#N/A,FALSE,"Bob Gito"}</definedName>
    <definedName name="shit4" localSheetId="8" hidden="1">{#N/A,#N/A,FALSE,"Susan Selle";#N/A,#N/A,FALSE,"Mary Ann Knaus";#N/A,#N/A,FALSE,"Joe Tadeo";#N/A,#N/A,FALSE,"Bob Gito"}</definedName>
    <definedName name="shit4" localSheetId="4" hidden="1">{#N/A,#N/A,FALSE,"Susan Selle";#N/A,#N/A,FALSE,"Mary Ann Knaus";#N/A,#N/A,FALSE,"Joe Tadeo";#N/A,#N/A,FALSE,"Bob Gito"}</definedName>
    <definedName name="shit4" hidden="1">{#N/A,#N/A,FALSE,"Susan Selle";#N/A,#N/A,FALSE,"Mary Ann Knaus";#N/A,#N/A,FALSE,"Joe Tadeo";#N/A,#N/A,FALSE,"Bob Gito"}</definedName>
    <definedName name="shit5" localSheetId="6" hidden="1">{#N/A,#N/A,FALSE,"BALANCE SHEET";#N/A,#N/A,FALSE,"IS";#N/A,#N/A,FALSE,"ISCOMPAR";#N/A,#N/A,FALSE,"ADD RETMAR";#N/A,#N/A,FALSE,"VARIOUS COMP";#N/A,#N/A,FALSE,"RATIOS";#N/A,#N/A,FALSE,"GRAPHS"}</definedName>
    <definedName name="shit5" localSheetId="8" hidden="1">{#N/A,#N/A,FALSE,"BALANCE SHEET";#N/A,#N/A,FALSE,"IS";#N/A,#N/A,FALSE,"ISCOMPAR";#N/A,#N/A,FALSE,"ADD RETMAR";#N/A,#N/A,FALSE,"VARIOUS COMP";#N/A,#N/A,FALSE,"RATIOS";#N/A,#N/A,FALSE,"GRAPHS"}</definedName>
    <definedName name="shit5" localSheetId="4" hidden="1">{#N/A,#N/A,FALSE,"BALANCE SHEET";#N/A,#N/A,FALSE,"IS";#N/A,#N/A,FALSE,"ISCOMPAR";#N/A,#N/A,FALSE,"ADD RETMAR";#N/A,#N/A,FALSE,"VARIOUS COMP";#N/A,#N/A,FALSE,"RATIOS";#N/A,#N/A,FALSE,"GRAPHS"}</definedName>
    <definedName name="shit5" hidden="1">{#N/A,#N/A,FALSE,"BALANCE SHEET";#N/A,#N/A,FALSE,"IS";#N/A,#N/A,FALSE,"ISCOMPAR";#N/A,#N/A,FALSE,"ADD RETMAR";#N/A,#N/A,FALSE,"VARIOUS COMP";#N/A,#N/A,FALSE,"RATIOS";#N/A,#N/A,FALSE,"GRAPHS"}</definedName>
    <definedName name="shit6" localSheetId="6" hidden="1">{#N/A,#N/A,FALSE,"GS_SCH_A";#N/A,#N/A,FALSE,"GS_SCH_B";#N/A,#N/A,FALSE,"GS_SCH_C"}</definedName>
    <definedName name="shit6" localSheetId="8" hidden="1">{#N/A,#N/A,FALSE,"GS_SCH_A";#N/A,#N/A,FALSE,"GS_SCH_B";#N/A,#N/A,FALSE,"GS_SCH_C"}</definedName>
    <definedName name="shit6" localSheetId="4" hidden="1">{#N/A,#N/A,FALSE,"GS_SCH_A";#N/A,#N/A,FALSE,"GS_SCH_B";#N/A,#N/A,FALSE,"GS_SCH_C"}</definedName>
    <definedName name="shit6" hidden="1">{#N/A,#N/A,FALSE,"GS_SCH_A";#N/A,#N/A,FALSE,"GS_SCH_B";#N/A,#N/A,FALSE,"GS_SCH_C"}</definedName>
    <definedName name="shit7" localSheetId="6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7" localSheetId="8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7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7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8" localSheetId="6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8" localSheetId="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8" localSheetId="4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9" localSheetId="6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9" localSheetId="8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9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9" hidden="1">{#N/A,#N/A,TRUE,"Summary";#N/A,#N/A,TRUE,"Appliances Summary";#N/A,#N/A,TRUE,"MRC Summary";#N/A,#N/A,TRUE,"Appliances";#N/A,#N/A,TRUE,"Appliances_YTD_Previous Mth";#N/A,#N/A,TRUE,"Mr. Coffee";#N/A,#N/A,TRUE,"MRC_YTD Prev Mth"}</definedName>
    <definedName name="sino" localSheetId="9">[40]Hoja1!$D$1:$D$3</definedName>
    <definedName name="sino">[41]Hoja1!$D$1:$D$3</definedName>
    <definedName name="SINO2">[81]Hoja1!$K$3:$K$6</definedName>
    <definedName name="sl">[19]Data!$J$5</definedName>
    <definedName name="Sp">[51]ESPESOR!$C$14</definedName>
    <definedName name="spm">[19]Data!$L$5</definedName>
    <definedName name="spmt">[19]Data!$K$5</definedName>
    <definedName name="srdata">[19]Data!$R$3:$U$6</definedName>
    <definedName name="Srink" localSheetId="8">#REF!</definedName>
    <definedName name="Srink" localSheetId="4">#REF!</definedName>
    <definedName name="Srink">#REF!</definedName>
    <definedName name="srl">[19]Data!$K$16</definedName>
    <definedName name="sry" localSheetId="8">#REF!</definedName>
    <definedName name="sry" localSheetId="4">#REF!</definedName>
    <definedName name="sry">#REF!</definedName>
    <definedName name="ss" localSheetId="8">'[82]Informe Mensual'!#REF!</definedName>
    <definedName name="ss" localSheetId="9">'[83]Informe Mensual'!#REF!</definedName>
    <definedName name="ss">'[82]Informe Mensual'!#REF!</definedName>
    <definedName name="sss" localSheetId="8">'[82]Informe Mensual'!#REF!</definedName>
    <definedName name="sss" localSheetId="9">'[83]Informe Mensual'!#REF!</definedName>
    <definedName name="sss" localSheetId="4">'[82]Informe Mensual'!#REF!</definedName>
    <definedName name="sss">'[82]Informe Mensual'!#REF!</definedName>
    <definedName name="ssssssss" localSheetId="9">'[84]Informe Mensual'!#REF!</definedName>
    <definedName name="ssssssss">'[85]Informe Mensual'!#REF!</definedName>
    <definedName name="STARP" localSheetId="6">#REF!</definedName>
    <definedName name="STARP" localSheetId="8">#REF!</definedName>
    <definedName name="STARP" localSheetId="9">#REF!</definedName>
    <definedName name="STARP" localSheetId="4">#REF!</definedName>
    <definedName name="STARP">#REF!</definedName>
    <definedName name="STAT" localSheetId="6">#REF!</definedName>
    <definedName name="STAT" localSheetId="8">#REF!</definedName>
    <definedName name="STAT" localSheetId="9">#REF!</definedName>
    <definedName name="STAT" localSheetId="4">#REF!</definedName>
    <definedName name="STAT">#REF!</definedName>
    <definedName name="Sub_Total_Bolívares" localSheetId="6">#REF!</definedName>
    <definedName name="Sub_Total_Bolívares" localSheetId="8">#REF!</definedName>
    <definedName name="Sub_Total_Bolívares" localSheetId="9">#REF!</definedName>
    <definedName name="Sub_Total_Bolívares" localSheetId="4">#REF!</definedName>
    <definedName name="Sub_Total_Bolívares">#REF!</definedName>
    <definedName name="Sub_Total_Dólares">#REF!</definedName>
    <definedName name="Subcuenta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">#REF!</definedName>
    <definedName name="T_Actividad" localSheetId="9">[62]Validaciones!$B$4:$B$8</definedName>
    <definedName name="T_Actividad">[63]Validaciones!$B$4:$B$8</definedName>
    <definedName name="T_Gremio" localSheetId="9">[62]Validaciones!$D$4:$D$38</definedName>
    <definedName name="T_Gremio">[63]Validaciones!$D$4:$D$38</definedName>
    <definedName name="T_Nro_CCT" localSheetId="9">[62]Validaciones!$F$4:$F$11</definedName>
    <definedName name="T_Nro_CCT">[63]Validaciones!$F$4:$F$11</definedName>
    <definedName name="T_Provincia" localSheetId="9">[62]Validaciones!$B$11:$B$17</definedName>
    <definedName name="T_Provincia">[63]Validaciones!$B$11:$B$17</definedName>
    <definedName name="T_Relac_con_servic" localSheetId="9">[62]Validaciones!$B$39:$B$42</definedName>
    <definedName name="T_Relac_con_servic">[63]Validaciones!$B$39:$B$42</definedName>
    <definedName name="T_rubro" localSheetId="9">[62]Validaciones!$F$19:$F$23</definedName>
    <definedName name="T_rubro">[63]Validaciones!$F$19:$F$23</definedName>
    <definedName name="T_sino" localSheetId="9">[62]Validaciones!$B$28:$B$29</definedName>
    <definedName name="T_sino">[63]Validaciones!$B$28:$B$29</definedName>
    <definedName name="T_Situac_actual" localSheetId="9">[62]Validaciones!$B$34:$B$35</definedName>
    <definedName name="T_Situac_actual">[63]Validaciones!$B$34:$B$35</definedName>
    <definedName name="T_Tipo_neumat" localSheetId="9">[86]Validaciones!$B$46:$B$47</definedName>
    <definedName name="T_Tipo_neumat">[87]Validaciones!$B$46:$B$47</definedName>
    <definedName name="T_UUNN" localSheetId="9">[62]Validaciones!$B$23:$B$25</definedName>
    <definedName name="T_UUNN">[63]Validaciones!$B$23:$B$25</definedName>
    <definedName name="TABLA.FC_IMPORTE" localSheetId="9">[12]BD_ADICIONALES.FC!$B$7:$J$13</definedName>
    <definedName name="TABLA.FC_IMPORTE">[13]BD_ADICIONALES.FC!$B$7:$J$13</definedName>
    <definedName name="TABLA.FC_ITEM" localSheetId="9">[12]BD_ADICIONALES.FC!$A$7:$A$13</definedName>
    <definedName name="TABLA.FC_ITEM">[13]BD_ADICIONALES.FC!$A$7:$A$13</definedName>
    <definedName name="TABLA.FC_MES" localSheetId="9">[12]BD_ADICIONALES.FC!$B$6:$J$6</definedName>
    <definedName name="TABLA.FC_MES">[13]BD_ADICIONALES.FC!$B$6:$J$6</definedName>
    <definedName name="TABLA.UOCRA_ADIC.UOCRA" localSheetId="9">[12]BD_ESCALAS.UOCRA!$K$127:$K$262</definedName>
    <definedName name="TABLA.UOCRA_ADIC.UOCRA">[13]BD_ESCALAS.UOCRA!$K$127:$K$262</definedName>
    <definedName name="TABLA.UOCRA_ADIC.ZONA" localSheetId="9">[12]BD_ESCALAS.UOCRA!$F$127:$F$262</definedName>
    <definedName name="TABLA.UOCRA_ADIC.ZONA">[13]BD_ESCALAS.UOCRA!$F$127:$F$262</definedName>
    <definedName name="TABLA.UOCRA_AYUDA.ALIM" localSheetId="9">[12]BD_ESCALAS.UOCRA!$I$127:$I$262</definedName>
    <definedName name="TABLA.UOCRA_AYUDA.ALIM">[13]BD_ESCALAS.UOCRA!$I$127:$I$262</definedName>
    <definedName name="TABLA.UOCRA_CAMPAMENTO" localSheetId="9">[12]BD_ESCALAS.UOCRA!$J$127:$J$262</definedName>
    <definedName name="TABLA.UOCRA_CAMPAMENTO">[13]BD_ESCALAS.UOCRA!$J$127:$J$262</definedName>
    <definedName name="TABLA.UOCRA_CATEGORIA" localSheetId="9">[12]BD_ESCALAS.UOCRA!$B$127:$B$262</definedName>
    <definedName name="TABLA.UOCRA_CATEGORIA">[13]BD_ESCALAS.UOCRA!$B$127:$B$262</definedName>
    <definedName name="TABLA.UOCRA_HSVIAJE" localSheetId="9">[12]BD_ESCALAS.UOCRA!$G$127:$G$262</definedName>
    <definedName name="TABLA.UOCRA_HSVIAJE">[13]BD_ESCALAS.UOCRA!$G$127:$G$262</definedName>
    <definedName name="TABLA.UOCRA_IMPORTE" localSheetId="9">[12]BD_ESCALAS.UOCRA!$E$127:$E$262</definedName>
    <definedName name="TABLA.UOCRA_IMPORTE">[13]BD_ESCALAS.UOCRA!$E$127:$E$262</definedName>
    <definedName name="TABLA.UOCRA_MES" localSheetId="9">[12]BD_ESCALAS.UOCRA!$C$127:$C$262</definedName>
    <definedName name="TABLA.UOCRA_MES">[13]BD_ESCALAS.UOCRA!$C$127:$C$262</definedName>
    <definedName name="TABLA.UOCRA_VIANDA" localSheetId="9">[12]BD_ESCALAS.UOCRA!$H$127:$H$262</definedName>
    <definedName name="TABLA.UOCRA_VIANDA">[13]BD_ESCALAS.UOCRA!$H$127:$H$262</definedName>
    <definedName name="TABLA.UOCRA_ZONA" localSheetId="9">[12]BD_ESCALAS.UOCRA!$D$127:$D$262</definedName>
    <definedName name="TABLA.UOCRA_ZONA">[13]BD_ESCALAS.UOCRA!$D$127:$D$262</definedName>
    <definedName name="TABLA_CATEGORIA" localSheetId="9">[12]BD_ESCALAS.PETROLERO!$A$10:$A$105</definedName>
    <definedName name="TABLA_CATEGORIA">[13]BD_ESCALAS.PETROLERO!$A$10:$A$105</definedName>
    <definedName name="TABLA_CCT" localSheetId="9">[12]BD_ESCALAS.PETROLERO!$BA$7:$CN$7</definedName>
    <definedName name="TABLA_CCT">[13]BD_ESCALAS.PETROLERO!$BA$7:$CN$7</definedName>
    <definedName name="TABLA_IMPORTE" localSheetId="9">[12]BD_ESCALAS.PETROLERO!$BA$10:$CN$105</definedName>
    <definedName name="TABLA_IMPORTE">[13]BD_ESCALAS.PETROLERO!$BA$10:$CN$105</definedName>
    <definedName name="TABLA_MES" localSheetId="9">[12]BD_ESCALAS.PETROLERO!$BA$9:$CN$9</definedName>
    <definedName name="TABLA_MES">[13]BD_ESCALAS.PETROLERO!$BA$9:$CN$9</definedName>
    <definedName name="TABLA_TURNO" localSheetId="9">[12]BD_ESCALAS.PETROLERO!$B$10:$B$105</definedName>
    <definedName name="TABLA_TURNO">[13]BD_ESCALAS.PETROLERO!$B$10:$B$105</definedName>
    <definedName name="TABLA_ZONA" localSheetId="9">[12]BD_ESCALAS.PETROLERO!$BA$8:$CN$8</definedName>
    <definedName name="TABLA_ZONA">[13]BD_ESCALAS.PETROLERO!$BA$8:$CN$8</definedName>
    <definedName name="tabladatos" localSheetId="6">#REF!</definedName>
    <definedName name="tabladatos" localSheetId="8">#REF!</definedName>
    <definedName name="tabladatos" localSheetId="9">#REF!</definedName>
    <definedName name="tabladatos" localSheetId="4">#REF!</definedName>
    <definedName name="tabladatos">#REF!</definedName>
    <definedName name="TableName">"Dummy"</definedName>
    <definedName name="Tanque2" localSheetId="0">[9]!Tanque2</definedName>
    <definedName name="Tanque2">[9]!Tanque2</definedName>
    <definedName name="Tanque3" localSheetId="0">[9]!Tanque3</definedName>
    <definedName name="Tanque3">[9]!Tanque3</definedName>
    <definedName name="Tanque4" localSheetId="0">[9]!Tanque4</definedName>
    <definedName name="Tanque4">[9]!Tanque4</definedName>
    <definedName name="Tanque5" localSheetId="0">[9]!Tanque5</definedName>
    <definedName name="Tanque5">[9]!Tanque5</definedName>
    <definedName name="Tanque6" localSheetId="0">[9]!Tanque6</definedName>
    <definedName name="Tanque6">[9]!Tanque6</definedName>
    <definedName name="TAREAS" localSheetId="8">#REF!</definedName>
    <definedName name="TAREAS" localSheetId="4">#REF!</definedName>
    <definedName name="TAREAS">#REF!</definedName>
    <definedName name="tarifa" localSheetId="8">#REF!</definedName>
    <definedName name="tarifa" localSheetId="4">#REF!</definedName>
    <definedName name="tarifa">#REF!</definedName>
    <definedName name="Tb" localSheetId="8">#REF!</definedName>
    <definedName name="Tb" localSheetId="4">#REF!</definedName>
    <definedName name="Tb">#REF!</definedName>
    <definedName name="TBG">#N/A</definedName>
    <definedName name="Tboca" localSheetId="8">#REF!</definedName>
    <definedName name="Tboca" localSheetId="4">#REF!</definedName>
    <definedName name="Tboca">#REF!</definedName>
    <definedName name="TC" localSheetId="8">#REF!</definedName>
    <definedName name="TC" localSheetId="4">#REF!</definedName>
    <definedName name="TC">#REF!</definedName>
    <definedName name="TE" localSheetId="8">#REF!</definedName>
    <definedName name="TE" localSheetId="4">#REF!</definedName>
    <definedName name="TE">#REF!</definedName>
    <definedName name="temp" localSheetId="6" hidden="1">{#N/A,#N/A,FALSE,"Aging Summary";#N/A,#N/A,FALSE,"Ratio Analysis";#N/A,#N/A,FALSE,"Test 120 Day Accts";#N/A,#N/A,FALSE,"Tickmarks"}</definedName>
    <definedName name="temp" localSheetId="8" hidden="1">{#N/A,#N/A,FALSE,"Aging Summary";#N/A,#N/A,FALSE,"Ratio Analysis";#N/A,#N/A,FALSE,"Test 120 Day Accts";#N/A,#N/A,FALSE,"Tickmarks"}</definedName>
    <definedName name="temp" localSheetId="4" hidden="1">{#N/A,#N/A,FALSE,"Aging Summary";#N/A,#N/A,FALSE,"Ratio Analysis";#N/A,#N/A,FALSE,"Test 120 Day Accts";#N/A,#N/A,FALSE,"Tickmarks"}</definedName>
    <definedName name="temp" hidden="1">{#N/A,#N/A,FALSE,"Aging Summary";#N/A,#N/A,FALSE,"Ratio Analysis";#N/A,#N/A,FALSE,"Test 120 Day Accts";#N/A,#N/A,FALSE,"Tickmarks"}</definedName>
    <definedName name="TER" localSheetId="9">[1]Sheet6!#REF!</definedName>
    <definedName name="TER">[1]Sheet6!#REF!</definedName>
    <definedName name="termino" localSheetId="8">#REF!</definedName>
    <definedName name="termino" localSheetId="9">#REF!</definedName>
    <definedName name="termino" localSheetId="4">#REF!</definedName>
    <definedName name="termino">#REF!</definedName>
    <definedName name="TEST0" localSheetId="8">#REF!</definedName>
    <definedName name="TEST0" localSheetId="4">#REF!</definedName>
    <definedName name="TEST0">#REF!</definedName>
    <definedName name="TEST1" localSheetId="8">#REF!</definedName>
    <definedName name="TEST1" localSheetId="4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extRefCopyRangeCount" hidden="1">27</definedName>
    <definedName name="Tf" localSheetId="8">#REF!</definedName>
    <definedName name="Tf" localSheetId="9">#REF!</definedName>
    <definedName name="Tf" localSheetId="4">#REF!</definedName>
    <definedName name="Tf">#REF!</definedName>
    <definedName name="TicketAyudante" localSheetId="8">#REF!</definedName>
    <definedName name="TicketAyudante" localSheetId="9">#REF!</definedName>
    <definedName name="TicketAyudante" localSheetId="4">#REF!</definedName>
    <definedName name="TicketAyudante">#REF!</definedName>
    <definedName name="TicketOficial" localSheetId="8">#REF!</definedName>
    <definedName name="TicketOficial" localSheetId="9">#REF!</definedName>
    <definedName name="TicketOficial" localSheetId="4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 localSheetId="9">[62]Validaciones!$B$69:$B$73</definedName>
    <definedName name="Tipo_Insumos">[63]Validaciones!$B$69:$B$73</definedName>
    <definedName name="tipo1" localSheetId="9">[40]Hoja1!$A$1:$A$5</definedName>
    <definedName name="tipo1">[41]Hoja1!$A$1:$A$5</definedName>
    <definedName name="Tipo3" localSheetId="9">[4]MiniDB!$D$6</definedName>
    <definedName name="Tipo3">[5]MiniDB!$D$6</definedName>
    <definedName name="tipocliente" localSheetId="9">[40]Hoja1!$B$1:$B$4</definedName>
    <definedName name="tipocliente">[41]Hoja1!$B$1:$B$4</definedName>
    <definedName name="TIPSA">#N/A</definedName>
    <definedName name="TIT_POZOS_PETROLIFEROS" localSheetId="8">#REF!</definedName>
    <definedName name="TIT_POZOS_PETROLIFEROS" localSheetId="4">#REF!</definedName>
    <definedName name="TIT_POZOS_PETROLIFEROS">#REF!</definedName>
    <definedName name="Titulo" localSheetId="8">#REF!</definedName>
    <definedName name="Titulo" localSheetId="4">#REF!</definedName>
    <definedName name="Titulo">#REF!</definedName>
    <definedName name="Título" localSheetId="8">#REF!</definedName>
    <definedName name="Título" localSheetId="4">#REF!</definedName>
    <definedName name="Título">#REF!</definedName>
    <definedName name="Titulo_1">#REF!</definedName>
    <definedName name="_xlnm.Print_Titles">#N/A</definedName>
    <definedName name="Títulos_a_imprimir_IM" localSheetId="8">#REF!</definedName>
    <definedName name="Títulos_a_imprimir_IM" localSheetId="4">#REF!</definedName>
    <definedName name="Títulos_a_imprimir_IM">#REF!</definedName>
    <definedName name="tm" localSheetId="8">#REF!</definedName>
    <definedName name="tm" localSheetId="4">#REF!</definedName>
    <definedName name="tm">#REF!</definedName>
    <definedName name="Torque" localSheetId="8">#REF!</definedName>
    <definedName name="Torque" localSheetId="4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BBA">'[30]RESUMEN ANUAL'!$A$66:$J$94</definedName>
    <definedName name="TOTALCUERPO">'[30]PESCA DE V-B'!$A$1:$J$63</definedName>
    <definedName name="TOTALFAC" localSheetId="6">#REF!</definedName>
    <definedName name="TOTALFAC" localSheetId="8">#REF!</definedName>
    <definedName name="TOTALFAC" localSheetId="9">#REF!</definedName>
    <definedName name="TOTALFAC" localSheetId="4">#REF!</definedName>
    <definedName name="TOTALFAC">#REF!</definedName>
    <definedName name="TOTALPESC">'[30]RESUMEN ANUAL'!$A$34:$J$62</definedName>
    <definedName name="TOTALPUL">'[30]RESUMEN ANUAL'!$A$1:$J$30</definedName>
    <definedName name="TOTALTBGR">'[30]RESUMEN ANUAL'!$A$98:$J$126</definedName>
    <definedName name="TP" localSheetId="6">#REF!</definedName>
    <definedName name="TP" localSheetId="8">#REF!</definedName>
    <definedName name="TP" localSheetId="9">#REF!</definedName>
    <definedName name="TP" localSheetId="4">#REF!</definedName>
    <definedName name="TP">#REF!</definedName>
    <definedName name="tra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9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 localSheetId="8">#REF!</definedName>
    <definedName name="Trailer" localSheetId="4">#REF!</definedName>
    <definedName name="Trailer">#REF!</definedName>
    <definedName name="Trepano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9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9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 localSheetId="9">[4]MiniDB!$D$31</definedName>
    <definedName name="Tsep1">[5]MiniDB!$D$31</definedName>
    <definedName name="Tsep2" localSheetId="9">[4]MiniDB!$D$32</definedName>
    <definedName name="Tsep2">[5]MiniDB!$D$32</definedName>
    <definedName name="Tsep3" localSheetId="9">[4]MiniDB!$D$33</definedName>
    <definedName name="Tsep3">[5]MiniDB!$D$33</definedName>
    <definedName name="TSTN" localSheetId="8">#REF!</definedName>
    <definedName name="TSTN" localSheetId="4">#REF!</definedName>
    <definedName name="TSTN">#REF!</definedName>
    <definedName name="TSTT" localSheetId="8">#REF!</definedName>
    <definedName name="TSTT" localSheetId="4">#REF!</definedName>
    <definedName name="TSTT">#REF!</definedName>
    <definedName name="TT" localSheetId="8">#REF!</definedName>
    <definedName name="TT" localSheetId="4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">#REF!</definedName>
    <definedName name="UF">#REF!</definedName>
    <definedName name="UIB">[19]Data!$H$5</definedName>
    <definedName name="Unid." localSheetId="8">'[68]1240-18-P-RI-002'!#REF!</definedName>
    <definedName name="Unid." localSheetId="4">'[68]1240-18-P-RI-002'!#REF!</definedName>
    <definedName name="Unid.">'[68]1240-18-P-RI-002'!#REF!</definedName>
    <definedName name="Unidadgor">[88]Datos!$H$50</definedName>
    <definedName name="UNION150" localSheetId="6">#REF!</definedName>
    <definedName name="UNION150" localSheetId="8">#REF!</definedName>
    <definedName name="UNION150" localSheetId="9">#REF!</definedName>
    <definedName name="UNION150" localSheetId="4">#REF!</definedName>
    <definedName name="UNION150">#REF!</definedName>
    <definedName name="UNIT" localSheetId="6">#REF!</definedName>
    <definedName name="UNIT" localSheetId="8">#REF!</definedName>
    <definedName name="UNIT" localSheetId="9">#REF!</definedName>
    <definedName name="UNIT" localSheetId="4">#REF!</definedName>
    <definedName name="UNIT">#REF!</definedName>
    <definedName name="UNITC" localSheetId="6">#REF!</definedName>
    <definedName name="UNITC" localSheetId="8">#REF!</definedName>
    <definedName name="UNITC" localSheetId="9">#REF!</definedName>
    <definedName name="UNITC" localSheetId="4">#REF!</definedName>
    <definedName name="UNITC">#REF!</definedName>
    <definedName name="UNITP">#REF!</definedName>
    <definedName name="UNITT">#REF!</definedName>
    <definedName name="UOCRA.DURACION">#REF!</definedName>
    <definedName name="UOCRA.MES" localSheetId="9">[12]UOCRA!$D$8</definedName>
    <definedName name="UOCRA.MES">[13]UOCRA!$D$8</definedName>
    <definedName name="UOCRA.ZONA" localSheetId="9">[12]UOCRA!$D$9</definedName>
    <definedName name="UOCRA.ZONA">[13]UOCRA!$D$9</definedName>
    <definedName name="US" localSheetId="9">[89]IPC!$H$9</definedName>
    <definedName name="US">[90]IPC!$H$9</definedName>
    <definedName name="usdcashf" localSheetId="6" hidden="1">Main.SAPF4Help()</definedName>
    <definedName name="usdcashf" localSheetId="8" hidden="1">Main.SAPF4Help()</definedName>
    <definedName name="usdcashf" localSheetId="0" hidden="1">Main.SAPF4Help()</definedName>
    <definedName name="usdcashf" localSheetId="4" hidden="1">Main.SAPF4Help()</definedName>
    <definedName name="usdcashf" hidden="1">Main.SAPF4Help()</definedName>
    <definedName name="Utilidad" localSheetId="6">#REF!</definedName>
    <definedName name="Utilidad" localSheetId="8">#REF!</definedName>
    <definedName name="Utilidad" localSheetId="9">#REF!</definedName>
    <definedName name="Utilidad" localSheetId="4">#REF!</definedName>
    <definedName name="Utilidad">#REF!</definedName>
    <definedName name="UTS">[19]Data!$K$14</definedName>
    <definedName name="uu" localSheetId="6">GO!uu</definedName>
    <definedName name="uu" localSheetId="7">IPIM!uu</definedName>
    <definedName name="uu" localSheetId="8">'MO Mza'!uu</definedName>
    <definedName name="uu" localSheetId="9">'MO NQN'!uu</definedName>
    <definedName name="uu" localSheetId="4">'Sumas extras'!uu</definedName>
    <definedName name="uu">[0]!uu</definedName>
    <definedName name="v" localSheetId="6">#REF!</definedName>
    <definedName name="v" localSheetId="8">#REF!</definedName>
    <definedName name="v" localSheetId="9">#REF!</definedName>
    <definedName name="v" localSheetId="4">#REF!</definedName>
    <definedName name="v">#REF!</definedName>
    <definedName name="V0" localSheetId="6">#REF!</definedName>
    <definedName name="V0" localSheetId="8">#REF!</definedName>
    <definedName name="V0" localSheetId="9">#REF!</definedName>
    <definedName name="V0" localSheetId="4">#REF!</definedName>
    <definedName name="V0">#REF!</definedName>
    <definedName name="Valor_Final" localSheetId="8">#REF!</definedName>
    <definedName name="Valor_Final" localSheetId="4">#REF!</definedName>
    <definedName name="Valor_Final">#REF!</definedName>
    <definedName name="Valor_Serv1">#REF!</definedName>
    <definedName name="Valor_Serv2">#REF!</definedName>
    <definedName name="Valor_Serv3">#REF!</definedName>
    <definedName name="Valor_Serv4">#REF!</definedName>
    <definedName name="Valor_Serv5">#REF!</definedName>
    <definedName name="varios">#REF!</definedName>
    <definedName name="Vehiculos" localSheetId="9">[10]Veh!$A$6:$A$23</definedName>
    <definedName name="Vehiculos">[11]Veh!$A$6:$A$23</definedName>
    <definedName name="Vehículos" localSheetId="6">#REF!</definedName>
    <definedName name="Vehículos" localSheetId="8">#REF!</definedName>
    <definedName name="Vehículos" localSheetId="9">#REF!</definedName>
    <definedName name="Vehículos" localSheetId="4">#REF!</definedName>
    <definedName name="Vehículos">#REF!</definedName>
    <definedName name="VERGUENZA" localSheetId="6">#REF!</definedName>
    <definedName name="VERGUENZA" localSheetId="8">#REF!</definedName>
    <definedName name="VERGUENZA" localSheetId="9">#REF!</definedName>
    <definedName name="VERGUENZA" localSheetId="4">#REF!</definedName>
    <definedName name="VERGUENZA">#REF!</definedName>
    <definedName name="Vestimenta" localSheetId="6">#REF!</definedName>
    <definedName name="Vestimenta" localSheetId="8">#REF!</definedName>
    <definedName name="Vestimenta" localSheetId="9">#REF!</definedName>
    <definedName name="Vestimenta" localSheetId="4">#REF!</definedName>
    <definedName name="Vestimenta">#REF!</definedName>
    <definedName name="VfluidC">[25]Datos!$F$62</definedName>
    <definedName name="VgasC" localSheetId="6">#REF!</definedName>
    <definedName name="VgasC" localSheetId="8">#REF!</definedName>
    <definedName name="VgasC" localSheetId="9">#REF!</definedName>
    <definedName name="VgasC" localSheetId="4">#REF!</definedName>
    <definedName name="VgasC">#REF!</definedName>
    <definedName name="Viandas" localSheetId="6">#REF!</definedName>
    <definedName name="Viandas" localSheetId="8">#REF!</definedName>
    <definedName name="Viandas" localSheetId="9">#REF!</definedName>
    <definedName name="Viandas" localSheetId="4">#REF!</definedName>
    <definedName name="Viandas">#REF!</definedName>
    <definedName name="VInjecC">[25]Datos!$F$66</definedName>
    <definedName name="VM" localSheetId="6">#REF!</definedName>
    <definedName name="VM" localSheetId="8">#REF!</definedName>
    <definedName name="VM" localSheetId="9">#REF!</definedName>
    <definedName name="VM" localSheetId="4">#REF!</definedName>
    <definedName name="VM">#REF!</definedName>
    <definedName name="VnpozosC">[25]Datos!$F$72</definedName>
    <definedName name="VoilC" localSheetId="6">#REF!</definedName>
    <definedName name="VoilC" localSheetId="8">#REF!</definedName>
    <definedName name="VoilC" localSheetId="9">#REF!</definedName>
    <definedName name="VoilC" localSheetId="4">#REF!</definedName>
    <definedName name="VoilC">#REF!</definedName>
    <definedName name="VOLVER" localSheetId="0">[91]!VOLVER</definedName>
    <definedName name="VOLVER">[91]!VOLVER</definedName>
    <definedName name="vp">[19]Data!$H$16</definedName>
    <definedName name="VtasNetas" localSheetId="8">#REF!</definedName>
    <definedName name="VtasNetas" localSheetId="4">#REF!</definedName>
    <definedName name="VtasNetas">#REF!</definedName>
    <definedName name="VwatC" localSheetId="8">[25]Datos!#REF!</definedName>
    <definedName name="VwatC" localSheetId="4">[25]Datos!#REF!</definedName>
    <definedName name="VwatC">[25]Datos!#REF!</definedName>
    <definedName name="VwellC" localSheetId="6">#REF!</definedName>
    <definedName name="VwellC" localSheetId="8">#REF!</definedName>
    <definedName name="VwellC" localSheetId="9">#REF!</definedName>
    <definedName name="VwellC" localSheetId="4">#REF!</definedName>
    <definedName name="VwellC">#REF!</definedName>
    <definedName name="w" localSheetId="6">#REF!</definedName>
    <definedName name="w" localSheetId="8">#REF!</definedName>
    <definedName name="w" localSheetId="9">#REF!</definedName>
    <definedName name="w" localSheetId="4">#REF!</definedName>
    <definedName name="w">#REF!</definedName>
    <definedName name="Water1" localSheetId="9">[4]MiniDB!$D$25</definedName>
    <definedName name="Water1">[5]MiniDB!$D$25</definedName>
    <definedName name="Water2" localSheetId="9">[4]MiniDB!$D$26</definedName>
    <definedName name="Water2">[5]MiniDB!$D$26</definedName>
    <definedName name="Water3" localSheetId="9">[4]MiniDB!$D$27</definedName>
    <definedName name="Water3">[5]MiniDB!$D$27</definedName>
    <definedName name="wc">[19]Data!$D$15</definedName>
    <definedName name="WCOM" localSheetId="8">#REF!</definedName>
    <definedName name="WCOM" localSheetId="4">#REF!</definedName>
    <definedName name="WCOM">#REF!</definedName>
    <definedName name="WCOM1" localSheetId="8">#REF!</definedName>
    <definedName name="WCOM1" localSheetId="4">#REF!</definedName>
    <definedName name="WCOM1">#REF!</definedName>
    <definedName name="WELL" localSheetId="8">#REF!</definedName>
    <definedName name="WELL" localSheetId="4">#REF!</definedName>
    <definedName name="WELL">#REF!</definedName>
    <definedName name="WF">#REF!</definedName>
    <definedName name="Winterest">#REF!</definedName>
    <definedName name="wlasa">#REF!</definedName>
    <definedName name="wrn.Admin._.Schedules." localSheetId="6" hidden="1">{#N/A,#N/A,TRUE,"Corp";#N/A,#N/A,TRUE,"Direct";#N/A,#N/A,TRUE,"Allocations"}</definedName>
    <definedName name="wrn.Admin._.Schedules." localSheetId="8" hidden="1">{#N/A,#N/A,TRUE,"Corp";#N/A,#N/A,TRUE,"Direct";#N/A,#N/A,TRUE,"Allocations"}</definedName>
    <definedName name="wrn.Admin._.Schedules." localSheetId="4" hidden="1">{#N/A,#N/A,TRUE,"Corp";#N/A,#N/A,TRUE,"Direct";#N/A,#N/A,TRUE,"Allocations"}</definedName>
    <definedName name="wrn.Admin._.Schedules." hidden="1">{#N/A,#N/A,TRUE,"Corp";#N/A,#N/A,TRUE,"Direct";#N/A,#N/A,TRUE,"Allocations"}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8" hidden="1">{#N/A,#N/A,FALSE,"Aging Summary";#N/A,#N/A,FALSE,"Ratio Analysis";#N/A,#N/A,FALSE,"Test 120 Day Accts";#N/A,#N/A,FALSE,"Tickmarks"}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sia._.Total._.Variance." localSheetId="6" hidden="1">{#N/A,#N/A,FALSE,"Asia"}</definedName>
    <definedName name="wrn.Asia._.Total._.Variance." localSheetId="8" hidden="1">{#N/A,#N/A,FALSE,"Asia"}</definedName>
    <definedName name="wrn.Asia._.Total._.Variance." localSheetId="4" hidden="1">{#N/A,#N/A,FALSE,"Asia"}</definedName>
    <definedName name="wrn.Asia._.Total._.Variance." hidden="1">{#N/A,#N/A,FALSE,"Asia"}</definedName>
    <definedName name="wrn.Asian._.Sourcing._.Reports." localSheetId="6" hidden="1">{#N/A,#N/A,TRUE,"Total Plan";#N/A,#N/A,TRUE,"Plan Vs 2000";#N/A,#N/A,TRUE,"Spending Bridge";#N/A,#N/A,TRUE,"Allocation";"Employee Allocation Summary",#N/A,TRUE,"Wage Alloc.";"Employee Allocation",#N/A,TRUE,"Wage Alloc."}</definedName>
    <definedName name="wrn.Asian._.Sourcing._.Reports." localSheetId="8" hidden="1">{#N/A,#N/A,TRUE,"Total Plan";#N/A,#N/A,TRUE,"Plan Vs 2000";#N/A,#N/A,TRUE,"Spending Bridge";#N/A,#N/A,TRUE,"Allocation";"Employee Allocation Summary",#N/A,TRUE,"Wage Alloc.";"Employee Allocation",#N/A,TRUE,"Wage Alloc."}</definedName>
    <definedName name="wrn.Asian._.Sourcing._.Reports." localSheetId="4" hidden="1">{#N/A,#N/A,TRUE,"Total Plan";#N/A,#N/A,TRUE,"Plan Vs 2000";#N/A,#N/A,TRUE,"Spending Bridge";#N/A,#N/A,TRUE,"Allocation";"Employee Allocation Summary",#N/A,TRUE,"Wage Alloc.";"Employee Allocation",#N/A,TRUE,"Wage Alloc."}</definedName>
    <definedName name="wrn.Asian._.Sourcing._.Reports." hidden="1">{#N/A,#N/A,TRUE,"Total Plan";#N/A,#N/A,TRUE,"Plan Vs 2000";#N/A,#N/A,TRUE,"Spending Bridge";#N/A,#N/A,TRUE,"Allocation";"Employee Allocation Summary",#N/A,TRUE,"Wage Alloc.";"Employee Allocation",#N/A,TRUE,"Wage Alloc."}</definedName>
    <definedName name="wrn.BED._.PL." localSheetId="6" hidden="1">{#N/A,#N/A,TRUE,"Monthly P&amp;L";#N/A,#N/A,TRUE,"YTD P&amp;L";#N/A,#N/A,TRUE,"Qtrly Proj P&amp;L";#N/A,#N/A,TRUE,"Gross Sales"}</definedName>
    <definedName name="wrn.BED._.PL." localSheetId="8" hidden="1">{#N/A,#N/A,TRUE,"Monthly P&amp;L";#N/A,#N/A,TRUE,"YTD P&amp;L";#N/A,#N/A,TRUE,"Qtrly Proj P&amp;L";#N/A,#N/A,TRUE,"Gross Sales"}</definedName>
    <definedName name="wrn.BED._.PL." localSheetId="4" hidden="1">{#N/A,#N/A,TRUE,"Monthly P&amp;L";#N/A,#N/A,TRUE,"YTD P&amp;L";#N/A,#N/A,TRUE,"Qtrly Proj P&amp;L";#N/A,#N/A,TRUE,"Gross Sales"}</definedName>
    <definedName name="wrn.BED._.PL." hidden="1">{#N/A,#N/A,TRUE,"Monthly P&amp;L";#N/A,#N/A,TRUE,"YTD P&amp;L";#N/A,#N/A,TRUE,"Qtrly Proj P&amp;L";#N/A,#N/A,TRUE,"Gross Sales"}</definedName>
    <definedName name="wrn.Completo260.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localSheetId="6" hidden="1">{#N/A,#N/A,FALSE,"SERIE_150";#N/A,#N/A,FALSE,"SERIE_600 "}</definedName>
    <definedName name="wrn.COMPUMAT." localSheetId="7" hidden="1">{#N/A,#N/A,FALSE,"SERIE_150";#N/A,#N/A,FALSE,"SERIE_600 "}</definedName>
    <definedName name="wrn.COMPUMAT." localSheetId="8" hidden="1">{#N/A,#N/A,FALSE,"SERIE_150";#N/A,#N/A,FALSE,"SERIE_600 "}</definedName>
    <definedName name="wrn.COMPUMAT." localSheetId="9" hidden="1">{#N/A,#N/A,FALSE,"SERIE_150";#N/A,#N/A,FALSE,"SERIE_600 "}</definedName>
    <definedName name="wrn.COMPUMAT." localSheetId="4" hidden="1">{#N/A,#N/A,FALSE,"SERIE_150";#N/A,#N/A,FALSE,"SERIE_600 "}</definedName>
    <definedName name="wrn.COMPUMAT." hidden="1">{#N/A,#N/A,FALSE,"SERIE_150";#N/A,#N/A,FALSE,"SERIE_600 "}</definedName>
    <definedName name="wrn.CORPORATE." localSheetId="6" hidden="1">{#N/A,#N/A,FALSE,"Household Group";#N/A,#N/A,FALSE,"IJM";#N/A,#N/A,FALSE,"APP Consolidated";#N/A,#N/A,FALSE,"PC Consolidated"}</definedName>
    <definedName name="wrn.CORPORATE." localSheetId="8" hidden="1">{#N/A,#N/A,FALSE,"Household Group";#N/A,#N/A,FALSE,"IJM";#N/A,#N/A,FALSE,"APP Consolidated";#N/A,#N/A,FALSE,"PC Consolidated"}</definedName>
    <definedName name="wrn.CORPORATE." localSheetId="4" hidden="1">{#N/A,#N/A,FALSE,"Household Group";#N/A,#N/A,FALSE,"IJM";#N/A,#N/A,FALSE,"APP Consolidated";#N/A,#N/A,FALSE,"PC Consolidated"}</definedName>
    <definedName name="wrn.CORPORATE." hidden="1">{#N/A,#N/A,FALSE,"Household Group";#N/A,#N/A,FALSE,"IJM";#N/A,#N/A,FALSE,"APP Consolidated";#N/A,#N/A,FALSE,"PC Consolidated"}</definedName>
    <definedName name="wrn.Directors." localSheetId="6" hidden="1">{#N/A,#N/A,FALSE,"Susan Selle";#N/A,#N/A,FALSE,"Mary Ann Knaus";#N/A,#N/A,FALSE,"Joe Tadeo";#N/A,#N/A,FALSE,"Bob Gito"}</definedName>
    <definedName name="wrn.Directors." localSheetId="8" hidden="1">{#N/A,#N/A,FALSE,"Susan Selle";#N/A,#N/A,FALSE,"Mary Ann Knaus";#N/A,#N/A,FALSE,"Joe Tadeo";#N/A,#N/A,FALSE,"Bob Gito"}</definedName>
    <definedName name="wrn.Directors." localSheetId="4" hidden="1">{#N/A,#N/A,FALSE,"Susan Selle";#N/A,#N/A,FALSE,"Mary Ann Knaus";#N/A,#N/A,FALSE,"Joe Tadeo";#N/A,#N/A,FALSE,"Bob Gito"}</definedName>
    <definedName name="wrn.Directors." hidden="1">{#N/A,#N/A,FALSE,"Susan Selle";#N/A,#N/A,FALSE,"Mary Ann Knaus";#N/A,#N/A,FALSE,"Joe Tadeo";#N/A,#N/A,FALSE,"Bob Gito"}</definedName>
    <definedName name="wrn.financial._.package." localSheetId="6" hidden="1">{#N/A,#N/A,FALSE,"BALANCE SHEET";#N/A,#N/A,FALSE,"IS";#N/A,#N/A,FALSE,"ISCOMPAR";#N/A,#N/A,FALSE,"ADD RETMAR";#N/A,#N/A,FALSE,"VARIOUS COMP";#N/A,#N/A,FALSE,"RATIOS";#N/A,#N/A,FALSE,"GRAPHS"}</definedName>
    <definedName name="wrn.financial._.package." localSheetId="8" hidden="1">{#N/A,#N/A,FALSE,"BALANCE SHEET";#N/A,#N/A,FALSE,"IS";#N/A,#N/A,FALSE,"ISCOMPAR";#N/A,#N/A,FALSE,"ADD RETMAR";#N/A,#N/A,FALSE,"VARIOUS COMP";#N/A,#N/A,FALSE,"RATIOS";#N/A,#N/A,FALSE,"GRAPHS"}</definedName>
    <definedName name="wrn.financial._.package." localSheetId="4" hidden="1">{#N/A,#N/A,FALSE,"BALANCE SHEET";#N/A,#N/A,FALSE,"IS";#N/A,#N/A,FALSE,"ISCOMPAR";#N/A,#N/A,FALSE,"ADD RETMAR";#N/A,#N/A,FALSE,"VARIOUS COMP";#N/A,#N/A,FALSE,"RATIOS";#N/A,#N/A,FALSE,"GRAPHS"}</definedName>
    <definedName name="wrn.financial._.package." hidden="1">{#N/A,#N/A,FALSE,"BALANCE SHEET";#N/A,#N/A,FALSE,"IS";#N/A,#N/A,FALSE,"ISCOMPAR";#N/A,#N/A,FALSE,"ADD RETMAR";#N/A,#N/A,FALSE,"VARIOUS COMP";#N/A,#N/A,FALSE,"RATIOS";#N/A,#N/A,FALSE,"GRAPHS"}</definedName>
    <definedName name="wrn.FORECAST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7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8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9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4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7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8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9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4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Global._.Sourcing._.Reports." localSheetId="6" hidden="1">{#N/A,#N/A,FALSE,"GS_SCH_A";#N/A,#N/A,FALSE,"GS_SCH_B";#N/A,#N/A,FALSE,"GS_SCH_C"}</definedName>
    <definedName name="wrn.Global._.Sourcing._.Reports." localSheetId="8" hidden="1">{#N/A,#N/A,FALSE,"GS_SCH_A";#N/A,#N/A,FALSE,"GS_SCH_B";#N/A,#N/A,FALSE,"GS_SCH_C"}</definedName>
    <definedName name="wrn.Global._.Sourcing._.Reports." localSheetId="4" hidden="1">{#N/A,#N/A,FALSE,"GS_SCH_A";#N/A,#N/A,FALSE,"GS_SCH_B";#N/A,#N/A,FALSE,"GS_SCH_C"}</definedName>
    <definedName name="wrn.Global._.Sourcing._.Reports." hidden="1">{#N/A,#N/A,FALSE,"GS_SCH_A";#N/A,#N/A,FALSE,"GS_SCH_B";#N/A,#N/A,FALSE,"GS_SCH_C"}</definedName>
    <definedName name="wrn.INDIRECTOS." localSheetId="6" hidden="1">{#N/A,#N/A,FALSE,"FASE81";#N/A,#N/A,FALSE,"FASE83";#N/A,#N/A,FALSE,"FASE85"}</definedName>
    <definedName name="wrn.INDIRECTOS." localSheetId="7" hidden="1">{#N/A,#N/A,FALSE,"FASE81";#N/A,#N/A,FALSE,"FASE83";#N/A,#N/A,FALSE,"FASE85"}</definedName>
    <definedName name="wrn.INDIRECTOS." localSheetId="8" hidden="1">{#N/A,#N/A,FALSE,"FASE81";#N/A,#N/A,FALSE,"FASE83";#N/A,#N/A,FALSE,"FASE85"}</definedName>
    <definedName name="wrn.INDIRECTOS." localSheetId="9" hidden="1">{#N/A,#N/A,FALSE,"FASE81";#N/A,#N/A,FALSE,"FASE83";#N/A,#N/A,FALSE,"FASE85"}</definedName>
    <definedName name="wrn.INDIRECTOS." localSheetId="4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6" hidden="1">{#N/A,#N/A,FALSE,"GENERAL";#N/A,#N/A,FALSE,"USP 1";#N/A,#N/A,FALSE,"USP 2";#N/A,#N/A,FALSE,"UTE"}</definedName>
    <definedName name="wrn.LISTADOC." localSheetId="7" hidden="1">{#N/A,#N/A,FALSE,"GENERAL";#N/A,#N/A,FALSE,"USP 1";#N/A,#N/A,FALSE,"USP 2";#N/A,#N/A,FALSE,"UTE"}</definedName>
    <definedName name="wrn.LISTADOC." localSheetId="8" hidden="1">{#N/A,#N/A,FALSE,"GENERAL";#N/A,#N/A,FALSE,"USP 1";#N/A,#N/A,FALSE,"USP 2";#N/A,#N/A,FALSE,"UTE"}</definedName>
    <definedName name="wrn.LISTADOC." localSheetId="9" hidden="1">{#N/A,#N/A,FALSE,"GENERAL";#N/A,#N/A,FALSE,"USP 1";#N/A,#N/A,FALSE,"USP 2";#N/A,#N/A,FALSE,"UTE"}</definedName>
    <definedName name="wrn.LISTADOC." localSheetId="4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Monthly._.Report." localSheetId="6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Monthly._.Report." localSheetId="8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Monthly._.Report.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Monthly._.Report.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nnn." localSheetId="6" hidden="1">{#N/A,#N/A,FALSE,"RES-ANUAL";#N/A,#N/A,FALSE,"RES-CUENTA";#N/A,#N/A,FALSE,"AREA-RESP"}</definedName>
    <definedName name="wrn.nnn." localSheetId="7" hidden="1">{#N/A,#N/A,FALSE,"RES-ANUAL";#N/A,#N/A,FALSE,"RES-CUENTA";#N/A,#N/A,FALSE,"AREA-RESP"}</definedName>
    <definedName name="wrn.nnn." localSheetId="8" hidden="1">{#N/A,#N/A,FALSE,"RES-ANUAL";#N/A,#N/A,FALSE,"RES-CUENTA";#N/A,#N/A,FALSE,"AREA-RESP"}</definedName>
    <definedName name="wrn.nnn." localSheetId="9" hidden="1">{#N/A,#N/A,FALSE,"RES-ANUAL";#N/A,#N/A,FALSE,"RES-CUENTA";#N/A,#N/A,FALSE,"AREA-RESP"}</definedName>
    <definedName name="wrn.nnn." localSheetId="4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OpReview." localSheetId="6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Review." localSheetId="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Review." localSheetId="4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Review.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s._.Report" localSheetId="6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Ops._.Report" localSheetId="8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Ops._.Report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Ops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Payroll." localSheetId="6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7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8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9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4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localSheetId="6" hidden="1">{#N/A,#N/A,TRUE,"DESARROLLO";#N/A,#N/A,TRUE,"MANTENIMIENTO";#N/A,#N/A,TRUE,"MENSUAL";#N/A,#N/A,TRUE,"PORCUENTA";#N/A,#N/A,TRUE,"DETALLE"}</definedName>
    <definedName name="wrn.pcinv96." localSheetId="7" hidden="1">{#N/A,#N/A,TRUE,"DESARROLLO";#N/A,#N/A,TRUE,"MANTENIMIENTO";#N/A,#N/A,TRUE,"MENSUAL";#N/A,#N/A,TRUE,"PORCUENTA";#N/A,#N/A,TRUE,"DETALLE"}</definedName>
    <definedName name="wrn.pcinv96." localSheetId="8" hidden="1">{#N/A,#N/A,TRUE,"DESARROLLO";#N/A,#N/A,TRUE,"MANTENIMIENTO";#N/A,#N/A,TRUE,"MENSUAL";#N/A,#N/A,TRUE,"PORCUENTA";#N/A,#N/A,TRUE,"DETALLE"}</definedName>
    <definedName name="wrn.pcinv96." localSheetId="9" hidden="1">{#N/A,#N/A,TRUE,"DESARROLLO";#N/A,#N/A,TRUE,"MANTENIMIENTO";#N/A,#N/A,TRUE,"MENSUAL";#N/A,#N/A,TRUE,"PORCUENTA";#N/A,#N/A,TRUE,"DETALLE"}</definedName>
    <definedName name="wrn.pcinv96." localSheetId="4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PE.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9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rint._.All._.TROR." localSheetId="6" hidden="1">{"YOY",#N/A,FALSE,"TROR";"YTD",#N/A,FALSE,"TROR";"1 Month",#N/A,FALSE,"TROR";"1 Week",#N/A,FALSE,"TROR"}</definedName>
    <definedName name="wrn.Print._.All._.TROR." localSheetId="8" hidden="1">{"YOY",#N/A,FALSE,"TROR";"YTD",#N/A,FALSE,"TROR";"1 Month",#N/A,FALSE,"TROR";"1 Week",#N/A,FALSE,"TROR"}</definedName>
    <definedName name="wrn.Print._.All._.TROR." localSheetId="4" hidden="1">{"YOY",#N/A,FALSE,"TROR";"YTD",#N/A,FALSE,"TROR";"1 Month",#N/A,FALSE,"TROR";"1 Week",#N/A,FALSE,"TROR"}</definedName>
    <definedName name="wrn.Print._.All._.TROR." hidden="1">{"YOY",#N/A,FALSE,"TROR";"YTD",#N/A,FALSE,"TROR";"1 Month",#N/A,FALSE,"TROR";"1 Week",#N/A,FALSE,"TROR"}</definedName>
    <definedName name="wrn.pull97." localSheetId="6" hidden="1">{#N/A,#N/A,FALSE,"ENE"}</definedName>
    <definedName name="wrn.pull97." localSheetId="7" hidden="1">{#N/A,#N/A,FALSE,"ENE"}</definedName>
    <definedName name="wrn.pull97." localSheetId="8" hidden="1">{#N/A,#N/A,FALSE,"ENE"}</definedName>
    <definedName name="wrn.pull97." localSheetId="9" hidden="1">{#N/A,#N/A,FALSE,"ENE"}</definedName>
    <definedName name="wrn.pull97." localSheetId="4" hidden="1">{#N/A,#N/A,FALSE,"ENE"}</definedName>
    <definedName name="wrn.pull97." hidden="1">{#N/A,#N/A,FALSE,"ENE"}</definedName>
    <definedName name="wrn.pull98." localSheetId="6" hidden="1">{#N/A,#N/A,FALSE,"ENE"}</definedName>
    <definedName name="wrn.pull98." localSheetId="7" hidden="1">{#N/A,#N/A,FALSE,"ENE"}</definedName>
    <definedName name="wrn.pull98." localSheetId="8" hidden="1">{#N/A,#N/A,FALSE,"ENE"}</definedName>
    <definedName name="wrn.pull98." localSheetId="9" hidden="1">{#N/A,#N/A,FALSE,"ENE"}</definedName>
    <definedName name="wrn.pull98." localSheetId="4" hidden="1">{#N/A,#N/A,FALSE,"ENE"}</definedName>
    <definedName name="wrn.pull98." hidden="1">{#N/A,#N/A,FALSE,"ENE"}</definedName>
    <definedName name="wrn.Review._.Report" localSheetId="6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Review._.Report" localSheetId="8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Review._.Report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Review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Sale_Local_Q2." localSheetId="6" hidden="1">{"Sales_Local_Q2",#N/A,FALSE,"Q1_2000"}</definedName>
    <definedName name="wrn.Sale_Local_Q2." localSheetId="7" hidden="1">{"Sales_Local_Q2",#N/A,FALSE,"Q1_2000"}</definedName>
    <definedName name="wrn.Sale_Local_Q2." localSheetId="8" hidden="1">{"Sales_Local_Q2",#N/A,FALSE,"Q1_2000"}</definedName>
    <definedName name="wrn.Sale_Local_Q2." localSheetId="9" hidden="1">{"Sales_Local_Q2",#N/A,FALSE,"Q1_2000"}</definedName>
    <definedName name="wrn.Sale_Local_Q2." localSheetId="4" hidden="1">{"Sales_Local_Q2",#N/A,FALSE,"Q1_2000"}</definedName>
    <definedName name="wrn.Sale_Local_Q2." hidden="1">{"Sales_Local_Q2",#N/A,FALSE,"Q1_2000"}</definedName>
    <definedName name="wrn.Sale_Local_Q4." localSheetId="6" hidden="1">{"Sales_Local_Q4",#N/A,FALSE,"Q4_1999"}</definedName>
    <definedName name="wrn.Sale_Local_Q4." localSheetId="7" hidden="1">{"Sales_Local_Q4",#N/A,FALSE,"Q4_1999"}</definedName>
    <definedName name="wrn.Sale_Local_Q4." localSheetId="8" hidden="1">{"Sales_Local_Q4",#N/A,FALSE,"Q4_1999"}</definedName>
    <definedName name="wrn.Sale_Local_Q4." localSheetId="9" hidden="1">{"Sales_Local_Q4",#N/A,FALSE,"Q4_1999"}</definedName>
    <definedName name="wrn.Sale_Local_Q4." localSheetId="4" hidden="1">{"Sales_Local_Q4",#N/A,FALSE,"Q4_1999"}</definedName>
    <definedName name="wrn.Sale_Local_Q4." hidden="1">{"Sales_Local_Q4",#N/A,FALSE,"Q4_1999"}</definedName>
    <definedName name="wrn.SBEs." localSheetId="6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rn.SBEs." localSheetId="8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rn.SBEs." localSheetId="4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rn.SBEs.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SAL" localSheetId="8">#REF!</definedName>
    <definedName name="WSAL" localSheetId="9">#REF!</definedName>
    <definedName name="WSAL" localSheetId="4">#REF!</definedName>
    <definedName name="WSAL">#REF!</definedName>
    <definedName name="WTI_01">[23]Tablas!$E$4</definedName>
    <definedName name="WTI_02">[23]Tablas!$E$5</definedName>
    <definedName name="WTI_03">[23]Tablas!$E$6</definedName>
    <definedName name="WTI_04">[23]Tablas!$E$7</definedName>
    <definedName name="WTI_05">[23]Tablas!$E$8</definedName>
    <definedName name="WTI_06">[23]Tablas!$E$9</definedName>
    <definedName name="WTI_07">[23]Tablas!$E$10</definedName>
    <definedName name="WTI_08">[23]Tablas!$E$11</definedName>
    <definedName name="WTI_09">[23]Tablas!$E$12</definedName>
    <definedName name="WTI_10">[23]Tablas!$E$13</definedName>
    <definedName name="WTI_11">[23]Tablas!$E$14</definedName>
    <definedName name="WTI_12">[23]Tablas!$E$15</definedName>
    <definedName name="wtrhy" localSheetId="8">#REF!</definedName>
    <definedName name="wtrhy" localSheetId="4">#REF!</definedName>
    <definedName name="wtrhy">#REF!</definedName>
    <definedName name="ww" localSheetId="8">#REF!</definedName>
    <definedName name="ww" localSheetId="4">#REF!</definedName>
    <definedName name="ww">#REF!</definedName>
    <definedName name="www" localSheetId="6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" localSheetId="8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" localSheetId="4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w" localSheetId="6">#REF!</definedName>
    <definedName name="wwww" localSheetId="8" hidden="1">{#N/A,#N/A,TRUE,"Corp";#N/A,#N/A,TRUE,"Direct";#N/A,#N/A,TRUE,"Allocations"}</definedName>
    <definedName name="wwww" localSheetId="9">#REF!</definedName>
    <definedName name="wwww" localSheetId="4">#REF!</definedName>
    <definedName name="wwww">#REF!</definedName>
    <definedName name="wwwww" localSheetId="6" hidden="1">{#N/A,#N/A,TRUE,"Corp";#N/A,#N/A,TRUE,"Direct";#N/A,#N/A,TRUE,"Allocations"}</definedName>
    <definedName name="wwwww" localSheetId="8" hidden="1">{#N/A,#N/A,TRUE,"Corp";#N/A,#N/A,TRUE,"Direct";#N/A,#N/A,TRUE,"Allocations"}</definedName>
    <definedName name="wwwww" localSheetId="4" hidden="1">{#N/A,#N/A,TRUE,"Corp";#N/A,#N/A,TRUE,"Direct";#N/A,#N/A,TRUE,"Allocations"}</definedName>
    <definedName name="wwwww" hidden="1">{#N/A,#N/A,TRUE,"Corp";#N/A,#N/A,TRUE,"Direct";#N/A,#N/A,TRUE,"Allocations"}</definedName>
    <definedName name="x" localSheetId="8">#REF!</definedName>
    <definedName name="x" localSheetId="9">#REF!</definedName>
    <definedName name="x" localSheetId="4">#REF!</definedName>
    <definedName name="x">#REF!</definedName>
    <definedName name="XREF_COLUMN_1" localSheetId="8" hidden="1">[92]Lead!#REF!</definedName>
    <definedName name="XREF_COLUMN_1" localSheetId="4" hidden="1">[92]Lead!#REF!</definedName>
    <definedName name="XREF_COLUMN_1" hidden="1">[92]Lead!#REF!</definedName>
    <definedName name="XREF_COLUMN_2" hidden="1">'[93]Amarre de IVA'!$S$1:$S$65536</definedName>
    <definedName name="XREF_COLUMN_4" hidden="1">'[93]Amarre de IVA'!#REF!</definedName>
    <definedName name="XREF_COLUMN_5" hidden="1">'[93]Amarre de IVA'!#REF!</definedName>
    <definedName name="XREF_COLUMN_6" hidden="1">'[93]Amarre de IVA'!#REF!</definedName>
    <definedName name="XREF_COLUMN_7" hidden="1">'[94]Pagos Provisionales (2)'!#REF!</definedName>
    <definedName name="XRefColumnsCount" hidden="1">3</definedName>
    <definedName name="XRefCopy1" hidden="1">[92]Lead!#REF!</definedName>
    <definedName name="XRefCopy1Row" localSheetId="6" hidden="1">#REF!</definedName>
    <definedName name="XRefCopy1Row" localSheetId="8" hidden="1">#REF!</definedName>
    <definedName name="XRefCopy1Row" localSheetId="4" hidden="1">#REF!</definedName>
    <definedName name="XRefCopy1Row" hidden="1">#REF!</definedName>
    <definedName name="XRefCopy2" localSheetId="4" hidden="1">[92]Lead!#REF!</definedName>
    <definedName name="XRefCopy2" hidden="1">[92]Lead!#REF!</definedName>
    <definedName name="XRefCopy2Row" localSheetId="4" hidden="1">[92]XREF!#REF!</definedName>
    <definedName name="XRefCopy2Row" hidden="1">[92]XREF!#REF!</definedName>
    <definedName name="XRefCopy3" localSheetId="4" hidden="1">[92]Lead!#REF!</definedName>
    <definedName name="XRefCopy3" hidden="1">[92]Lead!#REF!</definedName>
    <definedName name="XRefCopy3Row" localSheetId="4" hidden="1">[92]XREF!#REF!</definedName>
    <definedName name="XRefCopy3Row" hidden="1">[92]XREF!#REF!</definedName>
    <definedName name="XRefCopy4" hidden="1">[92]Lead!#REF!</definedName>
    <definedName name="XRefCopy4Row" hidden="1">[92]XREF!#REF!</definedName>
    <definedName name="XRefCopyRangeCount" hidden="1">6</definedName>
    <definedName name="XRefPaste1" hidden="1">[92]Lead!#REF!</definedName>
    <definedName name="XRefPaste10" hidden="1">[92]Lead!#REF!</definedName>
    <definedName name="XRefPaste10Row" hidden="1">[92]XREF!#REF!</definedName>
    <definedName name="XRefPaste11" hidden="1">[92]Lead!#REF!</definedName>
    <definedName name="XRefPaste11Row" hidden="1">[92]XREF!#REF!</definedName>
    <definedName name="XRefPaste12" hidden="1">[92]Lead!#REF!</definedName>
    <definedName name="XRefPaste12Row" hidden="1">[92]XREF!#REF!</definedName>
    <definedName name="XRefPaste13" hidden="1">[92]Lead!#REF!</definedName>
    <definedName name="XRefPaste13Row" hidden="1">[92]XREF!#REF!</definedName>
    <definedName name="XRefPaste14" hidden="1">[92]Lead!#REF!</definedName>
    <definedName name="XRefPaste14Row" hidden="1">[92]XREF!#REF!</definedName>
    <definedName name="XRefPaste15" hidden="1">[92]Lead!#REF!</definedName>
    <definedName name="XRefPaste15Row" hidden="1">[92]XREF!#REF!</definedName>
    <definedName name="XRefPaste16" hidden="1">[92]Lead!#REF!</definedName>
    <definedName name="XRefPaste16Row" hidden="1">[92]XREF!#REF!</definedName>
    <definedName name="XRefPaste17" hidden="1">[92]Lead!#REF!</definedName>
    <definedName name="XRefPaste17Row" hidden="1">[92]XREF!#REF!</definedName>
    <definedName name="XRefPaste18" hidden="1">[92]Lead!#REF!</definedName>
    <definedName name="XRefPaste18Row" hidden="1">[92]XREF!#REF!</definedName>
    <definedName name="XRefPaste19" hidden="1">[92]Lead!#REF!</definedName>
    <definedName name="XRefPaste19Row" hidden="1">[92]XREF!#REF!</definedName>
    <definedName name="XRefPaste1Row" hidden="1">[92]XREF!#REF!</definedName>
    <definedName name="XRefPaste2" hidden="1">[92]Lead!#REF!</definedName>
    <definedName name="XRefPaste20" hidden="1">[92]Lead!#REF!</definedName>
    <definedName name="XRefPaste20Row" hidden="1">[92]XREF!#REF!</definedName>
    <definedName name="XRefPaste21" hidden="1">[92]Lead!#REF!</definedName>
    <definedName name="XRefPaste21Row" hidden="1">[92]XREF!#REF!</definedName>
    <definedName name="XRefPaste22" hidden="1">[92]Lead!#REF!</definedName>
    <definedName name="XRefPaste22Row" hidden="1">[92]XREF!#REF!</definedName>
    <definedName name="XRefPaste23" hidden="1">[92]Lead!#REF!</definedName>
    <definedName name="XRefPaste23Row" hidden="1">[92]XREF!#REF!</definedName>
    <definedName name="XRefPaste24" hidden="1">[92]Lead!#REF!</definedName>
    <definedName name="XRefPaste24Row" hidden="1">[92]XREF!#REF!</definedName>
    <definedName name="XRefPaste25" hidden="1">[92]Lead!#REF!</definedName>
    <definedName name="XRefPaste25Row" hidden="1">[92]XREF!#REF!</definedName>
    <definedName name="XRefPaste26" hidden="1">[92]Lead!#REF!</definedName>
    <definedName name="XRefPaste26Row" hidden="1">[92]XREF!#REF!</definedName>
    <definedName name="XRefPaste28Row" hidden="1">[92]XREF!#REF!</definedName>
    <definedName name="XRefPaste29Row" hidden="1">[92]XREF!#REF!</definedName>
    <definedName name="XRefPaste2Row" hidden="1">[92]XREF!#REF!</definedName>
    <definedName name="XRefPaste3" hidden="1">[92]Lead!#REF!</definedName>
    <definedName name="XRefPaste30Row" hidden="1">[92]XREF!#REF!</definedName>
    <definedName name="XRefPaste31Row" hidden="1">[92]XREF!#REF!</definedName>
    <definedName name="XRefPaste32Row" hidden="1">[92]XREF!#REF!</definedName>
    <definedName name="XRefPaste3Row" hidden="1">[92]XREF!#REF!</definedName>
    <definedName name="XRefPaste4" hidden="1">[92]Lead!#REF!</definedName>
    <definedName name="XRefPaste4Row" hidden="1">[92]XREF!#REF!</definedName>
    <definedName name="XRefPaste5" hidden="1">[92]Lead!#REF!</definedName>
    <definedName name="XRefPaste5Row" hidden="1">[92]XREF!#REF!</definedName>
    <definedName name="XRefPaste6" hidden="1">[92]Lead!#REF!</definedName>
    <definedName name="XRefPaste6Row" hidden="1">[92]XREF!#REF!</definedName>
    <definedName name="XRefPaste7" hidden="1">[92]Lead!#REF!</definedName>
    <definedName name="XRefPaste7Row" hidden="1">[92]XREF!#REF!</definedName>
    <definedName name="XRefPaste8" hidden="1">[92]Lead!#REF!</definedName>
    <definedName name="XRefPaste8Row" hidden="1">[92]XREF!#REF!</definedName>
    <definedName name="XRefPaste9" hidden="1">[92]Lead!#REF!</definedName>
    <definedName name="XRefPaste9Row" hidden="1">[92]XREF!#REF!</definedName>
    <definedName name="XRefPasteRangeCount" hidden="1">54</definedName>
    <definedName name="xx">[51]ESPESOR!$B$21</definedName>
    <definedName name="xxx" localSheetId="6">#REF!</definedName>
    <definedName name="xxx" localSheetId="8">#REF!</definedName>
    <definedName name="xxx" localSheetId="9">#REF!</definedName>
    <definedName name="xxx" localSheetId="4">#REF!</definedName>
    <definedName name="xxx">#REF!</definedName>
    <definedName name="xxxx" localSheetId="6">#REF!</definedName>
    <definedName name="xxxx" localSheetId="8">#REF!</definedName>
    <definedName name="xxxx" localSheetId="9">#REF!</definedName>
    <definedName name="xxxx" localSheetId="4">#REF!</definedName>
    <definedName name="xxxx">#REF!</definedName>
    <definedName name="xxxxxxxxxxx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 localSheetId="8">#REF!</definedName>
    <definedName name="Y" localSheetId="4">#REF!</definedName>
    <definedName name="Y">#REF!</definedName>
    <definedName name="Y_2" localSheetId="8">#REF!</definedName>
    <definedName name="Y_2" localSheetId="4">#REF!</definedName>
    <definedName name="Y_2">#REF!</definedName>
    <definedName name="YACI" localSheetId="8">#REF!</definedName>
    <definedName name="YACI" localSheetId="4">#REF!</definedName>
    <definedName name="YACI">#REF!</definedName>
    <definedName name="Yacimiento" localSheetId="9">[47]Hoja1!$B$57:$B$65</definedName>
    <definedName name="Yacimiento">[48]Hoja1!$B$57:$B$65</definedName>
    <definedName name="yak" localSheetId="6">#REF!</definedName>
    <definedName name="yak" localSheetId="8">#REF!</definedName>
    <definedName name="yak" localSheetId="9">#REF!</definedName>
    <definedName name="yak" localSheetId="4">#REF!</definedName>
    <definedName name="yak">#REF!</definedName>
    <definedName name="yar" localSheetId="6">#REF!</definedName>
    <definedName name="yar" localSheetId="8">#REF!</definedName>
    <definedName name="yar" localSheetId="9">#REF!</definedName>
    <definedName name="yar" localSheetId="4">#REF!</definedName>
    <definedName name="yar">#REF!</definedName>
    <definedName name="Yes_No">'[27]Coef.'!$J$112:$J$113</definedName>
    <definedName name="Z" localSheetId="8">#REF!</definedName>
    <definedName name="Z" localSheetId="4">#REF!</definedName>
    <definedName name="Z">#REF!</definedName>
    <definedName name="zagz" localSheetId="8">#REF!</definedName>
    <definedName name="zagz" localSheetId="4">#REF!</definedName>
    <definedName name="zagz">#REF!</definedName>
    <definedName name="ZAP" localSheetId="8">#REF!</definedName>
    <definedName name="ZAP" localSheetId="4">#REF!</definedName>
    <definedName name="ZAP">#REF!</definedName>
    <definedName name="Zb">#REF!</definedName>
    <definedName name="zdgjzfg">#REF!</definedName>
    <definedName name="Zona" localSheetId="9">[62]Validaciones!$B$51:$B$57</definedName>
    <definedName name="Zona">[63]Validaciones!$B$51:$B$57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4" l="1"/>
  <c r="I10" i="24"/>
  <c r="F5" i="24"/>
  <c r="E5" i="24"/>
  <c r="E8" i="24" s="1"/>
  <c r="D8" i="24"/>
  <c r="D5" i="24"/>
  <c r="H5" i="24" l="1"/>
  <c r="G5" i="24" l="1"/>
  <c r="C5" i="24"/>
  <c r="B5" i="24"/>
  <c r="R7" i="17"/>
  <c r="T26" i="2"/>
  <c r="T22" i="2"/>
  <c r="T23" i="2"/>
  <c r="T24" i="2"/>
  <c r="T25" i="2"/>
  <c r="T21" i="2"/>
  <c r="S21" i="2"/>
  <c r="O30" i="17"/>
  <c r="P30" i="17"/>
  <c r="Q30" i="17"/>
  <c r="N30" i="17"/>
  <c r="K30" i="17"/>
  <c r="J30" i="17"/>
  <c r="J3" i="17"/>
  <c r="E31" i="17"/>
  <c r="H31" i="17"/>
  <c r="I31" i="17"/>
  <c r="J31" i="17"/>
  <c r="K31" i="17"/>
  <c r="M31" i="17"/>
  <c r="N31" i="17"/>
  <c r="P31" i="17"/>
  <c r="Q31" i="17"/>
  <c r="S31" i="17"/>
  <c r="D31" i="17" s="1"/>
  <c r="T31" i="17"/>
  <c r="U31" i="17"/>
  <c r="F31" i="17" s="1"/>
  <c r="V31" i="17"/>
  <c r="G31" i="17" s="1"/>
  <c r="W31" i="17"/>
  <c r="X31" i="17"/>
  <c r="Y31" i="17"/>
  <c r="Z31" i="17"/>
  <c r="AA31" i="17"/>
  <c r="L31" i="17" s="1"/>
  <c r="AB31" i="17"/>
  <c r="AC31" i="17"/>
  <c r="AD31" i="17"/>
  <c r="O31" i="17" s="1"/>
  <c r="AE31" i="17"/>
  <c r="AF31" i="17"/>
  <c r="AG31" i="17"/>
  <c r="R31" i="17" s="1"/>
  <c r="I18" i="17" s="1"/>
  <c r="E26" i="2"/>
  <c r="S26" i="2" s="1"/>
  <c r="D26" i="2"/>
  <c r="J26" i="2" s="1"/>
  <c r="F26" i="2"/>
  <c r="G26" i="2"/>
  <c r="H26" i="2"/>
  <c r="I26" i="2"/>
  <c r="BE2" i="21"/>
  <c r="BC32" i="21"/>
  <c r="BE32" i="21" s="1"/>
  <c r="BD37" i="21"/>
  <c r="BD36" i="21"/>
  <c r="BD35" i="21"/>
  <c r="BC31" i="21"/>
  <c r="BC30" i="21"/>
  <c r="BD18" i="21"/>
  <c r="BD12" i="21"/>
  <c r="BD31" i="21"/>
  <c r="CE2" i="20"/>
  <c r="CF29" i="20" s="1"/>
  <c r="CE32" i="20"/>
  <c r="CF32" i="20" s="1"/>
  <c r="CE31" i="20"/>
  <c r="CF31" i="20" s="1"/>
  <c r="CF37" i="20" s="1"/>
  <c r="CF30" i="20"/>
  <c r="CE17" i="20"/>
  <c r="K9" i="23"/>
  <c r="K8" i="23"/>
  <c r="K11" i="23"/>
  <c r="K10" i="23"/>
  <c r="K7" i="23"/>
  <c r="Q26" i="2" l="1"/>
  <c r="K26" i="2"/>
  <c r="L26" i="2"/>
  <c r="R26" i="2"/>
  <c r="P26" i="2"/>
  <c r="O26" i="2"/>
  <c r="M26" i="2"/>
  <c r="N26" i="2"/>
  <c r="BC15" i="21"/>
  <c r="BE15" i="21" s="1"/>
  <c r="BC16" i="21"/>
  <c r="BE16" i="21" s="1"/>
  <c r="BE31" i="21"/>
  <c r="BC12" i="21"/>
  <c r="BC19" i="21"/>
  <c r="BE19" i="21" s="1"/>
  <c r="BD30" i="21"/>
  <c r="BE30" i="21" s="1"/>
  <c r="BC36" i="21" s="1"/>
  <c r="BE36" i="21" s="1"/>
  <c r="BE8" i="21"/>
  <c r="BC17" i="21"/>
  <c r="BE17" i="21" s="1"/>
  <c r="BC14" i="21"/>
  <c r="BE14" i="21" s="1"/>
  <c r="BC18" i="21"/>
  <c r="BE18" i="21" s="1"/>
  <c r="BC29" i="21"/>
  <c r="BE29" i="21" s="1"/>
  <c r="CF14" i="20"/>
  <c r="CF21" i="20"/>
  <c r="CF7" i="20"/>
  <c r="CF15" i="20"/>
  <c r="CF22" i="20"/>
  <c r="CF16" i="20"/>
  <c r="CF10" i="20"/>
  <c r="CF17" i="20"/>
  <c r="CF11" i="20"/>
  <c r="CF28" i="20"/>
  <c r="CF12" i="20"/>
  <c r="BC10" i="21" l="1"/>
  <c r="BE10" i="21" s="1"/>
  <c r="BE9" i="21"/>
  <c r="BC13" i="21"/>
  <c r="BE13" i="21" s="1"/>
  <c r="BE12" i="21"/>
  <c r="BC37" i="21"/>
  <c r="BE37" i="21" s="1"/>
  <c r="BE33" i="21"/>
  <c r="BE34" i="21" s="1"/>
  <c r="CF36" i="20"/>
  <c r="CF33" i="20"/>
  <c r="CF9" i="20"/>
  <c r="CF8" i="20"/>
  <c r="CF26" i="20" s="1"/>
  <c r="BE27" i="21" l="1"/>
  <c r="BC20" i="21"/>
  <c r="BE20" i="21" s="1"/>
  <c r="BC22" i="21"/>
  <c r="BE22" i="21" s="1"/>
  <c r="BC21" i="21"/>
  <c r="BE21" i="21" s="1"/>
  <c r="BC11" i="21"/>
  <c r="BE11" i="21" s="1"/>
  <c r="BE23" i="21" s="1"/>
  <c r="CF19" i="20"/>
  <c r="CF18" i="20"/>
  <c r="CF20" i="20"/>
  <c r="CF13" i="20"/>
  <c r="BC24" i="21" l="1"/>
  <c r="BE24" i="21" s="1"/>
  <c r="BE25" i="21" s="1"/>
  <c r="CF23" i="20"/>
  <c r="CF24" i="20"/>
  <c r="BC35" i="21" l="1"/>
  <c r="BE35" i="21" s="1"/>
  <c r="BE38" i="21" s="1"/>
  <c r="BE40" i="21" s="1"/>
  <c r="BE42" i="21" s="1"/>
  <c r="CF35" i="20"/>
  <c r="CF38" i="20" s="1"/>
  <c r="CF41" i="20" s="1"/>
  <c r="CF43" i="20" s="1"/>
  <c r="CF45" i="20" s="1"/>
  <c r="BE44" i="21" l="1"/>
  <c r="E25" i="2" l="1"/>
  <c r="D25" i="2"/>
  <c r="F25" i="2"/>
  <c r="G25" i="2"/>
  <c r="H25" i="2"/>
  <c r="I25" i="2"/>
  <c r="P25" i="2" s="1"/>
  <c r="AC30" i="17" s="1"/>
  <c r="BA3" i="21"/>
  <c r="AZ31" i="21" s="1"/>
  <c r="BA31" i="21" s="1"/>
  <c r="AW3" i="21"/>
  <c r="AV31" i="21" s="1"/>
  <c r="BY3" i="20"/>
  <c r="AZ37" i="21"/>
  <c r="AZ36" i="21"/>
  <c r="AZ35" i="21"/>
  <c r="AY31" i="21"/>
  <c r="AY30" i="21"/>
  <c r="AZ18" i="21"/>
  <c r="AY17" i="21"/>
  <c r="BA17" i="21" s="1"/>
  <c r="AY16" i="21"/>
  <c r="BA16" i="21" s="1"/>
  <c r="AY15" i="21"/>
  <c r="BA15" i="21" s="1"/>
  <c r="AZ12" i="21"/>
  <c r="BA2" i="21"/>
  <c r="AY32" i="21" s="1"/>
  <c r="BA32" i="21" s="1"/>
  <c r="CB3" i="20"/>
  <c r="CC32" i="20" s="1"/>
  <c r="CC36" i="20" s="1"/>
  <c r="CB32" i="20"/>
  <c r="CB31" i="20"/>
  <c r="CC30" i="20"/>
  <c r="CC29" i="20"/>
  <c r="CC28" i="20"/>
  <c r="CB17" i="20"/>
  <c r="CC17" i="20" s="1"/>
  <c r="CC12" i="20"/>
  <c r="CC11" i="20"/>
  <c r="CC10" i="20"/>
  <c r="CB2" i="20"/>
  <c r="CC16" i="20" s="1"/>
  <c r="I24" i="2"/>
  <c r="H24" i="2"/>
  <c r="G24" i="2"/>
  <c r="F24" i="2"/>
  <c r="AW2" i="21"/>
  <c r="AU12" i="21" s="1"/>
  <c r="AU13" i="21" s="1"/>
  <c r="AW13" i="21" s="1"/>
  <c r="AV37" i="21"/>
  <c r="AV36" i="21"/>
  <c r="AV35" i="21"/>
  <c r="AU31" i="21"/>
  <c r="AU30" i="21"/>
  <c r="AU19" i="21"/>
  <c r="AW19" i="21" s="1"/>
  <c r="AV18" i="21"/>
  <c r="AU14" i="21"/>
  <c r="AW14" i="21" s="1"/>
  <c r="AV12" i="21"/>
  <c r="AW8" i="21"/>
  <c r="AU32" i="21"/>
  <c r="AW32" i="21" s="1"/>
  <c r="BY2" i="20"/>
  <c r="BZ29" i="20" s="1"/>
  <c r="BY32" i="20"/>
  <c r="BY31" i="20"/>
  <c r="BZ30" i="20"/>
  <c r="BY17" i="20"/>
  <c r="M25" i="2" l="1"/>
  <c r="Z30" i="17" s="1"/>
  <c r="N25" i="2"/>
  <c r="AA30" i="17" s="1"/>
  <c r="L30" i="17" s="1"/>
  <c r="S25" i="2"/>
  <c r="AF30" i="17" s="1"/>
  <c r="K25" i="2"/>
  <c r="L25" i="2"/>
  <c r="Y30" i="17" s="1"/>
  <c r="R25" i="2"/>
  <c r="AE30" i="17" s="1"/>
  <c r="J25" i="2"/>
  <c r="Q25" i="2"/>
  <c r="AD30" i="17" s="1"/>
  <c r="O25" i="2"/>
  <c r="AB30" i="17" s="1"/>
  <c r="M30" i="17" s="1"/>
  <c r="AY12" i="21"/>
  <c r="AY19" i="21"/>
  <c r="BA19" i="21" s="1"/>
  <c r="AZ30" i="21"/>
  <c r="BA30" i="21" s="1"/>
  <c r="AY36" i="21" s="1"/>
  <c r="BA36" i="21" s="1"/>
  <c r="BA8" i="21"/>
  <c r="AY14" i="21"/>
  <c r="BA14" i="21" s="1"/>
  <c r="AY18" i="21"/>
  <c r="BA18" i="21" s="1"/>
  <c r="AY29" i="21"/>
  <c r="BA29" i="21" s="1"/>
  <c r="BZ31" i="20"/>
  <c r="BZ37" i="20" s="1"/>
  <c r="CC31" i="20"/>
  <c r="CC37" i="20" s="1"/>
  <c r="CC33" i="20"/>
  <c r="CC14" i="20"/>
  <c r="CC21" i="20"/>
  <c r="CC7" i="20"/>
  <c r="CC15" i="20"/>
  <c r="CC22" i="20"/>
  <c r="AV30" i="21"/>
  <c r="AW30" i="21" s="1"/>
  <c r="AU36" i="21" s="1"/>
  <c r="AW36" i="21" s="1"/>
  <c r="AW31" i="21"/>
  <c r="AU15" i="21"/>
  <c r="AW15" i="21" s="1"/>
  <c r="AU16" i="21"/>
  <c r="AW16" i="21" s="1"/>
  <c r="AW12" i="21"/>
  <c r="AU17" i="21"/>
  <c r="AW17" i="21" s="1"/>
  <c r="AU10" i="21"/>
  <c r="AW10" i="21" s="1"/>
  <c r="AU18" i="21"/>
  <c r="AW18" i="21" s="1"/>
  <c r="AU29" i="21"/>
  <c r="AW29" i="21" s="1"/>
  <c r="BZ32" i="20"/>
  <c r="BZ14" i="20"/>
  <c r="BZ7" i="20"/>
  <c r="BZ22" i="20"/>
  <c r="BZ16" i="20"/>
  <c r="BZ10" i="20"/>
  <c r="BZ17" i="20"/>
  <c r="BZ21" i="20"/>
  <c r="BZ15" i="20"/>
  <c r="BZ11" i="20"/>
  <c r="BZ28" i="20"/>
  <c r="BZ12" i="20"/>
  <c r="AG30" i="17" l="1"/>
  <c r="S30" i="17"/>
  <c r="D30" i="17" s="1"/>
  <c r="U30" i="17"/>
  <c r="F30" i="17" s="1"/>
  <c r="V30" i="17"/>
  <c r="G30" i="17" s="1"/>
  <c r="T30" i="17"/>
  <c r="E30" i="17" s="1"/>
  <c r="W30" i="17"/>
  <c r="H30" i="17" s="1"/>
  <c r="X30" i="17"/>
  <c r="I30" i="17" s="1"/>
  <c r="AY10" i="21"/>
  <c r="BA10" i="21" s="1"/>
  <c r="BA27" i="21" s="1"/>
  <c r="BA9" i="21"/>
  <c r="AY13" i="21"/>
  <c r="BA13" i="21" s="1"/>
  <c r="BA12" i="21"/>
  <c r="AY37" i="21"/>
  <c r="BA37" i="21" s="1"/>
  <c r="BA33" i="21"/>
  <c r="BA34" i="21" s="1"/>
  <c r="CC9" i="20"/>
  <c r="CC8" i="20" s="1"/>
  <c r="AW9" i="21"/>
  <c r="AW27" i="21" s="1"/>
  <c r="AU37" i="21"/>
  <c r="AW37" i="21" s="1"/>
  <c r="AW33" i="21"/>
  <c r="AW34" i="21" s="1"/>
  <c r="BZ36" i="20"/>
  <c r="BZ33" i="20"/>
  <c r="BZ26" i="20"/>
  <c r="BZ9" i="20"/>
  <c r="BZ8" i="20"/>
  <c r="AY21" i="21" l="1"/>
  <c r="BA21" i="21" s="1"/>
  <c r="AY20" i="21"/>
  <c r="BA20" i="21" s="1"/>
  <c r="AY22" i="21"/>
  <c r="BA22" i="21" s="1"/>
  <c r="AY11" i="21"/>
  <c r="BA11" i="21" s="1"/>
  <c r="CC26" i="20"/>
  <c r="AU20" i="21"/>
  <c r="AW20" i="21" s="1"/>
  <c r="AU22" i="21"/>
  <c r="AW22" i="21" s="1"/>
  <c r="AU11" i="21"/>
  <c r="AW11" i="21" s="1"/>
  <c r="AU21" i="21"/>
  <c r="AW21" i="21" s="1"/>
  <c r="BZ19" i="20"/>
  <c r="BZ18" i="20"/>
  <c r="BZ23" i="20" s="1"/>
  <c r="BZ20" i="20"/>
  <c r="BZ13" i="20"/>
  <c r="BA23" i="21" l="1"/>
  <c r="AY24" i="21" s="1"/>
  <c r="BA24" i="21" s="1"/>
  <c r="CC19" i="20"/>
  <c r="CC18" i="20"/>
  <c r="CC20" i="20"/>
  <c r="CC13" i="20"/>
  <c r="AW23" i="21"/>
  <c r="BZ24" i="20"/>
  <c r="BA25" i="21" l="1"/>
  <c r="CC23" i="20"/>
  <c r="CC24" i="20" s="1"/>
  <c r="AU24" i="21"/>
  <c r="AW24" i="21" s="1"/>
  <c r="AW25" i="21" s="1"/>
  <c r="AU35" i="21" s="1"/>
  <c r="AW35" i="21" s="1"/>
  <c r="AW38" i="21" s="1"/>
  <c r="AW40" i="21" s="1"/>
  <c r="E24" i="2" s="1"/>
  <c r="BZ35" i="20"/>
  <c r="BZ38" i="20" s="1"/>
  <c r="BZ41" i="20" s="1"/>
  <c r="AY35" i="21" l="1"/>
  <c r="BA35" i="21" s="1"/>
  <c r="BA38" i="21" s="1"/>
  <c r="BA40" i="21" s="1"/>
  <c r="CC35" i="20"/>
  <c r="CC38" i="20" s="1"/>
  <c r="CC41" i="20" s="1"/>
  <c r="CC43" i="20" s="1"/>
  <c r="CC45" i="20" s="1"/>
  <c r="S24" i="2"/>
  <c r="AF29" i="17" s="1"/>
  <c r="Q29" i="17" s="1"/>
  <c r="N24" i="2"/>
  <c r="AA29" i="17" s="1"/>
  <c r="L29" i="17" s="1"/>
  <c r="O24" i="2"/>
  <c r="AB29" i="17" s="1"/>
  <c r="M29" i="17" s="1"/>
  <c r="P24" i="2"/>
  <c r="AC29" i="17" s="1"/>
  <c r="N29" i="17" s="1"/>
  <c r="Q24" i="2"/>
  <c r="AD29" i="17" s="1"/>
  <c r="O29" i="17" s="1"/>
  <c r="R24" i="2"/>
  <c r="AE29" i="17" s="1"/>
  <c r="P29" i="17" s="1"/>
  <c r="BZ43" i="20"/>
  <c r="BZ45" i="20" s="1"/>
  <c r="D24" i="2"/>
  <c r="AW42" i="21"/>
  <c r="AW44" i="21"/>
  <c r="BA44" i="21" l="1"/>
  <c r="BA42" i="21"/>
  <c r="K24" i="2"/>
  <c r="L24" i="2"/>
  <c r="Y29" i="17" s="1"/>
  <c r="J29" i="17" s="1"/>
  <c r="M24" i="2"/>
  <c r="Z29" i="17" s="1"/>
  <c r="K29" i="17" s="1"/>
  <c r="J24" i="2"/>
  <c r="Q26" i="17"/>
  <c r="R22" i="17"/>
  <c r="Q22" i="17"/>
  <c r="AG27" i="17"/>
  <c r="AG28" i="17"/>
  <c r="AG26" i="17"/>
  <c r="R26" i="17" s="1"/>
  <c r="AF26" i="17"/>
  <c r="AB26" i="17"/>
  <c r="M26" i="17" s="1"/>
  <c r="P22" i="17"/>
  <c r="S22" i="2"/>
  <c r="T29" i="17" l="1"/>
  <c r="E29" i="17" s="1"/>
  <c r="W29" i="17"/>
  <c r="H29" i="17" s="1"/>
  <c r="X29" i="17"/>
  <c r="I29" i="17" s="1"/>
  <c r="AG29" i="17"/>
  <c r="S29" i="17"/>
  <c r="D29" i="17" s="1"/>
  <c r="U29" i="17"/>
  <c r="F29" i="17" s="1"/>
  <c r="V29" i="17"/>
  <c r="G29" i="17" s="1"/>
  <c r="N23" i="2"/>
  <c r="T13" i="2"/>
  <c r="AG22" i="17" s="1"/>
  <c r="S13" i="2"/>
  <c r="AF22" i="17" s="1"/>
  <c r="AS2" i="21"/>
  <c r="E23" i="2"/>
  <c r="D23" i="2"/>
  <c r="F23" i="2"/>
  <c r="G23" i="2"/>
  <c r="H23" i="2"/>
  <c r="I23" i="2"/>
  <c r="AQ32" i="21"/>
  <c r="AS32" i="21" s="1"/>
  <c r="AR37" i="21"/>
  <c r="AR36" i="21"/>
  <c r="AR35" i="21"/>
  <c r="AQ31" i="21"/>
  <c r="AR30" i="21"/>
  <c r="AQ30" i="21"/>
  <c r="AR18" i="21"/>
  <c r="AR12" i="21"/>
  <c r="AR31" i="21"/>
  <c r="BV2" i="20"/>
  <c r="BW22" i="20" s="1"/>
  <c r="BV32" i="20"/>
  <c r="BW32" i="20" s="1"/>
  <c r="BW31" i="20"/>
  <c r="BW37" i="20" s="1"/>
  <c r="BV31" i="20"/>
  <c r="BW30" i="20"/>
  <c r="BW29" i="20"/>
  <c r="BV17" i="20"/>
  <c r="BW10" i="20"/>
  <c r="BW7" i="20"/>
  <c r="J26" i="17"/>
  <c r="H22" i="2"/>
  <c r="G22" i="2"/>
  <c r="E22" i="2"/>
  <c r="L27" i="17" s="1"/>
  <c r="D22" i="2"/>
  <c r="F22" i="2"/>
  <c r="I22" i="2"/>
  <c r="C9" i="23"/>
  <c r="B5" i="23"/>
  <c r="B4" i="23"/>
  <c r="AO3" i="21"/>
  <c r="AN31" i="21" s="1"/>
  <c r="BS3" i="20"/>
  <c r="AN37" i="21"/>
  <c r="AN36" i="21"/>
  <c r="AN35" i="21"/>
  <c r="AM31" i="21"/>
  <c r="AM30" i="21"/>
  <c r="AN18" i="21"/>
  <c r="AM15" i="21"/>
  <c r="AO15" i="21" s="1"/>
  <c r="AN12" i="21"/>
  <c r="AO2" i="21"/>
  <c r="AM32" i="21" s="1"/>
  <c r="AO32" i="21" s="1"/>
  <c r="I9" i="23" l="1"/>
  <c r="J9" i="23"/>
  <c r="I8" i="23"/>
  <c r="J8" i="23"/>
  <c r="I10" i="23"/>
  <c r="I11" i="23"/>
  <c r="H8" i="23"/>
  <c r="E9" i="23"/>
  <c r="AA28" i="17"/>
  <c r="L28" i="17" s="1"/>
  <c r="AS30" i="21"/>
  <c r="AQ36" i="21" s="1"/>
  <c r="AS36" i="21" s="1"/>
  <c r="AS31" i="21"/>
  <c r="AQ15" i="21"/>
  <c r="AS15" i="21" s="1"/>
  <c r="AQ16" i="21"/>
  <c r="AS16" i="21" s="1"/>
  <c r="AQ12" i="21"/>
  <c r="AS8" i="21"/>
  <c r="AQ17" i="21"/>
  <c r="AS17" i="21" s="1"/>
  <c r="AQ19" i="21"/>
  <c r="AS19" i="21" s="1"/>
  <c r="AQ14" i="21"/>
  <c r="AS14" i="21" s="1"/>
  <c r="AQ18" i="21"/>
  <c r="AS18" i="21" s="1"/>
  <c r="AQ29" i="21"/>
  <c r="AS29" i="21" s="1"/>
  <c r="BW17" i="20"/>
  <c r="BW12" i="20"/>
  <c r="BW15" i="20"/>
  <c r="BW16" i="20"/>
  <c r="BW21" i="20"/>
  <c r="BW9" i="20"/>
  <c r="BW11" i="20"/>
  <c r="BW28" i="20"/>
  <c r="BW14" i="20"/>
  <c r="F9" i="23"/>
  <c r="G9" i="23"/>
  <c r="E8" i="23"/>
  <c r="H9" i="23"/>
  <c r="H11" i="23" s="1"/>
  <c r="F8" i="23"/>
  <c r="G8" i="23"/>
  <c r="AO31" i="21"/>
  <c r="AN30" i="21"/>
  <c r="AO30" i="21" s="1"/>
  <c r="AM36" i="21" s="1"/>
  <c r="AO36" i="21" s="1"/>
  <c r="AM17" i="21"/>
  <c r="AO17" i="21" s="1"/>
  <c r="AM16" i="21"/>
  <c r="AO16" i="21" s="1"/>
  <c r="AM12" i="21"/>
  <c r="AM19" i="21"/>
  <c r="AO19" i="21" s="1"/>
  <c r="AO8" i="21"/>
  <c r="AM14" i="21"/>
  <c r="AO14" i="21" s="1"/>
  <c r="AM18" i="21"/>
  <c r="AO18" i="21" s="1"/>
  <c r="AM29" i="21"/>
  <c r="AO29" i="21" s="1"/>
  <c r="J10" i="23" l="1"/>
  <c r="J11" i="23"/>
  <c r="AQ10" i="21"/>
  <c r="AS10" i="21" s="1"/>
  <c r="AS9" i="21" s="1"/>
  <c r="AQ37" i="21"/>
  <c r="AS37" i="21" s="1"/>
  <c r="AS33" i="21"/>
  <c r="AS34" i="21" s="1"/>
  <c r="AQ13" i="21"/>
  <c r="AS13" i="21" s="1"/>
  <c r="AS12" i="21"/>
  <c r="BW36" i="20"/>
  <c r="BW33" i="20"/>
  <c r="BW8" i="20"/>
  <c r="BW26" i="20" s="1"/>
  <c r="F11" i="23"/>
  <c r="F10" i="23"/>
  <c r="G11" i="23"/>
  <c r="G10" i="23"/>
  <c r="E11" i="23"/>
  <c r="E10" i="23"/>
  <c r="H10" i="23"/>
  <c r="AM13" i="21"/>
  <c r="AO13" i="21" s="1"/>
  <c r="AO12" i="21"/>
  <c r="AM10" i="21"/>
  <c r="AO10" i="21" s="1"/>
  <c r="AM37" i="21"/>
  <c r="AO37" i="21" s="1"/>
  <c r="AO33" i="21"/>
  <c r="AO34" i="21" s="1"/>
  <c r="AS27" i="21" l="1"/>
  <c r="BW20" i="20"/>
  <c r="BW13" i="20"/>
  <c r="BW19" i="20"/>
  <c r="BW18" i="20"/>
  <c r="AO27" i="21"/>
  <c r="AO9" i="21"/>
  <c r="AQ22" i="21" l="1"/>
  <c r="AS22" i="21" s="1"/>
  <c r="AQ11" i="21"/>
  <c r="AS11" i="21" s="1"/>
  <c r="AQ21" i="21"/>
  <c r="AS21" i="21" s="1"/>
  <c r="AQ20" i="21"/>
  <c r="AS20" i="21" s="1"/>
  <c r="BW23" i="20"/>
  <c r="BW24" i="20" s="1"/>
  <c r="AM20" i="21"/>
  <c r="AO20" i="21" s="1"/>
  <c r="AM24" i="21" s="1"/>
  <c r="AO24" i="21" s="1"/>
  <c r="AM22" i="21"/>
  <c r="AO22" i="21" s="1"/>
  <c r="AM21" i="21"/>
  <c r="AO21" i="21" s="1"/>
  <c r="AM11" i="21"/>
  <c r="AO11" i="21" s="1"/>
  <c r="AO23" i="21" s="1"/>
  <c r="AS23" i="21" l="1"/>
  <c r="BW35" i="20"/>
  <c r="BW38" i="20" s="1"/>
  <c r="BW41" i="20" s="1"/>
  <c r="BW43" i="20" s="1"/>
  <c r="BW45" i="20" s="1"/>
  <c r="AO25" i="21"/>
  <c r="AQ24" i="21" l="1"/>
  <c r="AS24" i="21" s="1"/>
  <c r="AS25" i="21" s="1"/>
  <c r="AM35" i="21"/>
  <c r="AO35" i="21" s="1"/>
  <c r="AO38" i="21" s="1"/>
  <c r="AO40" i="21" s="1"/>
  <c r="AQ35" i="21" l="1"/>
  <c r="AS35" i="21" s="1"/>
  <c r="AS38" i="21" s="1"/>
  <c r="AS40" i="21" s="1"/>
  <c r="AO44" i="21"/>
  <c r="AO42" i="21"/>
  <c r="AS44" i="21" l="1"/>
  <c r="AS42" i="21"/>
  <c r="BS32" i="20"/>
  <c r="BT32" i="20" s="1"/>
  <c r="BT31" i="20"/>
  <c r="BT37" i="20" s="1"/>
  <c r="BS31" i="20"/>
  <c r="BT30" i="20"/>
  <c r="BT29" i="20"/>
  <c r="BT22" i="20"/>
  <c r="BS17" i="20"/>
  <c r="BT16" i="20"/>
  <c r="BT15" i="20"/>
  <c r="BT12" i="20"/>
  <c r="BT10" i="20"/>
  <c r="BT7" i="20"/>
  <c r="BS2" i="20"/>
  <c r="BT21" i="20" s="1"/>
  <c r="AK3" i="21"/>
  <c r="BP3" i="20"/>
  <c r="B5" i="17"/>
  <c r="B6" i="17" s="1"/>
  <c r="B7" i="17" s="1"/>
  <c r="I3" i="17"/>
  <c r="C13" i="17"/>
  <c r="C14" i="17"/>
  <c r="C15" i="17"/>
  <c r="C16" i="17"/>
  <c r="C17" i="17"/>
  <c r="C12" i="17"/>
  <c r="F21" i="2"/>
  <c r="G21" i="2"/>
  <c r="G14" i="2"/>
  <c r="H20" i="2"/>
  <c r="H21" i="2"/>
  <c r="H19" i="2"/>
  <c r="H14" i="2"/>
  <c r="H4" i="17" l="1"/>
  <c r="H5" i="17" s="1"/>
  <c r="H6" i="17" s="1"/>
  <c r="H7" i="17" s="1"/>
  <c r="H8" i="17" s="1"/>
  <c r="H9" i="17" s="1"/>
  <c r="H10" i="17" s="1"/>
  <c r="H11" i="17" s="1"/>
  <c r="BT26" i="20"/>
  <c r="BT8" i="20"/>
  <c r="BT9" i="20"/>
  <c r="BT17" i="20"/>
  <c r="BT11" i="20"/>
  <c r="BT28" i="20"/>
  <c r="BT14" i="20"/>
  <c r="B8" i="17"/>
  <c r="BT36" i="20" l="1"/>
  <c r="BT33" i="20"/>
  <c r="BT20" i="20"/>
  <c r="BT13" i="20"/>
  <c r="BT23" i="20" s="1"/>
  <c r="BT19" i="20"/>
  <c r="BT18" i="20"/>
  <c r="B9" i="17"/>
  <c r="BT24" i="20" l="1"/>
  <c r="B10" i="17"/>
  <c r="BT35" i="20" l="1"/>
  <c r="BT38" i="20" s="1"/>
  <c r="BT41" i="20" s="1"/>
  <c r="BT43" i="20" s="1"/>
  <c r="BT45" i="20" s="1"/>
  <c r="B11" i="17"/>
  <c r="B12" i="17" l="1"/>
  <c r="B13" i="17" l="1"/>
  <c r="B14" i="17" l="1"/>
  <c r="B15" i="17" l="1"/>
  <c r="B16" i="17" l="1"/>
  <c r="B17" i="17" l="1"/>
  <c r="B18" i="17" l="1"/>
  <c r="R13" i="2"/>
  <c r="Q13" i="2"/>
  <c r="P13" i="2"/>
  <c r="O13" i="2"/>
  <c r="N13" i="2"/>
  <c r="E14" i="2"/>
  <c r="D20" i="2"/>
  <c r="I21" i="2"/>
  <c r="D19" i="2"/>
  <c r="D14" i="2"/>
  <c r="BP17" i="20"/>
  <c r="BP2" i="20"/>
  <c r="I68" i="21"/>
  <c r="B68" i="21"/>
  <c r="J58" i="21"/>
  <c r="J51" i="21" s="1"/>
  <c r="I71" i="21" s="1"/>
  <c r="G58" i="21"/>
  <c r="G51" i="21" s="1"/>
  <c r="J54" i="21"/>
  <c r="G54" i="21"/>
  <c r="AJ37" i="21"/>
  <c r="AF37" i="21"/>
  <c r="AB37" i="21"/>
  <c r="X37" i="21"/>
  <c r="T37" i="21"/>
  <c r="P37" i="21"/>
  <c r="L37" i="21"/>
  <c r="H37" i="21"/>
  <c r="G35" i="21"/>
  <c r="AA32" i="21"/>
  <c r="AC32" i="21" s="1"/>
  <c r="W32" i="21"/>
  <c r="Y32" i="21" s="1"/>
  <c r="S32" i="21"/>
  <c r="U32" i="21" s="1"/>
  <c r="O32" i="21"/>
  <c r="Q32" i="21" s="1"/>
  <c r="K32" i="21"/>
  <c r="M32" i="21" s="1"/>
  <c r="I32" i="21"/>
  <c r="AF31" i="21"/>
  <c r="X31" i="21"/>
  <c r="T31" i="21"/>
  <c r="P31" i="21"/>
  <c r="L31" i="21"/>
  <c r="H31" i="21"/>
  <c r="I31" i="21" s="1"/>
  <c r="AI30" i="21"/>
  <c r="AF30" i="21"/>
  <c r="AE30" i="21"/>
  <c r="AA30" i="21"/>
  <c r="X30" i="21"/>
  <c r="W30" i="21"/>
  <c r="T30" i="21"/>
  <c r="S30" i="21"/>
  <c r="P30" i="21"/>
  <c r="O30" i="21"/>
  <c r="L30" i="21"/>
  <c r="K30" i="21"/>
  <c r="H30" i="21"/>
  <c r="I30" i="21" s="1"/>
  <c r="G36" i="21" s="1"/>
  <c r="AA29" i="21"/>
  <c r="AC29" i="21" s="1"/>
  <c r="W29" i="21"/>
  <c r="Y29" i="21" s="1"/>
  <c r="S29" i="21"/>
  <c r="U29" i="21" s="1"/>
  <c r="O29" i="21"/>
  <c r="Q29" i="21" s="1"/>
  <c r="K29" i="21"/>
  <c r="M29" i="21" s="1"/>
  <c r="I29" i="21"/>
  <c r="AE31" i="21" s="1"/>
  <c r="AG31" i="21" s="1"/>
  <c r="I27" i="21"/>
  <c r="AA19" i="21"/>
  <c r="AC19" i="21" s="1"/>
  <c r="W19" i="21"/>
  <c r="Y19" i="21" s="1"/>
  <c r="S19" i="21"/>
  <c r="U19" i="21" s="1"/>
  <c r="O19" i="21"/>
  <c r="Q19" i="21" s="1"/>
  <c r="K19" i="21"/>
  <c r="M19" i="21" s="1"/>
  <c r="AJ18" i="21"/>
  <c r="AF18" i="21"/>
  <c r="AB18" i="21"/>
  <c r="AA18" i="21"/>
  <c r="X18" i="21"/>
  <c r="W18" i="21"/>
  <c r="T18" i="21"/>
  <c r="S18" i="21"/>
  <c r="U18" i="21" s="1"/>
  <c r="P18" i="21"/>
  <c r="O18" i="21"/>
  <c r="L18" i="21"/>
  <c r="K18" i="21"/>
  <c r="H18" i="21"/>
  <c r="AA17" i="21"/>
  <c r="AC17" i="21" s="1"/>
  <c r="W17" i="21"/>
  <c r="Y17" i="21" s="1"/>
  <c r="S17" i="21"/>
  <c r="U17" i="21" s="1"/>
  <c r="O17" i="21"/>
  <c r="Q17" i="21" s="1"/>
  <c r="K17" i="21"/>
  <c r="M17" i="21" s="1"/>
  <c r="AA16" i="21"/>
  <c r="AC16" i="21" s="1"/>
  <c r="W16" i="21"/>
  <c r="Y16" i="21" s="1"/>
  <c r="S16" i="21"/>
  <c r="U16" i="21" s="1"/>
  <c r="O16" i="21"/>
  <c r="Q16" i="21" s="1"/>
  <c r="K16" i="21"/>
  <c r="M16" i="21" s="1"/>
  <c r="AA15" i="21"/>
  <c r="AC15" i="21" s="1"/>
  <c r="W15" i="21"/>
  <c r="Y15" i="21" s="1"/>
  <c r="S15" i="21"/>
  <c r="U15" i="21" s="1"/>
  <c r="O15" i="21"/>
  <c r="Q15" i="21" s="1"/>
  <c r="K15" i="21"/>
  <c r="M15" i="21" s="1"/>
  <c r="AA14" i="21"/>
  <c r="AC14" i="21" s="1"/>
  <c r="W14" i="21"/>
  <c r="Y14" i="21" s="1"/>
  <c r="S14" i="21"/>
  <c r="U14" i="21" s="1"/>
  <c r="O14" i="21"/>
  <c r="Q14" i="21" s="1"/>
  <c r="K14" i="21"/>
  <c r="M14" i="21" s="1"/>
  <c r="AJ12" i="21"/>
  <c r="AF12" i="21"/>
  <c r="AB12" i="21"/>
  <c r="AA12" i="21"/>
  <c r="AC12" i="21" s="1"/>
  <c r="X12" i="21"/>
  <c r="W12" i="21"/>
  <c r="T12" i="21"/>
  <c r="S12" i="21"/>
  <c r="U12" i="21" s="1"/>
  <c r="P12" i="21"/>
  <c r="O12" i="21"/>
  <c r="L12" i="21"/>
  <c r="K12" i="21"/>
  <c r="M12" i="21" s="1"/>
  <c r="H12" i="21"/>
  <c r="AC8" i="21"/>
  <c r="Y8" i="21"/>
  <c r="W10" i="21" s="1"/>
  <c r="Y10" i="21" s="1"/>
  <c r="U8" i="21"/>
  <c r="Q8" i="21"/>
  <c r="O10" i="21" s="1"/>
  <c r="Q10" i="21" s="1"/>
  <c r="Q9" i="21" s="1"/>
  <c r="M8" i="21"/>
  <c r="K10" i="21" s="1"/>
  <c r="M10" i="21" s="1"/>
  <c r="M9" i="21" s="1"/>
  <c r="AJ30" i="21"/>
  <c r="AC3" i="21"/>
  <c r="AG2" i="21" s="1"/>
  <c r="AE15" i="21" s="1"/>
  <c r="AG15" i="21" s="1"/>
  <c r="AB22" i="17" l="1"/>
  <c r="M22" i="17"/>
  <c r="AC22" i="17"/>
  <c r="N22" i="17"/>
  <c r="AD22" i="17"/>
  <c r="O22" i="17"/>
  <c r="AE22" i="17"/>
  <c r="L22" i="17"/>
  <c r="AA22" i="17"/>
  <c r="AG30" i="21"/>
  <c r="AE36" i="21" s="1"/>
  <c r="M18" i="21"/>
  <c r="O31" i="21"/>
  <c r="Q31" i="21" s="1"/>
  <c r="O37" i="21" s="1"/>
  <c r="Q37" i="21" s="1"/>
  <c r="Y18" i="21"/>
  <c r="AA31" i="21"/>
  <c r="U30" i="21"/>
  <c r="S36" i="21" s="1"/>
  <c r="AJ31" i="21"/>
  <c r="Q18" i="21"/>
  <c r="G37" i="21"/>
  <c r="I37" i="21" s="1"/>
  <c r="K13" i="21"/>
  <c r="M13" i="21" s="1"/>
  <c r="S13" i="21"/>
  <c r="U13" i="21" s="1"/>
  <c r="AK30" i="21"/>
  <c r="AI36" i="21" s="1"/>
  <c r="Y12" i="21"/>
  <c r="Y30" i="21"/>
  <c r="W36" i="21" s="1"/>
  <c r="I33" i="21"/>
  <c r="AI31" i="21"/>
  <c r="AK31" i="21" s="1"/>
  <c r="M30" i="21"/>
  <c r="K36" i="21" s="1"/>
  <c r="AC18" i="21"/>
  <c r="Q30" i="21"/>
  <c r="O36" i="21" s="1"/>
  <c r="B71" i="21"/>
  <c r="G65" i="21" s="1"/>
  <c r="G72" i="21" s="1"/>
  <c r="AJ35" i="21" s="1"/>
  <c r="BQ22" i="20"/>
  <c r="Y9" i="21"/>
  <c r="AE16" i="21"/>
  <c r="AG16" i="21" s="1"/>
  <c r="Q12" i="21"/>
  <c r="O13" i="21"/>
  <c r="Q13" i="21" s="1"/>
  <c r="W13" i="21"/>
  <c r="Y13" i="21" s="1"/>
  <c r="Q27" i="21"/>
  <c r="AE18" i="21"/>
  <c r="AG18" i="21" s="1"/>
  <c r="AE14" i="21"/>
  <c r="AG14" i="21" s="1"/>
  <c r="AE32" i="21"/>
  <c r="AG32" i="21" s="1"/>
  <c r="AE17" i="21"/>
  <c r="AG17" i="21" s="1"/>
  <c r="AE12" i="21"/>
  <c r="AE19" i="21"/>
  <c r="AG19" i="21" s="1"/>
  <c r="AK2" i="21"/>
  <c r="AG8" i="21"/>
  <c r="AA10" i="21"/>
  <c r="AC10" i="21" s="1"/>
  <c r="AB31" i="21"/>
  <c r="AB30" i="21"/>
  <c r="AC30" i="21" s="1"/>
  <c r="AE29" i="21"/>
  <c r="AG29" i="21" s="1"/>
  <c r="J65" i="21"/>
  <c r="J72" i="21" s="1"/>
  <c r="S10" i="21"/>
  <c r="U10" i="21" s="1"/>
  <c r="K31" i="21"/>
  <c r="M31" i="21" s="1"/>
  <c r="M27" i="21"/>
  <c r="W31" i="21"/>
  <c r="Y31" i="21" s="1"/>
  <c r="W37" i="21" s="1"/>
  <c r="Y37" i="21" s="1"/>
  <c r="AA13" i="21"/>
  <c r="AC13" i="21" s="1"/>
  <c r="S31" i="21"/>
  <c r="U31" i="21" s="1"/>
  <c r="U33" i="21" l="1"/>
  <c r="AC31" i="21"/>
  <c r="AA37" i="21" s="1"/>
  <c r="AC37" i="21" s="1"/>
  <c r="M33" i="21"/>
  <c r="Q33" i="21"/>
  <c r="U34" i="21" s="1"/>
  <c r="M34" i="21"/>
  <c r="K37" i="21"/>
  <c r="M37" i="21" s="1"/>
  <c r="L36" i="21"/>
  <c r="M36" i="21" s="1"/>
  <c r="AF36" i="21"/>
  <c r="AG36" i="21" s="1"/>
  <c r="T36" i="21"/>
  <c r="U36" i="21" s="1"/>
  <c r="H36" i="21"/>
  <c r="I36" i="21" s="1"/>
  <c r="AJ36" i="21"/>
  <c r="AK36" i="21" s="1"/>
  <c r="X36" i="21"/>
  <c r="Y36" i="21" s="1"/>
  <c r="AB36" i="21"/>
  <c r="P36" i="21"/>
  <c r="Q36" i="21" s="1"/>
  <c r="AA36" i="21"/>
  <c r="AC33" i="21"/>
  <c r="L35" i="21"/>
  <c r="H35" i="21"/>
  <c r="I35" i="21" s="1"/>
  <c r="AF35" i="21"/>
  <c r="T35" i="21"/>
  <c r="X35" i="21"/>
  <c r="AB35" i="21"/>
  <c r="P35" i="21"/>
  <c r="S37" i="21"/>
  <c r="U37" i="21" s="1"/>
  <c r="AI18" i="21"/>
  <c r="AK18" i="21" s="1"/>
  <c r="AI29" i="21"/>
  <c r="AK29" i="21" s="1"/>
  <c r="AI19" i="21"/>
  <c r="AK19" i="21" s="1"/>
  <c r="AI15" i="21"/>
  <c r="AK15" i="21" s="1"/>
  <c r="AI14" i="21"/>
  <c r="AK14" i="21" s="1"/>
  <c r="AI16" i="21"/>
  <c r="AK16" i="21" s="1"/>
  <c r="AK8" i="21"/>
  <c r="AI17" i="21"/>
  <c r="AK17" i="21" s="1"/>
  <c r="AI32" i="21"/>
  <c r="AK32" i="21" s="1"/>
  <c r="AI12" i="21"/>
  <c r="Y33" i="21"/>
  <c r="Y34" i="21" s="1"/>
  <c r="U9" i="21"/>
  <c r="AE13" i="21"/>
  <c r="AG13" i="21" s="1"/>
  <c r="AG12" i="21"/>
  <c r="Q34" i="21"/>
  <c r="AC9" i="21"/>
  <c r="AC27" i="21" s="1"/>
  <c r="Y27" i="21"/>
  <c r="K22" i="21"/>
  <c r="M22" i="21" s="1"/>
  <c r="K21" i="21"/>
  <c r="M21" i="21" s="1"/>
  <c r="K20" i="21"/>
  <c r="M20" i="21" s="1"/>
  <c r="K11" i="21"/>
  <c r="M11" i="21" s="1"/>
  <c r="AE37" i="21"/>
  <c r="AG37" i="21" s="1"/>
  <c r="AG33" i="21"/>
  <c r="AE10" i="21"/>
  <c r="AG10" i="21" s="1"/>
  <c r="AG9" i="21" s="1"/>
  <c r="O22" i="21"/>
  <c r="Q22" i="21" s="1"/>
  <c r="O21" i="21"/>
  <c r="Q21" i="21" s="1"/>
  <c r="O20" i="21"/>
  <c r="Q20" i="21" s="1"/>
  <c r="O11" i="21"/>
  <c r="Q11" i="21" s="1"/>
  <c r="AC34" i="21" l="1"/>
  <c r="I38" i="21"/>
  <c r="I40" i="21" s="1"/>
  <c r="AC36" i="21"/>
  <c r="AA22" i="21"/>
  <c r="AC22" i="21" s="1"/>
  <c r="AA21" i="21"/>
  <c r="AC21" i="21" s="1"/>
  <c r="AA20" i="21"/>
  <c r="AC20" i="21" s="1"/>
  <c r="AA11" i="21"/>
  <c r="AC11" i="21" s="1"/>
  <c r="Q23" i="21"/>
  <c r="O24" i="21" s="1"/>
  <c r="Q24" i="21" s="1"/>
  <c r="AG27" i="21"/>
  <c r="AK12" i="21"/>
  <c r="AI13" i="21"/>
  <c r="AK13" i="21" s="1"/>
  <c r="AI37" i="21"/>
  <c r="AK37" i="21" s="1"/>
  <c r="AK33" i="21"/>
  <c r="AK34" i="21" s="1"/>
  <c r="AG34" i="21"/>
  <c r="W21" i="21"/>
  <c r="Y21" i="21" s="1"/>
  <c r="W20" i="21"/>
  <c r="Y20" i="21" s="1"/>
  <c r="W11" i="21"/>
  <c r="Y11" i="21" s="1"/>
  <c r="W22" i="21"/>
  <c r="Y22" i="21" s="1"/>
  <c r="M23" i="21"/>
  <c r="K24" i="21" s="1"/>
  <c r="M24" i="21" s="1"/>
  <c r="M25" i="21" s="1"/>
  <c r="AI10" i="21"/>
  <c r="AK10" i="21" s="1"/>
  <c r="AK9" i="21" s="1"/>
  <c r="U27" i="21"/>
  <c r="AC23" i="21" l="1"/>
  <c r="AA24" i="21" s="1"/>
  <c r="AC24" i="21" s="1"/>
  <c r="AK27" i="21"/>
  <c r="AI11" i="21" s="1"/>
  <c r="AK11" i="21" s="1"/>
  <c r="K35" i="21"/>
  <c r="M35" i="21" s="1"/>
  <c r="M38" i="21" s="1"/>
  <c r="M40" i="21" s="1"/>
  <c r="AE22" i="21"/>
  <c r="AG22" i="21" s="1"/>
  <c r="AE21" i="21"/>
  <c r="AG21" i="21" s="1"/>
  <c r="AE11" i="21"/>
  <c r="AG11" i="21" s="1"/>
  <c r="AE20" i="21"/>
  <c r="AG20" i="21" s="1"/>
  <c r="Q25" i="21"/>
  <c r="S20" i="21"/>
  <c r="U20" i="21" s="1"/>
  <c r="S11" i="21"/>
  <c r="U11" i="21" s="1"/>
  <c r="S22" i="21"/>
  <c r="U22" i="21" s="1"/>
  <c r="S21" i="21"/>
  <c r="U21" i="21" s="1"/>
  <c r="Y23" i="21"/>
  <c r="W24" i="21" s="1"/>
  <c r="Y24" i="21" s="1"/>
  <c r="Y25" i="21" s="1"/>
  <c r="AI21" i="21" l="1"/>
  <c r="AK21" i="21" s="1"/>
  <c r="AI22" i="21"/>
  <c r="AK22" i="21" s="1"/>
  <c r="AI20" i="21"/>
  <c r="AK20" i="21" s="1"/>
  <c r="AC25" i="21"/>
  <c r="AA35" i="21" s="1"/>
  <c r="AC35" i="21" s="1"/>
  <c r="AC38" i="21" s="1"/>
  <c r="AC40" i="21" s="1"/>
  <c r="W35" i="21"/>
  <c r="Y35" i="21" s="1"/>
  <c r="Y38" i="21" s="1"/>
  <c r="Y40" i="21" s="1"/>
  <c r="Z25" i="21"/>
  <c r="U23" i="21"/>
  <c r="M42" i="21"/>
  <c r="M44" i="21"/>
  <c r="O35" i="21"/>
  <c r="Q35" i="21" s="1"/>
  <c r="Q38" i="21" s="1"/>
  <c r="Q40" i="21" s="1"/>
  <c r="AG23" i="21"/>
  <c r="AE24" i="21" s="1"/>
  <c r="AG24" i="21" s="1"/>
  <c r="AK23" i="21"/>
  <c r="AI24" i="21" s="1"/>
  <c r="AK24" i="21" s="1"/>
  <c r="AK25" i="21" l="1"/>
  <c r="AI35" i="21" s="1"/>
  <c r="AK35" i="21" s="1"/>
  <c r="AK38" i="21" s="1"/>
  <c r="AK40" i="21" s="1"/>
  <c r="E21" i="2" s="1"/>
  <c r="Q42" i="21"/>
  <c r="Q44" i="21"/>
  <c r="Y44" i="21"/>
  <c r="AC44" i="21"/>
  <c r="AC42" i="21"/>
  <c r="S24" i="21"/>
  <c r="U24" i="21" s="1"/>
  <c r="U25" i="21" s="1"/>
  <c r="AG25" i="21"/>
  <c r="L26" i="17" l="1"/>
  <c r="AK44" i="21"/>
  <c r="S35" i="21"/>
  <c r="U35" i="21" s="1"/>
  <c r="U38" i="21" s="1"/>
  <c r="V38" i="21" s="1"/>
  <c r="V25" i="21"/>
  <c r="AE35" i="21"/>
  <c r="AG35" i="21" s="1"/>
  <c r="AG38" i="21" s="1"/>
  <c r="AG40" i="21" s="1"/>
  <c r="I12" i="17" l="1"/>
  <c r="J12" i="17"/>
  <c r="AG42" i="21"/>
  <c r="AG44" i="21"/>
  <c r="AK42" i="21"/>
  <c r="U40" i="21"/>
  <c r="K12" i="17" l="1"/>
  <c r="U42" i="21"/>
  <c r="U44" i="21"/>
  <c r="Y42" i="21"/>
  <c r="M12" i="17" l="1"/>
  <c r="L12" i="17"/>
  <c r="BA37" i="20"/>
  <c r="BA36" i="20"/>
  <c r="BA35" i="20"/>
  <c r="AV30" i="20"/>
  <c r="BN30" i="20" s="1"/>
  <c r="AT30" i="20"/>
  <c r="AQ30" i="20"/>
  <c r="AN30" i="20"/>
  <c r="AK30" i="20"/>
  <c r="AH30" i="20"/>
  <c r="AE30" i="20"/>
  <c r="AB30" i="20"/>
  <c r="Y30" i="20"/>
  <c r="V30" i="20"/>
  <c r="S30" i="20"/>
  <c r="P30" i="20"/>
  <c r="K30" i="20"/>
  <c r="H30" i="20"/>
  <c r="E30" i="20"/>
  <c r="M29" i="20"/>
  <c r="AB29" i="20" s="1"/>
  <c r="K29" i="20"/>
  <c r="H29" i="20"/>
  <c r="E29" i="20"/>
  <c r="P28" i="20"/>
  <c r="M28" i="20"/>
  <c r="Y28" i="20" s="1"/>
  <c r="K28" i="20"/>
  <c r="X32" i="20" s="1"/>
  <c r="Y32" i="20" s="1"/>
  <c r="H28" i="20"/>
  <c r="H33" i="20" s="1"/>
  <c r="E28" i="20"/>
  <c r="BK22" i="20"/>
  <c r="BH22" i="20"/>
  <c r="BE22" i="20"/>
  <c r="BB22" i="20"/>
  <c r="AY22" i="20"/>
  <c r="AH22" i="20"/>
  <c r="AE22" i="20"/>
  <c r="AB22" i="20"/>
  <c r="Y22" i="20"/>
  <c r="V22" i="20"/>
  <c r="S22" i="20"/>
  <c r="P22" i="20"/>
  <c r="K22" i="20"/>
  <c r="H22" i="20"/>
  <c r="E22" i="20"/>
  <c r="AH21" i="20"/>
  <c r="M21" i="20"/>
  <c r="AB21" i="20" s="1"/>
  <c r="K21" i="20"/>
  <c r="H21" i="20"/>
  <c r="E21" i="20"/>
  <c r="M20" i="20"/>
  <c r="M19" i="20"/>
  <c r="M18" i="20"/>
  <c r="BM17" i="20"/>
  <c r="BJ17" i="20"/>
  <c r="BG17" i="20"/>
  <c r="BD17" i="20"/>
  <c r="BA17" i="20"/>
  <c r="AX17" i="20"/>
  <c r="AS17" i="20"/>
  <c r="AP17" i="20"/>
  <c r="AM17" i="20"/>
  <c r="AJ17" i="20"/>
  <c r="AG17" i="20"/>
  <c r="AD17" i="20"/>
  <c r="AA17" i="20"/>
  <c r="X17" i="20"/>
  <c r="U17" i="20"/>
  <c r="R17" i="20"/>
  <c r="O17" i="20"/>
  <c r="M17" i="20"/>
  <c r="Y17" i="20" s="1"/>
  <c r="J17" i="20"/>
  <c r="K17" i="20" s="1"/>
  <c r="G17" i="20"/>
  <c r="H17" i="20" s="1"/>
  <c r="E17" i="20"/>
  <c r="M16" i="20"/>
  <c r="Y16" i="20" s="1"/>
  <c r="K16" i="20"/>
  <c r="H16" i="20"/>
  <c r="E16" i="20"/>
  <c r="M15" i="20"/>
  <c r="K15" i="20"/>
  <c r="H15" i="20"/>
  <c r="E15" i="20"/>
  <c r="M14" i="20"/>
  <c r="AH14" i="20" s="1"/>
  <c r="K14" i="20"/>
  <c r="H14" i="20"/>
  <c r="E14" i="20"/>
  <c r="K12" i="20"/>
  <c r="C12" i="20"/>
  <c r="M11" i="20"/>
  <c r="M12" i="20" s="1"/>
  <c r="AK12" i="20" s="1"/>
  <c r="K11" i="20"/>
  <c r="H11" i="20"/>
  <c r="E11" i="20"/>
  <c r="S10" i="20"/>
  <c r="M10" i="20"/>
  <c r="AH10" i="20" s="1"/>
  <c r="K10" i="20"/>
  <c r="H10" i="20"/>
  <c r="E10" i="20"/>
  <c r="M9" i="20"/>
  <c r="C9" i="20"/>
  <c r="E9" i="20" s="1"/>
  <c r="E8" i="20" s="1"/>
  <c r="Y7" i="20"/>
  <c r="K7" i="20"/>
  <c r="H7" i="20"/>
  <c r="H9" i="20" s="1"/>
  <c r="BM2" i="20"/>
  <c r="BN22" i="20" s="1"/>
  <c r="AS2" i="20"/>
  <c r="AT16" i="20" s="1"/>
  <c r="AV16" i="20" s="1"/>
  <c r="BQ16" i="20" s="1"/>
  <c r="AP2" i="20"/>
  <c r="AM2" i="20"/>
  <c r="AN11" i="20" s="1"/>
  <c r="AJ2" i="20"/>
  <c r="AM32" i="20" l="1"/>
  <c r="AN32" i="20" s="1"/>
  <c r="K36" i="20"/>
  <c r="Y11" i="20"/>
  <c r="V14" i="20"/>
  <c r="AB28" i="20"/>
  <c r="AH11" i="20"/>
  <c r="P16" i="20"/>
  <c r="S21" i="20"/>
  <c r="AN7" i="20"/>
  <c r="S16" i="20"/>
  <c r="Y21" i="20"/>
  <c r="AE16" i="20"/>
  <c r="AD32" i="20"/>
  <c r="AE32" i="20" s="1"/>
  <c r="AK11" i="20"/>
  <c r="AB7" i="20"/>
  <c r="BB30" i="20"/>
  <c r="V10" i="20"/>
  <c r="Y14" i="20"/>
  <c r="AH16" i="20"/>
  <c r="AH17" i="20"/>
  <c r="AK21" i="20"/>
  <c r="AE28" i="20"/>
  <c r="BE30" i="20"/>
  <c r="Y10" i="20"/>
  <c r="AB14" i="20"/>
  <c r="AK16" i="20"/>
  <c r="C36" i="20"/>
  <c r="E36" i="20" s="1"/>
  <c r="AH28" i="20"/>
  <c r="AB10" i="20"/>
  <c r="AE14" i="20"/>
  <c r="V17" i="20"/>
  <c r="P7" i="20"/>
  <c r="P9" i="20" s="1"/>
  <c r="P8" i="20" s="1"/>
  <c r="AE10" i="20"/>
  <c r="AN17" i="20"/>
  <c r="P21" i="20"/>
  <c r="AK22" i="20"/>
  <c r="AK14" i="20"/>
  <c r="AA32" i="20"/>
  <c r="AB32" i="20" s="1"/>
  <c r="AB36" i="20" s="1"/>
  <c r="AK10" i="20"/>
  <c r="P14" i="20"/>
  <c r="BK30" i="20"/>
  <c r="BQ30" i="20"/>
  <c r="AN10" i="20"/>
  <c r="P10" i="20"/>
  <c r="S14" i="20"/>
  <c r="V16" i="20"/>
  <c r="AE21" i="20"/>
  <c r="S28" i="20"/>
  <c r="R32" i="20" s="1"/>
  <c r="S32" i="20" s="1"/>
  <c r="AT29" i="20"/>
  <c r="AY30" i="20"/>
  <c r="BB16" i="20"/>
  <c r="BN16" i="20"/>
  <c r="BH16" i="20"/>
  <c r="BE16" i="20"/>
  <c r="BK16" i="20"/>
  <c r="AY16" i="20"/>
  <c r="AQ10" i="20"/>
  <c r="AQ22" i="20"/>
  <c r="AQ16" i="20"/>
  <c r="AQ7" i="20"/>
  <c r="AQ28" i="20"/>
  <c r="AQ21" i="20"/>
  <c r="AQ14" i="20"/>
  <c r="AB9" i="20"/>
  <c r="AB8" i="20" s="1"/>
  <c r="AQ15" i="20"/>
  <c r="S15" i="20"/>
  <c r="AK15" i="20"/>
  <c r="AB15" i="20"/>
  <c r="Y15" i="20"/>
  <c r="AT14" i="20"/>
  <c r="AV14" i="20" s="1"/>
  <c r="BQ14" i="20" s="1"/>
  <c r="AV21" i="20"/>
  <c r="BQ21" i="20" s="1"/>
  <c r="P29" i="20"/>
  <c r="S29" i="20"/>
  <c r="E33" i="20"/>
  <c r="AK7" i="20"/>
  <c r="M7" i="20"/>
  <c r="AT7" i="20"/>
  <c r="BQ7" i="20" s="1"/>
  <c r="S7" i="20"/>
  <c r="AH7" i="20"/>
  <c r="AE7" i="20"/>
  <c r="K9" i="20"/>
  <c r="K8" i="20" s="1"/>
  <c r="AT10" i="20"/>
  <c r="AV10" i="20" s="1"/>
  <c r="BQ10" i="20" s="1"/>
  <c r="AQ11" i="20"/>
  <c r="S11" i="20"/>
  <c r="AE11" i="20"/>
  <c r="V11" i="20"/>
  <c r="AT11" i="20"/>
  <c r="AV11" i="20" s="1"/>
  <c r="BQ11" i="20" s="1"/>
  <c r="P11" i="20"/>
  <c r="AE15" i="20"/>
  <c r="AT12" i="20"/>
  <c r="AV12" i="20" s="1"/>
  <c r="BQ12" i="20" s="1"/>
  <c r="V12" i="20"/>
  <c r="AQ12" i="20"/>
  <c r="P12" i="20"/>
  <c r="AH12" i="20"/>
  <c r="AE12" i="20"/>
  <c r="AN9" i="20"/>
  <c r="AN8" i="20" s="1"/>
  <c r="AT22" i="20"/>
  <c r="AT28" i="20"/>
  <c r="S12" i="20"/>
  <c r="AE29" i="20"/>
  <c r="AK29" i="20"/>
  <c r="Y29" i="20"/>
  <c r="Y36" i="20" s="1"/>
  <c r="AV29" i="20"/>
  <c r="BQ29" i="20" s="1"/>
  <c r="V29" i="20"/>
  <c r="Y12" i="20"/>
  <c r="P15" i="20"/>
  <c r="AB12" i="20"/>
  <c r="V15" i="20"/>
  <c r="AH15" i="20"/>
  <c r="E26" i="20"/>
  <c r="AH29" i="20"/>
  <c r="V7" i="20"/>
  <c r="AB11" i="20"/>
  <c r="H12" i="20"/>
  <c r="E12" i="20"/>
  <c r="AN15" i="20"/>
  <c r="AN29" i="20"/>
  <c r="H36" i="20"/>
  <c r="AN12" i="20"/>
  <c r="AN14" i="20"/>
  <c r="AN22" i="20"/>
  <c r="Y9" i="20"/>
  <c r="Y8" i="20"/>
  <c r="AT15" i="20"/>
  <c r="AV15" i="20" s="1"/>
  <c r="BQ15" i="20" s="1"/>
  <c r="AQ17" i="20"/>
  <c r="AE17" i="20"/>
  <c r="S17" i="20"/>
  <c r="AK17" i="20"/>
  <c r="AT17" i="20"/>
  <c r="AV17" i="20" s="1"/>
  <c r="BQ17" i="20" s="1"/>
  <c r="P17" i="20"/>
  <c r="AB17" i="20"/>
  <c r="K26" i="20"/>
  <c r="AQ29" i="20"/>
  <c r="AN16" i="20"/>
  <c r="K33" i="20"/>
  <c r="AS32" i="20"/>
  <c r="AT32" i="20" s="1"/>
  <c r="AG32" i="20"/>
  <c r="AH32" i="20" s="1"/>
  <c r="AK28" i="20"/>
  <c r="BH30" i="20"/>
  <c r="AP32" i="20"/>
  <c r="AQ32" i="20" s="1"/>
  <c r="AN28" i="20"/>
  <c r="AN36" i="20" s="1"/>
  <c r="H8" i="20"/>
  <c r="AB16" i="20"/>
  <c r="AT21" i="20"/>
  <c r="V21" i="20"/>
  <c r="AN21" i="20"/>
  <c r="V28" i="20"/>
  <c r="AJ32" i="20"/>
  <c r="AK32" i="20" s="1"/>
  <c r="BQ9" i="20" l="1"/>
  <c r="BQ8" i="20" s="1"/>
  <c r="AT36" i="20"/>
  <c r="BP32" i="20"/>
  <c r="BQ32" i="20" s="1"/>
  <c r="P26" i="20"/>
  <c r="P13" i="20" s="1"/>
  <c r="AH36" i="20"/>
  <c r="P20" i="20"/>
  <c r="C18" i="20"/>
  <c r="E18" i="20" s="1"/>
  <c r="C13" i="20"/>
  <c r="E13" i="20" s="1"/>
  <c r="C20" i="20"/>
  <c r="E20" i="20" s="1"/>
  <c r="C19" i="20"/>
  <c r="E19" i="20" s="1"/>
  <c r="BH12" i="20"/>
  <c r="BE12" i="20"/>
  <c r="AY12" i="20"/>
  <c r="BK12" i="20"/>
  <c r="BN12" i="20"/>
  <c r="BB12" i="20"/>
  <c r="BB29" i="20"/>
  <c r="BK29" i="20"/>
  <c r="AY29" i="20"/>
  <c r="BH29" i="20"/>
  <c r="BN29" i="20"/>
  <c r="BE29" i="20"/>
  <c r="AQ36" i="20"/>
  <c r="BK17" i="20"/>
  <c r="AY17" i="20"/>
  <c r="BE17" i="20"/>
  <c r="BH17" i="20"/>
  <c r="BB17" i="20"/>
  <c r="BN17" i="20"/>
  <c r="Y26" i="20"/>
  <c r="AN26" i="20"/>
  <c r="O32" i="20"/>
  <c r="P32" i="20" s="1"/>
  <c r="P36" i="20" s="1"/>
  <c r="BN21" i="20"/>
  <c r="BE21" i="20"/>
  <c r="BB21" i="20"/>
  <c r="BK21" i="20"/>
  <c r="BH21" i="20"/>
  <c r="AY21" i="20"/>
  <c r="AB26" i="20"/>
  <c r="AQ9" i="20"/>
  <c r="AQ8" i="20" s="1"/>
  <c r="BH7" i="20"/>
  <c r="BK7" i="20"/>
  <c r="BE7" i="20"/>
  <c r="BN7" i="20"/>
  <c r="BB7" i="20"/>
  <c r="AY7" i="20"/>
  <c r="AT9" i="20"/>
  <c r="AT8" i="20" s="1"/>
  <c r="AT26" i="20" s="1"/>
  <c r="AV7" i="20"/>
  <c r="BH10" i="20"/>
  <c r="BE10" i="20"/>
  <c r="BB10" i="20"/>
  <c r="BK10" i="20"/>
  <c r="AY10" i="20"/>
  <c r="BN10" i="20"/>
  <c r="AK9" i="20"/>
  <c r="AK8" i="20" s="1"/>
  <c r="BH14" i="20"/>
  <c r="BN14" i="20"/>
  <c r="BK14" i="20"/>
  <c r="BE14" i="20"/>
  <c r="BB14" i="20"/>
  <c r="AY14" i="20"/>
  <c r="V8" i="20"/>
  <c r="V26" i="20" s="1"/>
  <c r="V9" i="20"/>
  <c r="AE36" i="20"/>
  <c r="AE9" i="20"/>
  <c r="AE8" i="20" s="1"/>
  <c r="U32" i="20"/>
  <c r="V32" i="20" s="1"/>
  <c r="V36" i="20" s="1"/>
  <c r="BG32" i="20"/>
  <c r="BH32" i="20" s="1"/>
  <c r="AV28" i="20"/>
  <c r="BQ28" i="20" s="1"/>
  <c r="BM32" i="20"/>
  <c r="BN32" i="20" s="1"/>
  <c r="AX32" i="20"/>
  <c r="AY32" i="20" s="1"/>
  <c r="BD32" i="20"/>
  <c r="BE32" i="20" s="1"/>
  <c r="BA32" i="20"/>
  <c r="BB32" i="20" s="1"/>
  <c r="BJ32" i="20"/>
  <c r="BK32" i="20" s="1"/>
  <c r="BN11" i="20"/>
  <c r="BE11" i="20"/>
  <c r="BK11" i="20"/>
  <c r="BB11" i="20"/>
  <c r="BH11" i="20"/>
  <c r="AY11" i="20"/>
  <c r="AH9" i="20"/>
  <c r="AH8" i="20" s="1"/>
  <c r="AK36" i="20"/>
  <c r="K19" i="20"/>
  <c r="K18" i="20"/>
  <c r="K20" i="20"/>
  <c r="K13" i="20"/>
  <c r="BN15" i="20"/>
  <c r="BK15" i="20"/>
  <c r="BB15" i="20"/>
  <c r="AY15" i="20"/>
  <c r="BH15" i="20"/>
  <c r="BE15" i="20"/>
  <c r="S9" i="20"/>
  <c r="S8" i="20" s="1"/>
  <c r="S36" i="20"/>
  <c r="H26" i="20"/>
  <c r="AQ26" i="20" l="1"/>
  <c r="P18" i="20"/>
  <c r="P23" i="20" s="1"/>
  <c r="P24" i="20" s="1"/>
  <c r="K23" i="20"/>
  <c r="K24" i="20" s="1"/>
  <c r="P19" i="20"/>
  <c r="C23" i="20"/>
  <c r="E23" i="20" s="1"/>
  <c r="BQ36" i="20"/>
  <c r="BQ26" i="20"/>
  <c r="AT18" i="20"/>
  <c r="AT13" i="20"/>
  <c r="AT19" i="20"/>
  <c r="AT20" i="20"/>
  <c r="AK26" i="20"/>
  <c r="V20" i="20"/>
  <c r="V13" i="20"/>
  <c r="V19" i="20"/>
  <c r="V18" i="20"/>
  <c r="AE26" i="20"/>
  <c r="AH26" i="20"/>
  <c r="BB9" i="20"/>
  <c r="BB8" i="20" s="1"/>
  <c r="S26" i="20"/>
  <c r="BN9" i="20"/>
  <c r="H19" i="20"/>
  <c r="H18" i="20"/>
  <c r="H20" i="20"/>
  <c r="H13" i="20"/>
  <c r="BE9" i="20"/>
  <c r="BE8" i="20"/>
  <c r="V23" i="20"/>
  <c r="V24" i="20" s="1"/>
  <c r="BK9" i="20"/>
  <c r="Y18" i="20"/>
  <c r="Y19" i="20"/>
  <c r="Y20" i="20"/>
  <c r="Y13" i="20"/>
  <c r="AQ18" i="20"/>
  <c r="AQ19" i="20"/>
  <c r="AQ20" i="20"/>
  <c r="AQ13" i="20"/>
  <c r="E24" i="20"/>
  <c r="BH9" i="20"/>
  <c r="BH8" i="20" s="1"/>
  <c r="AB13" i="20"/>
  <c r="AB20" i="20"/>
  <c r="AB19" i="20"/>
  <c r="AB18" i="20"/>
  <c r="AN20" i="20"/>
  <c r="AN13" i="20"/>
  <c r="AN18" i="20"/>
  <c r="AN19" i="20"/>
  <c r="AY28" i="20"/>
  <c r="BN28" i="20"/>
  <c r="BK28" i="20"/>
  <c r="BH28" i="20"/>
  <c r="BE28" i="20"/>
  <c r="BB28" i="20"/>
  <c r="AY9" i="20"/>
  <c r="O31" i="20" l="1"/>
  <c r="P31" i="20" s="1"/>
  <c r="P35" i="20"/>
  <c r="BE26" i="20"/>
  <c r="BN8" i="20"/>
  <c r="BN26" i="20" s="1"/>
  <c r="AT23" i="20"/>
  <c r="AT24" i="20" s="1"/>
  <c r="BP31" i="20" s="1"/>
  <c r="BQ31" i="20" s="1"/>
  <c r="BQ19" i="20"/>
  <c r="BQ18" i="20"/>
  <c r="BQ20" i="20"/>
  <c r="BQ13" i="20"/>
  <c r="AQ23" i="20"/>
  <c r="AQ24" i="20" s="1"/>
  <c r="BK8" i="20"/>
  <c r="BK26" i="20" s="1"/>
  <c r="AQ35" i="20"/>
  <c r="BH26" i="20"/>
  <c r="BB26" i="20"/>
  <c r="BD31" i="20"/>
  <c r="BE31" i="20" s="1"/>
  <c r="BE37" i="20" s="1"/>
  <c r="BH36" i="20"/>
  <c r="K35" i="20"/>
  <c r="K38" i="20" s="1"/>
  <c r="K41" i="20" s="1"/>
  <c r="AJ31" i="20"/>
  <c r="AK31" i="20" s="1"/>
  <c r="X31" i="20"/>
  <c r="Y31" i="20" s="1"/>
  <c r="AS31" i="20"/>
  <c r="AT31" i="20" s="1"/>
  <c r="AA31" i="20"/>
  <c r="AB31" i="20" s="1"/>
  <c r="AM31" i="20"/>
  <c r="AN31" i="20" s="1"/>
  <c r="AP31" i="20"/>
  <c r="AQ31" i="20" s="1"/>
  <c r="AG31" i="20"/>
  <c r="AH31" i="20" s="1"/>
  <c r="AD31" i="20"/>
  <c r="AE31" i="20" s="1"/>
  <c r="U31" i="20"/>
  <c r="V31" i="20" s="1"/>
  <c r="V35" i="20"/>
  <c r="AY8" i="20"/>
  <c r="BN36" i="20"/>
  <c r="AH13" i="20"/>
  <c r="AH20" i="20"/>
  <c r="AH18" i="20"/>
  <c r="AH19" i="20"/>
  <c r="AK20" i="20"/>
  <c r="AK19" i="20"/>
  <c r="AK18" i="20"/>
  <c r="AK13" i="20"/>
  <c r="S18" i="20"/>
  <c r="S13" i="20"/>
  <c r="S20" i="20"/>
  <c r="S19" i="20"/>
  <c r="AY36" i="20"/>
  <c r="AB23" i="20"/>
  <c r="AB24" i="20" s="1"/>
  <c r="BE19" i="20"/>
  <c r="BE13" i="20"/>
  <c r="BE20" i="20"/>
  <c r="BE18" i="20"/>
  <c r="H23" i="20"/>
  <c r="H24" i="20" s="1"/>
  <c r="C35" i="20"/>
  <c r="E35" i="20" s="1"/>
  <c r="E38" i="20" s="1"/>
  <c r="E41" i="20" s="1"/>
  <c r="BB36" i="20"/>
  <c r="AN24" i="20"/>
  <c r="AN23" i="20"/>
  <c r="BK36" i="20"/>
  <c r="BE33" i="20"/>
  <c r="BE36" i="20"/>
  <c r="Y23" i="20"/>
  <c r="Y24" i="20" s="1"/>
  <c r="AE19" i="20"/>
  <c r="AE18" i="20"/>
  <c r="AE13" i="20"/>
  <c r="AE20" i="20"/>
  <c r="P37" i="20"/>
  <c r="P38" i="20" s="1"/>
  <c r="P33" i="20"/>
  <c r="BN20" i="20" l="1"/>
  <c r="BN13" i="20"/>
  <c r="BN19" i="20"/>
  <c r="BN18" i="20"/>
  <c r="BN23" i="20" s="1"/>
  <c r="BN24" i="20" s="1"/>
  <c r="BK18" i="20"/>
  <c r="BK19" i="20"/>
  <c r="BK23" i="20" s="1"/>
  <c r="BK24" i="20" s="1"/>
  <c r="BK20" i="20"/>
  <c r="BK13" i="20"/>
  <c r="BM31" i="20"/>
  <c r="BN31" i="20" s="1"/>
  <c r="BN37" i="20" s="1"/>
  <c r="AT35" i="20"/>
  <c r="AX31" i="20"/>
  <c r="AY31" i="20" s="1"/>
  <c r="BQ23" i="20"/>
  <c r="BQ24" i="20" s="1"/>
  <c r="BQ35" i="20" s="1"/>
  <c r="BA31" i="20"/>
  <c r="BB31" i="20" s="1"/>
  <c r="BG31" i="20"/>
  <c r="BH31" i="20" s="1"/>
  <c r="BH37" i="20" s="1"/>
  <c r="BE23" i="20"/>
  <c r="BQ37" i="20"/>
  <c r="BQ33" i="20"/>
  <c r="BJ31" i="20"/>
  <c r="BK31" i="20" s="1"/>
  <c r="BK37" i="20" s="1"/>
  <c r="AB35" i="20"/>
  <c r="H35" i="20"/>
  <c r="H38" i="20" s="1"/>
  <c r="H41" i="20" s="1"/>
  <c r="Y35" i="20"/>
  <c r="S23" i="20"/>
  <c r="S24" i="20" s="1"/>
  <c r="BE24" i="20"/>
  <c r="AB37" i="20"/>
  <c r="AB33" i="20"/>
  <c r="V37" i="20"/>
  <c r="V33" i="20"/>
  <c r="AT37" i="20"/>
  <c r="AT33" i="20"/>
  <c r="BB13" i="20"/>
  <c r="BB19" i="20"/>
  <c r="BB18" i="20"/>
  <c r="BB20" i="20"/>
  <c r="Y37" i="20"/>
  <c r="Y33" i="20"/>
  <c r="AE23" i="20"/>
  <c r="AE24" i="20" s="1"/>
  <c r="AE37" i="20"/>
  <c r="AE33" i="20"/>
  <c r="AK37" i="20"/>
  <c r="AK33" i="20"/>
  <c r="BH19" i="20"/>
  <c r="BH20" i="20"/>
  <c r="BH18" i="20"/>
  <c r="BH13" i="20"/>
  <c r="AN37" i="20"/>
  <c r="AN33" i="20"/>
  <c r="AH23" i="20"/>
  <c r="AH24" i="20" s="1"/>
  <c r="AH37" i="20"/>
  <c r="AH33" i="20"/>
  <c r="V38" i="20"/>
  <c r="AN35" i="20"/>
  <c r="AK23" i="20"/>
  <c r="AK24" i="20" s="1"/>
  <c r="AQ37" i="20"/>
  <c r="AQ38" i="20" s="1"/>
  <c r="AQ33" i="20"/>
  <c r="P41" i="20"/>
  <c r="P43" i="20" s="1"/>
  <c r="BN33" i="20"/>
  <c r="BH33" i="20"/>
  <c r="AY26" i="20"/>
  <c r="AN38" i="20" l="1"/>
  <c r="AN41" i="20" s="1"/>
  <c r="AT38" i="20"/>
  <c r="AT41" i="20" s="1"/>
  <c r="BQ38" i="20"/>
  <c r="BQ41" i="20" s="1"/>
  <c r="D21" i="2" s="1"/>
  <c r="AY37" i="20"/>
  <c r="AY33" i="20"/>
  <c r="Y38" i="20"/>
  <c r="Y41" i="20" s="1"/>
  <c r="BB37" i="20"/>
  <c r="BB33" i="20"/>
  <c r="BK33" i="20"/>
  <c r="AB38" i="20"/>
  <c r="AB41" i="20" s="1"/>
  <c r="AH35" i="20"/>
  <c r="AH38" i="20" s="1"/>
  <c r="AH41" i="20" s="1"/>
  <c r="H43" i="20"/>
  <c r="K43" i="20"/>
  <c r="AK35" i="20"/>
  <c r="AK38" i="20" s="1"/>
  <c r="AK41" i="20" s="1"/>
  <c r="AE35" i="20"/>
  <c r="AE38" i="20" s="1"/>
  <c r="AE41" i="20" s="1"/>
  <c r="BH23" i="20"/>
  <c r="BH24" i="20" s="1"/>
  <c r="AQ41" i="20"/>
  <c r="BB23" i="20"/>
  <c r="BB24" i="20" s="1"/>
  <c r="R31" i="20"/>
  <c r="S31" i="20" s="1"/>
  <c r="S35" i="20"/>
  <c r="BN35" i="20"/>
  <c r="BN38" i="20" s="1"/>
  <c r="BN41" i="20" s="1"/>
  <c r="V41" i="20"/>
  <c r="BK35" i="20"/>
  <c r="BK38" i="20" s="1"/>
  <c r="BK41" i="20" s="1"/>
  <c r="BE35" i="20"/>
  <c r="BE38" i="20" s="1"/>
  <c r="BE41" i="20" s="1"/>
  <c r="AY18" i="20"/>
  <c r="AY20" i="20"/>
  <c r="AY13" i="20"/>
  <c r="AY19" i="20"/>
  <c r="AB43" i="20" l="1"/>
  <c r="AB45" i="20" s="1"/>
  <c r="AQ43" i="20"/>
  <c r="AQ45" i="20" s="1"/>
  <c r="AT43" i="20"/>
  <c r="AT45" i="20" s="1"/>
  <c r="BN43" i="20"/>
  <c r="BN45" i="20" s="1"/>
  <c r="AE43" i="20"/>
  <c r="AE45" i="20" s="1"/>
  <c r="AH43" i="20"/>
  <c r="AH45" i="20" s="1"/>
  <c r="BQ43" i="20"/>
  <c r="BQ45" i="20" s="1"/>
  <c r="BB35" i="20"/>
  <c r="BB38" i="20" s="1"/>
  <c r="BB41" i="20" s="1"/>
  <c r="V45" i="20"/>
  <c r="AY23" i="20"/>
  <c r="AY24" i="20" s="1"/>
  <c r="BH35" i="20"/>
  <c r="BH38" i="20" s="1"/>
  <c r="BH41" i="20" s="1"/>
  <c r="BH43" i="20" s="1"/>
  <c r="BH45" i="20" s="1"/>
  <c r="S37" i="20"/>
  <c r="S38" i="20" s="1"/>
  <c r="S33" i="20"/>
  <c r="Y43" i="20"/>
  <c r="Y45" i="20" s="1"/>
  <c r="AK43" i="20"/>
  <c r="AK45" i="20" s="1"/>
  <c r="AN43" i="20"/>
  <c r="AN45" i="20" s="1"/>
  <c r="AY35" i="20" l="1"/>
  <c r="AY38" i="20" s="1"/>
  <c r="AY41" i="20" s="1"/>
  <c r="BE43" i="20"/>
  <c r="BE45" i="20" s="1"/>
  <c r="BK43" i="20"/>
  <c r="BK45" i="20" s="1"/>
  <c r="S41" i="20"/>
  <c r="AY43" i="20" l="1"/>
  <c r="AY45" i="20" s="1"/>
  <c r="BB43" i="20"/>
  <c r="BB45" i="20" s="1"/>
  <c r="S43" i="20"/>
  <c r="V43" i="20"/>
  <c r="F20" i="2" l="1"/>
  <c r="I20" i="2"/>
  <c r="F14" i="2" l="1"/>
  <c r="E23" i="17"/>
  <c r="F23" i="17"/>
  <c r="G23" i="17"/>
  <c r="H23" i="17"/>
  <c r="I23" i="17"/>
  <c r="J23" i="17"/>
  <c r="K23" i="17"/>
  <c r="D23" i="17"/>
  <c r="E22" i="17"/>
  <c r="D22" i="17"/>
  <c r="K22" i="17"/>
  <c r="J22" i="17"/>
  <c r="X22" i="17"/>
  <c r="W22" i="17"/>
  <c r="Z22" i="17"/>
  <c r="Y22" i="17"/>
  <c r="I19" i="2"/>
  <c r="I14" i="2"/>
  <c r="M23" i="2" l="1"/>
  <c r="Z28" i="17" s="1"/>
  <c r="K28" i="17" s="1"/>
  <c r="I11" i="17" s="1"/>
  <c r="M14" i="2"/>
  <c r="O23" i="2"/>
  <c r="AB28" i="17" s="1"/>
  <c r="M28" i="17" s="1"/>
  <c r="I13" i="17" s="1"/>
  <c r="R23" i="2"/>
  <c r="AE28" i="17" s="1"/>
  <c r="P28" i="17" s="1"/>
  <c r="I16" i="17" s="1"/>
  <c r="R22" i="2"/>
  <c r="AE27" i="17" s="1"/>
  <c r="P27" i="17" s="1"/>
  <c r="J16" i="17" s="1"/>
  <c r="L22" i="2"/>
  <c r="Y27" i="17" s="1"/>
  <c r="J27" i="17" s="1"/>
  <c r="J10" i="17" s="1"/>
  <c r="J22" i="2"/>
  <c r="K22" i="2"/>
  <c r="K23" i="2"/>
  <c r="P14" i="2"/>
  <c r="J23" i="2"/>
  <c r="S14" i="2"/>
  <c r="J14" i="2"/>
  <c r="AF27" i="17"/>
  <c r="Q27" i="17" s="1"/>
  <c r="J17" i="17" s="1"/>
  <c r="L23" i="2"/>
  <c r="Y28" i="17" s="1"/>
  <c r="J28" i="17" s="1"/>
  <c r="I10" i="17" s="1"/>
  <c r="R14" i="2"/>
  <c r="O14" i="2"/>
  <c r="Q22" i="2"/>
  <c r="AD27" i="17" s="1"/>
  <c r="O27" i="17" s="1"/>
  <c r="J15" i="17" s="1"/>
  <c r="O22" i="2"/>
  <c r="AB27" i="17" s="1"/>
  <c r="M27" i="17" s="1"/>
  <c r="J13" i="17" s="1"/>
  <c r="M22" i="2"/>
  <c r="Z27" i="17" s="1"/>
  <c r="K27" i="17" s="1"/>
  <c r="J11" i="17" s="1"/>
  <c r="Q14" i="2"/>
  <c r="P23" i="2"/>
  <c r="AC28" i="17" s="1"/>
  <c r="N28" i="17" s="1"/>
  <c r="I14" i="17" s="1"/>
  <c r="P22" i="2"/>
  <c r="AC27" i="17" s="1"/>
  <c r="N27" i="17" s="1"/>
  <c r="J14" i="17" s="1"/>
  <c r="S23" i="2"/>
  <c r="AF28" i="17" s="1"/>
  <c r="Q28" i="17" s="1"/>
  <c r="I17" i="17" s="1"/>
  <c r="Q23" i="2"/>
  <c r="AD28" i="17" s="1"/>
  <c r="O28" i="17" s="1"/>
  <c r="I15" i="17" s="1"/>
  <c r="O21" i="2"/>
  <c r="P21" i="2"/>
  <c r="AC26" i="17" s="1"/>
  <c r="N26" i="17" s="1"/>
  <c r="R21" i="2"/>
  <c r="AE26" i="17" s="1"/>
  <c r="P26" i="17" s="1"/>
  <c r="Q21" i="2"/>
  <c r="AD26" i="17" s="1"/>
  <c r="O26" i="17" s="1"/>
  <c r="L21" i="2"/>
  <c r="Y26" i="17" s="1"/>
  <c r="K21" i="2"/>
  <c r="J21" i="2"/>
  <c r="M21" i="2"/>
  <c r="Z26" i="17" s="1"/>
  <c r="K26" i="17" s="1"/>
  <c r="I22" i="17"/>
  <c r="H22" i="17"/>
  <c r="G22" i="17"/>
  <c r="F22" i="17"/>
  <c r="K17" i="17" l="1"/>
  <c r="L17" i="17" s="1"/>
  <c r="K16" i="17"/>
  <c r="M16" i="17" s="1"/>
  <c r="K15" i="17"/>
  <c r="S28" i="17"/>
  <c r="U28" i="17"/>
  <c r="F28" i="17" s="1"/>
  <c r="V28" i="17"/>
  <c r="G28" i="17" s="1"/>
  <c r="S26" i="17"/>
  <c r="D26" i="17" s="1"/>
  <c r="U26" i="17"/>
  <c r="F26" i="17" s="1"/>
  <c r="I6" i="17" s="1"/>
  <c r="V26" i="17"/>
  <c r="G26" i="17" s="1"/>
  <c r="I7" i="17" s="1"/>
  <c r="W26" i="17"/>
  <c r="H26" i="17" s="1"/>
  <c r="X26" i="17"/>
  <c r="I26" i="17" s="1"/>
  <c r="T26" i="17"/>
  <c r="E26" i="17" s="1"/>
  <c r="T28" i="17"/>
  <c r="E28" i="17" s="1"/>
  <c r="X28" i="17"/>
  <c r="W28" i="17"/>
  <c r="H28" i="17" s="1"/>
  <c r="K13" i="17"/>
  <c r="K14" i="17"/>
  <c r="X27" i="17"/>
  <c r="I27" i="17" s="1"/>
  <c r="W27" i="17"/>
  <c r="H27" i="17" s="1"/>
  <c r="T27" i="17"/>
  <c r="E27" i="17" s="1"/>
  <c r="S27" i="17"/>
  <c r="V27" i="17"/>
  <c r="G27" i="17" s="1"/>
  <c r="U27" i="17"/>
  <c r="F27" i="17" s="1"/>
  <c r="V22" i="17"/>
  <c r="U22" i="17"/>
  <c r="T22" i="17"/>
  <c r="S22" i="17"/>
  <c r="M17" i="17" l="1"/>
  <c r="I28" i="17"/>
  <c r="I9" i="17" s="1"/>
  <c r="L16" i="17"/>
  <c r="M14" i="17"/>
  <c r="L14" i="17"/>
  <c r="I5" i="17"/>
  <c r="D28" i="17"/>
  <c r="I4" i="17" s="1"/>
  <c r="L13" i="17"/>
  <c r="M13" i="17"/>
  <c r="M15" i="17"/>
  <c r="L15" i="17"/>
  <c r="I8" i="17"/>
  <c r="D27" i="17"/>
  <c r="J18" i="17"/>
  <c r="K18" i="17" s="1"/>
  <c r="M18" i="17" s="1"/>
  <c r="K13" i="2"/>
  <c r="J13" i="2"/>
  <c r="F19" i="2"/>
  <c r="K20" i="2" l="1"/>
  <c r="L20" i="2"/>
  <c r="Y25" i="17" s="1"/>
  <c r="M20" i="2"/>
  <c r="Z25" i="17" s="1"/>
  <c r="J20" i="2"/>
  <c r="L14" i="2"/>
  <c r="K14" i="2"/>
  <c r="M19" i="2"/>
  <c r="Z24" i="17" s="1"/>
  <c r="K24" i="17" s="1"/>
  <c r="L19" i="2"/>
  <c r="Y24" i="17" s="1"/>
  <c r="J24" i="17" s="1"/>
  <c r="K19" i="2"/>
  <c r="J19" i="2"/>
  <c r="F16" i="2"/>
  <c r="O16" i="2" s="1"/>
  <c r="F18" i="2"/>
  <c r="O18" i="2" s="1"/>
  <c r="F17" i="2"/>
  <c r="O17" i="2" s="1"/>
  <c r="K10" i="17" l="1"/>
  <c r="K11" i="17"/>
  <c r="S25" i="17"/>
  <c r="D25" i="17" s="1"/>
  <c r="J4" i="17" s="1"/>
  <c r="U25" i="17"/>
  <c r="F25" i="17" s="1"/>
  <c r="J6" i="17" s="1"/>
  <c r="V25" i="17"/>
  <c r="G25" i="17" s="1"/>
  <c r="J7" i="17" s="1"/>
  <c r="X25" i="17"/>
  <c r="I25" i="17" s="1"/>
  <c r="J9" i="17" s="1"/>
  <c r="W25" i="17"/>
  <c r="H25" i="17" s="1"/>
  <c r="J8" i="17" s="1"/>
  <c r="T25" i="17"/>
  <c r="E25" i="17" s="1"/>
  <c r="J5" i="17" s="1"/>
  <c r="W24" i="17"/>
  <c r="T24" i="17"/>
  <c r="X24" i="17"/>
  <c r="V24" i="17"/>
  <c r="U24" i="17"/>
  <c r="S24" i="17"/>
  <c r="M10" i="17" l="1"/>
  <c r="L10" i="17"/>
  <c r="M11" i="17"/>
  <c r="L11" i="17"/>
  <c r="D24" i="17"/>
  <c r="L18" i="17" s="1"/>
  <c r="F24" i="17"/>
  <c r="G24" i="17"/>
  <c r="I24" i="17"/>
  <c r="E24" i="17"/>
  <c r="H24" i="17"/>
  <c r="K5" i="17" l="1"/>
  <c r="K7" i="17"/>
  <c r="K6" i="17"/>
  <c r="K4" i="17"/>
  <c r="L4" i="17" s="1"/>
  <c r="K9" i="17"/>
  <c r="K8" i="17"/>
  <c r="M8" i="17" l="1"/>
  <c r="L8" i="17"/>
  <c r="M5" i="17"/>
  <c r="L5" i="17"/>
  <c r="M9" i="17"/>
  <c r="L9" i="17"/>
  <c r="M6" i="17"/>
  <c r="L6" i="17"/>
  <c r="M7" i="17"/>
  <c r="L7" i="17"/>
  <c r="M4" i="17"/>
  <c r="F15" i="2" l="1"/>
  <c r="O15" i="2" s="1"/>
  <c r="B10" i="4" l="1"/>
</calcChain>
</file>

<file path=xl/sharedStrings.xml><?xml version="1.0" encoding="utf-8"?>
<sst xmlns="http://schemas.openxmlformats.org/spreadsheetml/2006/main" count="312" uniqueCount="165">
  <si>
    <t>Fecha</t>
  </si>
  <si>
    <t>IPIM NG</t>
  </si>
  <si>
    <t>Indec</t>
  </si>
  <si>
    <t>Base</t>
  </si>
  <si>
    <t>Periodo Certificado</t>
  </si>
  <si>
    <t>jun-jul</t>
  </si>
  <si>
    <t>IPIM (n-2)</t>
  </si>
  <si>
    <t>Tarifas certificadas</t>
  </si>
  <si>
    <t>Variación [%]</t>
  </si>
  <si>
    <t>Gatillo</t>
  </si>
  <si>
    <t>Descripción de Tarifas</t>
  </si>
  <si>
    <t>Divisor K (IIBB+DyC)</t>
  </si>
  <si>
    <t>Cliente</t>
  </si>
  <si>
    <t>Afectación</t>
  </si>
  <si>
    <t>Se pago ARS</t>
  </si>
  <si>
    <t>Se debe ARS</t>
  </si>
  <si>
    <t>Tarifas Ajustadas por FA</t>
  </si>
  <si>
    <t>3.1 Camión Phoenix</t>
  </si>
  <si>
    <t>3.2 Lab. Phoenix</t>
  </si>
  <si>
    <t>jul-ago</t>
  </si>
  <si>
    <t>GO (n-1) Mza</t>
  </si>
  <si>
    <t>Valor</t>
  </si>
  <si>
    <t>Camion Hs 50%</t>
  </si>
  <si>
    <t>Camion Hs100%</t>
  </si>
  <si>
    <t>Laboratorista Hs 50%</t>
  </si>
  <si>
    <t>Laboratorista Hs 100%</t>
  </si>
  <si>
    <t>Scio de Monitoreo de Corrosión con cupones hasta 1500 psi</t>
  </si>
  <si>
    <t>Scio de Telemetría</t>
  </si>
  <si>
    <t>3.4. Scio de Monitoreo con cupon 1500 psi</t>
  </si>
  <si>
    <t>3.5 Scio de Telemetría</t>
  </si>
  <si>
    <t>MO</t>
  </si>
  <si>
    <t>IPIM</t>
  </si>
  <si>
    <t>GO</t>
  </si>
  <si>
    <t>USD</t>
  </si>
  <si>
    <t>Indice</t>
  </si>
  <si>
    <t>mes</t>
  </si>
  <si>
    <t>USD Divisa (último día hábil del mes n-1)</t>
  </si>
  <si>
    <t>31. Camion Dosificador</t>
  </si>
  <si>
    <t>3.2 Laboratorista</t>
  </si>
  <si>
    <t>3. 5. Scio de Telemetría</t>
  </si>
  <si>
    <t>3.4. Scio de Monitoreo con cupones hasta 1500 psi</t>
  </si>
  <si>
    <t>Ajuste</t>
  </si>
  <si>
    <t>GO (n-1) NQN</t>
  </si>
  <si>
    <t>2.2 Servicio de Reposición</t>
  </si>
  <si>
    <t>2.3 Servicio de equipos solares</t>
  </si>
  <si>
    <t>2.4 Servicio de equipos dosificadores electricos</t>
  </si>
  <si>
    <t>2.5 Servicio de Monitoreo de Corrosión con Cupones hasta 3600 psi</t>
  </si>
  <si>
    <t>2.6 Servicio de Telemetería</t>
  </si>
  <si>
    <t>Aumento No Remunerativo</t>
  </si>
  <si>
    <t>Aumento Remunerativo</t>
  </si>
  <si>
    <t>Cantidad</t>
  </si>
  <si>
    <t>Valor Base</t>
  </si>
  <si>
    <t>Valor Base Abril 2023</t>
  </si>
  <si>
    <t>REMUNERATIVO</t>
  </si>
  <si>
    <t>Básico</t>
  </si>
  <si>
    <t>L</t>
  </si>
  <si>
    <t>Turno A, B, Y</t>
  </si>
  <si>
    <t>Y</t>
  </si>
  <si>
    <t>Zona</t>
  </si>
  <si>
    <t>Antigüedad</t>
  </si>
  <si>
    <t>Cantidad de Hs. Viaje Norm</t>
  </si>
  <si>
    <t>Cantidad de Hs. Viaje Adicionales</t>
  </si>
  <si>
    <t>Cantidad de Horas Nocturnas</t>
  </si>
  <si>
    <t>Bono Paz Social</t>
  </si>
  <si>
    <t>Adicional Yacimiento</t>
  </si>
  <si>
    <t>Adicional Disponibilidad</t>
  </si>
  <si>
    <t>Cantidad de Guardias Petroleras</t>
  </si>
  <si>
    <t>Cantidad de Horas 50% Diurnas</t>
  </si>
  <si>
    <t>Cantidad de Horas 50% Nocturnas</t>
  </si>
  <si>
    <t>Horas al 100%</t>
  </si>
  <si>
    <t>Suplemento Presentismo</t>
  </si>
  <si>
    <t>Compensador CCT</t>
  </si>
  <si>
    <t>Presentismo</t>
  </si>
  <si>
    <t>Remunerativo</t>
  </si>
  <si>
    <t>Sueldo Conformado base de cálculo para horas normales y extras</t>
  </si>
  <si>
    <t>NO REMUNERATIVOS</t>
  </si>
  <si>
    <t>Viandas</t>
  </si>
  <si>
    <t xml:space="preserve">Meriendas </t>
  </si>
  <si>
    <t>Asig.Vianda Complementaria NR</t>
  </si>
  <si>
    <t>Aumento 2022 REM</t>
  </si>
  <si>
    <t>Aumento 2022 NO REM</t>
  </si>
  <si>
    <t>Total NO REM</t>
  </si>
  <si>
    <t>Cargas Sociales</t>
  </si>
  <si>
    <t>ART</t>
  </si>
  <si>
    <t>O Soc - SAC - Vacaciones + Contribuciones s/SAC-Vac</t>
  </si>
  <si>
    <t>Total Cs Soc</t>
  </si>
  <si>
    <t>COSTO SALARIAL</t>
  </si>
  <si>
    <t>AUMENTO</t>
  </si>
  <si>
    <t>Aumento REM</t>
  </si>
  <si>
    <t>Aumento Sume Expte. NO REM</t>
  </si>
  <si>
    <t>$Valor</t>
  </si>
  <si>
    <t>Rellenadores</t>
  </si>
  <si>
    <t>M</t>
  </si>
  <si>
    <t>B</t>
  </si>
  <si>
    <t>Antigüedad promedio</t>
  </si>
  <si>
    <t>Suplemento Asistencia y Puntualidad Prorrateable</t>
  </si>
  <si>
    <t>Feriados
Horas al 100%</t>
  </si>
  <si>
    <t>Días en Campamento</t>
  </si>
  <si>
    <t>Bruto Mensual Unitario</t>
  </si>
  <si>
    <t>AUMENTOS S/ REM</t>
  </si>
  <si>
    <t>AUMENTOS S/ NO REM</t>
  </si>
  <si>
    <t>Asignación Vianda Complementaria</t>
  </si>
  <si>
    <t>Cargas Sociales Normales</t>
  </si>
  <si>
    <t>Cargas Sociales Diferenciadas</t>
  </si>
  <si>
    <t>Total Cargas Sociales</t>
  </si>
  <si>
    <t>SUMAS NORMALES</t>
  </si>
  <si>
    <t>SUMAS NO REM</t>
  </si>
  <si>
    <t>PP</t>
  </si>
  <si>
    <t>PETROLEROS</t>
  </si>
  <si>
    <t>Contribuciones Patronales</t>
  </si>
  <si>
    <t>Regimen nacional de la Seg. Social Dec. 814/01</t>
  </si>
  <si>
    <t>Régimen Nacional de obras sociales Ley 23660/61</t>
  </si>
  <si>
    <t>Deducción de IVA (Decreto 814/01) (resta)</t>
  </si>
  <si>
    <t>Otros</t>
  </si>
  <si>
    <t>Alicuota A.R.T. (Importe fijo considerado en fila 38)</t>
  </si>
  <si>
    <t>Seguro de vida obligatorio Dec. 1567/74</t>
  </si>
  <si>
    <t>Cuota solidaridad (solo petroleros)</t>
  </si>
  <si>
    <t>Resolución 633/18</t>
  </si>
  <si>
    <t>Contribución programa Sociocult JER</t>
  </si>
  <si>
    <t>Contribución Empresaria Camioneros</t>
  </si>
  <si>
    <t>Provisiones</t>
  </si>
  <si>
    <t>Aguinaldo</t>
  </si>
  <si>
    <t xml:space="preserve">Grossing Vacaciones </t>
  </si>
  <si>
    <t>Aguinaldo s/grossing vacaciones</t>
  </si>
  <si>
    <t>Feriados de personal</t>
  </si>
  <si>
    <t>Descalce SAC y Vacaciones</t>
  </si>
  <si>
    <t>Contribuciones s/3.1-3.2-3.3-3.4-3.5-3.8</t>
  </si>
  <si>
    <t>TOTAL</t>
  </si>
  <si>
    <t>ART SOBRE SUMAS NO REMUNERATIVAS</t>
  </si>
  <si>
    <t>Nov</t>
  </si>
  <si>
    <t>Mes</t>
  </si>
  <si>
    <t>Precio Vta al Publico</t>
  </si>
  <si>
    <t>Mza</t>
  </si>
  <si>
    <t>NQN</t>
  </si>
  <si>
    <t>Ajusta?</t>
  </si>
  <si>
    <t>MO Lujan (n)</t>
  </si>
  <si>
    <t>MO NQN (n)</t>
  </si>
  <si>
    <t>Dic</t>
  </si>
  <si>
    <t>Provincia</t>
  </si>
  <si>
    <t>Lujan</t>
  </si>
  <si>
    <t>Phoenix Mza</t>
  </si>
  <si>
    <t>Phoenix NQN</t>
  </si>
  <si>
    <t>2.1 Lab 24 x 7</t>
  </si>
  <si>
    <t>2.7 Renta Trailer vestidor/oficna</t>
  </si>
  <si>
    <t>2.7 Alquiler de trailer vestidor/oficina</t>
  </si>
  <si>
    <t>Anterior</t>
  </si>
  <si>
    <t>Tarifas feb-mar 24</t>
  </si>
  <si>
    <t>CONTRIB SINDICAL 148.000 2 cuotas (1 en abr - 2 en may)</t>
  </si>
  <si>
    <t>mar-abr</t>
  </si>
  <si>
    <t>Tarifa</t>
  </si>
  <si>
    <t>Costo a sacar [ARS]</t>
  </si>
  <si>
    <t>TC</t>
  </si>
  <si>
    <t>Tarifa a sacar [ARS]</t>
  </si>
  <si>
    <t>Tener en cuenta que libera a los operadores</t>
  </si>
  <si>
    <t>Adicional Transporte[ARS/mes]</t>
  </si>
  <si>
    <t>Cotización transporte [ARS/mes]</t>
  </si>
  <si>
    <t>Adicional Horas de Viaje [ARS/mes]</t>
  </si>
  <si>
    <t>Nuevo esquema</t>
  </si>
  <si>
    <t>Variación</t>
  </si>
  <si>
    <t>Esquema actual</t>
  </si>
  <si>
    <t>adicional por Hs viaje</t>
  </si>
  <si>
    <t>menor costo transporte</t>
  </si>
  <si>
    <t>mayor costo transporte</t>
  </si>
  <si>
    <t>Diferencia x Tte</t>
  </si>
  <si>
    <t>Disponibilidad en campo [hs]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</si>
</sst>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0.0"/>
    <numFmt numFmtId="167" formatCode="#,##0_ ;[Red]\-#,##0\ "/>
    <numFmt numFmtId="168" formatCode="_ &quot;$&quot;\ * #,##0.00_ ;_ &quot;$&quot;\ * \-#,##0.00_ ;_ &quot;$&quot;\ * &quot;-&quot;??_ ;_ @_ "/>
    <numFmt numFmtId="169" formatCode="_ * #,##0.00_ ;_ * \-#,##0.00_ ;_ * &quot;-&quot;??_ ;_ @_ "/>
    <numFmt numFmtId="170" formatCode="_ [$€-2]\ * #,##0.00_ ;_ [$€-2]\ * \-#,##0.00_ ;_ [$€-2]\ * &quot;-&quot;??_ "/>
    <numFmt numFmtId="171" formatCode="0.000"/>
    <numFmt numFmtId="172" formatCode="0.0000"/>
    <numFmt numFmtId="173" formatCode="_-* #,##0_-;\-* #,##0_-;_-* &quot;-&quot;??_-;_-@_-"/>
    <numFmt numFmtId="174" formatCode="_-* #,##0.0000_-;\-* #,##0.0000_-;_-* &quot;-&quot;??_-;_-@_-"/>
    <numFmt numFmtId="175" formatCode="&quot;Mark Up =&quot;\ 0.0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Exo"/>
    </font>
    <font>
      <b/>
      <sz val="11"/>
      <color theme="0"/>
      <name val="Calibri"/>
      <family val="2"/>
      <scheme val="minor"/>
    </font>
    <font>
      <b/>
      <sz val="10"/>
      <color theme="1"/>
      <name val="Exo"/>
    </font>
    <font>
      <b/>
      <sz val="10"/>
      <color theme="0"/>
      <name val="Exo"/>
    </font>
    <font>
      <b/>
      <sz val="11"/>
      <color theme="1"/>
      <name val="Calibri"/>
      <family val="2"/>
      <scheme val="minor"/>
    </font>
    <font>
      <sz val="8"/>
      <color theme="0" tint="-0.34998626667073579"/>
      <name val="Exo"/>
    </font>
    <font>
      <sz val="8"/>
      <color theme="1"/>
      <name val="Exo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5"/>
      <color indexed="54"/>
      <name val="Calibri"/>
      <family val="2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1"/>
      <color rgb="FF000000"/>
      <name val="Calibri"/>
      <family val="2"/>
    </font>
    <font>
      <sz val="11"/>
      <color theme="1"/>
      <name val="Exo10"/>
    </font>
    <font>
      <b/>
      <sz val="11"/>
      <color theme="0"/>
      <name val="Exo10"/>
    </font>
    <font>
      <b/>
      <sz val="11"/>
      <color theme="1"/>
      <name val="Exo10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9">
    <xf numFmtId="0" fontId="0" fillId="0" borderId="0"/>
    <xf numFmtId="9" fontId="1" fillId="0" borderId="0" applyFont="0" applyFill="0" applyBorder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14" fillId="10" borderId="9" applyNumberFormat="0" applyAlignment="0" applyProtection="0"/>
    <xf numFmtId="0" fontId="15" fillId="11" borderId="10" applyNumberFormat="0" applyAlignment="0" applyProtection="0"/>
    <xf numFmtId="0" fontId="16" fillId="11" borderId="9" applyNumberFormat="0" applyAlignment="0" applyProtection="0"/>
    <xf numFmtId="0" fontId="17" fillId="0" borderId="11" applyNumberFormat="0" applyFill="0" applyAlignment="0" applyProtection="0"/>
    <xf numFmtId="0" fontId="5" fillId="12" borderId="12" applyNumberFormat="0" applyAlignment="0" applyProtection="0"/>
    <xf numFmtId="0" fontId="18" fillId="0" borderId="0" applyNumberFormat="0" applyFill="0" applyBorder="0" applyAlignment="0" applyProtection="0"/>
    <xf numFmtId="0" fontId="1" fillId="13" borderId="13" applyNumberFormat="0" applyFont="0" applyAlignment="0" applyProtection="0"/>
    <xf numFmtId="0" fontId="19" fillId="0" borderId="0" applyNumberFormat="0" applyFill="0" applyBorder="0" applyAlignment="0" applyProtection="0"/>
    <xf numFmtId="0" fontId="8" fillId="0" borderId="1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20" fillId="33" borderId="0" applyNumberFormat="0" applyBorder="0" applyAlignment="0" applyProtection="0"/>
    <xf numFmtId="0" fontId="20" fillId="37" borderId="0" applyNumberFormat="0" applyBorder="0" applyAlignment="0" applyProtection="0"/>
    <xf numFmtId="0" fontId="23" fillId="0" borderId="15" applyNumberFormat="0" applyFill="0" applyAlignment="0" applyProtection="0"/>
    <xf numFmtId="170" fontId="22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9" fontId="21" fillId="0" borderId="0" applyFont="0" applyFill="0" applyBorder="0" applyAlignment="0" applyProtection="0"/>
    <xf numFmtId="164" fontId="22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5" fillId="9" borderId="0" applyNumberFormat="0" applyBorder="0" applyAlignment="0" applyProtection="0"/>
    <xf numFmtId="0" fontId="22" fillId="0" borderId="0"/>
    <xf numFmtId="0" fontId="26" fillId="0" borderId="0"/>
    <xf numFmtId="0" fontId="22" fillId="0" borderId="0"/>
    <xf numFmtId="3" fontId="22" fillId="0" borderId="0">
      <alignment vertical="center"/>
    </xf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7" fillId="0" borderId="0" applyNumberFormat="0" applyFill="0" applyBorder="0" applyAlignment="0" applyProtection="0"/>
    <xf numFmtId="168" fontId="1" fillId="0" borderId="0" applyFont="0" applyFill="0" applyBorder="0" applyAlignment="0" applyProtection="0"/>
  </cellStyleXfs>
  <cellXfs count="3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17" fontId="0" fillId="0" borderId="1" xfId="0" applyNumberFormat="1" applyBorder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3" fontId="4" fillId="0" borderId="1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vertical="center" wrapText="1"/>
    </xf>
    <xf numFmtId="166" fontId="0" fillId="0" borderId="1" xfId="0" applyNumberFormat="1" applyBorder="1" applyAlignment="1">
      <alignment horizontal="center"/>
    </xf>
    <xf numFmtId="17" fontId="0" fillId="4" borderId="1" xfId="0" applyNumberFormat="1" applyFill="1" applyBorder="1"/>
    <xf numFmtId="1" fontId="0" fillId="4" borderId="1" xfId="0" applyNumberFormat="1" applyFill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165" fontId="4" fillId="0" borderId="0" xfId="1" applyNumberFormat="1" applyFont="1" applyAlignment="1">
      <alignment wrapText="1"/>
    </xf>
    <xf numFmtId="3" fontId="4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4" fillId="0" borderId="1" xfId="1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6" fillId="2" borderId="1" xfId="0" applyFont="1" applyFill="1" applyBorder="1" applyAlignment="1">
      <alignment horizontal="center" wrapText="1"/>
    </xf>
    <xf numFmtId="165" fontId="0" fillId="0" borderId="0" xfId="1" applyNumberFormat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6" fillId="0" borderId="1" xfId="0" applyNumberFormat="1" applyFont="1" applyBorder="1"/>
    <xf numFmtId="17" fontId="4" fillId="0" borderId="1" xfId="0" applyNumberFormat="1" applyFont="1" applyBorder="1" applyAlignment="1">
      <alignment horizontal="center" wrapText="1"/>
    </xf>
    <xf numFmtId="43" fontId="8" fillId="0" borderId="1" xfId="0" applyNumberFormat="1" applyFont="1" applyBorder="1" applyAlignment="1">
      <alignment horizontal="center"/>
    </xf>
    <xf numFmtId="0" fontId="5" fillId="38" borderId="1" xfId="0" applyFont="1" applyFill="1" applyBorder="1" applyAlignment="1">
      <alignment horizontal="center" vertical="center" wrapText="1"/>
    </xf>
    <xf numFmtId="0" fontId="5" fillId="3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3" fontId="6" fillId="0" borderId="1" xfId="0" applyNumberFormat="1" applyFont="1" applyBorder="1"/>
    <xf numFmtId="9" fontId="0" fillId="0" borderId="1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65" fontId="0" fillId="0" borderId="2" xfId="1" applyNumberFormat="1" applyFont="1" applyFill="1" applyBorder="1" applyAlignment="1">
      <alignment horizontal="center"/>
    </xf>
    <xf numFmtId="0" fontId="8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43" fontId="0" fillId="0" borderId="16" xfId="0" applyNumberFormat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43" fontId="0" fillId="0" borderId="1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8" xfId="0" applyBorder="1"/>
    <xf numFmtId="43" fontId="0" fillId="0" borderId="18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8" fillId="42" borderId="1" xfId="0" applyFont="1" applyFill="1" applyBorder="1"/>
    <xf numFmtId="0" fontId="8" fillId="42" borderId="1" xfId="0" applyFont="1" applyFill="1" applyBorder="1" applyAlignment="1">
      <alignment horizontal="center" vertical="center"/>
    </xf>
    <xf numFmtId="43" fontId="8" fillId="4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vertical="center"/>
    </xf>
    <xf numFmtId="168" fontId="0" fillId="0" borderId="17" xfId="58" applyFont="1" applyBorder="1" applyAlignment="1">
      <alignment horizontal="center" vertical="center"/>
    </xf>
    <xf numFmtId="43" fontId="0" fillId="0" borderId="0" xfId="0" applyNumberFormat="1"/>
    <xf numFmtId="10" fontId="0" fillId="0" borderId="0" xfId="0" applyNumberFormat="1"/>
    <xf numFmtId="10" fontId="0" fillId="40" borderId="0" xfId="0" applyNumberFormat="1" applyFill="1"/>
    <xf numFmtId="0" fontId="8" fillId="2" borderId="4" xfId="0" applyFont="1" applyFill="1" applyBorder="1"/>
    <xf numFmtId="0" fontId="8" fillId="2" borderId="5" xfId="0" applyFont="1" applyFill="1" applyBorder="1"/>
    <xf numFmtId="0" fontId="8" fillId="2" borderId="5" xfId="0" applyFont="1" applyFill="1" applyBorder="1" applyAlignment="1">
      <alignment horizontal="center" vertical="center"/>
    </xf>
    <xf numFmtId="43" fontId="8" fillId="2" borderId="1" xfId="0" applyNumberFormat="1" applyFont="1" applyFill="1" applyBorder="1"/>
    <xf numFmtId="0" fontId="8" fillId="2" borderId="1" xfId="0" applyFont="1" applyFill="1" applyBorder="1" applyAlignment="1">
      <alignment horizontal="center" vertical="center"/>
    </xf>
    <xf numFmtId="10" fontId="8" fillId="2" borderId="1" xfId="1" applyNumberFormat="1" applyFont="1" applyFill="1" applyBorder="1" applyAlignment="1">
      <alignment horizontal="center" vertical="center"/>
    </xf>
    <xf numFmtId="171" fontId="0" fillId="43" borderId="1" xfId="0" applyNumberFormat="1" applyFill="1" applyBorder="1"/>
    <xf numFmtId="171" fontId="0" fillId="43" borderId="1" xfId="0" applyNumberFormat="1" applyFill="1" applyBorder="1" applyAlignment="1">
      <alignment horizontal="right"/>
    </xf>
    <xf numFmtId="2" fontId="0" fillId="43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7" fontId="0" fillId="2" borderId="1" xfId="0" applyNumberFormat="1" applyFill="1" applyBorder="1"/>
    <xf numFmtId="9" fontId="0" fillId="44" borderId="17" xfId="0" applyNumberFormat="1" applyFill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0" fillId="0" borderId="19" xfId="0" applyBorder="1"/>
    <xf numFmtId="43" fontId="0" fillId="44" borderId="19" xfId="0" applyNumberForma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43" fontId="0" fillId="0" borderId="19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43" fontId="8" fillId="42" borderId="1" xfId="0" applyNumberFormat="1" applyFont="1" applyFill="1" applyBorder="1"/>
    <xf numFmtId="0" fontId="8" fillId="45" borderId="4" xfId="0" applyFont="1" applyFill="1" applyBorder="1"/>
    <xf numFmtId="0" fontId="8" fillId="45" borderId="5" xfId="0" applyFont="1" applyFill="1" applyBorder="1"/>
    <xf numFmtId="0" fontId="8" fillId="45" borderId="5" xfId="0" applyFont="1" applyFill="1" applyBorder="1" applyAlignment="1">
      <alignment horizontal="center" vertical="center"/>
    </xf>
    <xf numFmtId="43" fontId="8" fillId="45" borderId="1" xfId="0" applyNumberFormat="1" applyFont="1" applyFill="1" applyBorder="1"/>
    <xf numFmtId="10" fontId="0" fillId="0" borderId="0" xfId="1" applyNumberFormat="1" applyFont="1"/>
    <xf numFmtId="10" fontId="0" fillId="3" borderId="1" xfId="0" applyNumberFormat="1" applyFill="1" applyBorder="1"/>
    <xf numFmtId="10" fontId="0" fillId="0" borderId="1" xfId="0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8" fillId="0" borderId="21" xfId="0" applyFont="1" applyBorder="1"/>
    <xf numFmtId="0" fontId="28" fillId="0" borderId="20" xfId="0" applyFont="1" applyBorder="1"/>
    <xf numFmtId="0" fontId="30" fillId="46" borderId="21" xfId="0" applyFont="1" applyFill="1" applyBorder="1"/>
    <xf numFmtId="10" fontId="30" fillId="46" borderId="22" xfId="0" applyNumberFormat="1" applyFont="1" applyFill="1" applyBorder="1"/>
    <xf numFmtId="10" fontId="30" fillId="46" borderId="23" xfId="0" applyNumberFormat="1" applyFont="1" applyFill="1" applyBorder="1"/>
    <xf numFmtId="0" fontId="28" fillId="0" borderId="0" xfId="0" applyFont="1"/>
    <xf numFmtId="0" fontId="28" fillId="0" borderId="24" xfId="0" applyFont="1" applyBorder="1" applyProtection="1">
      <protection locked="0"/>
    </xf>
    <xf numFmtId="10" fontId="28" fillId="47" borderId="25" xfId="0" applyNumberFormat="1" applyFont="1" applyFill="1" applyBorder="1" applyProtection="1">
      <protection locked="0"/>
    </xf>
    <xf numFmtId="0" fontId="28" fillId="0" borderId="26" xfId="0" applyFont="1" applyBorder="1" applyProtection="1">
      <protection locked="0"/>
    </xf>
    <xf numFmtId="0" fontId="28" fillId="0" borderId="20" xfId="0" applyFont="1" applyBorder="1" applyProtection="1">
      <protection locked="0"/>
    </xf>
    <xf numFmtId="0" fontId="28" fillId="0" borderId="27" xfId="0" applyFont="1" applyBorder="1" applyProtection="1">
      <protection locked="0"/>
    </xf>
    <xf numFmtId="10" fontId="28" fillId="47" borderId="28" xfId="0" applyNumberFormat="1" applyFont="1" applyFill="1" applyBorder="1" applyProtection="1">
      <protection locked="0"/>
    </xf>
    <xf numFmtId="0" fontId="28" fillId="0" borderId="29" xfId="0" applyFont="1" applyBorder="1" applyProtection="1">
      <protection locked="0"/>
    </xf>
    <xf numFmtId="0" fontId="28" fillId="0" borderId="29" xfId="0" applyFont="1" applyBorder="1" applyAlignment="1" applyProtection="1">
      <alignment horizontal="left"/>
      <protection locked="0"/>
    </xf>
    <xf numFmtId="0" fontId="30" fillId="46" borderId="5" xfId="0" applyFont="1" applyFill="1" applyBorder="1"/>
    <xf numFmtId="10" fontId="30" fillId="46" borderId="4" xfId="0" applyNumberFormat="1" applyFont="1" applyFill="1" applyBorder="1"/>
    <xf numFmtId="10" fontId="30" fillId="46" borderId="6" xfId="0" applyNumberFormat="1" applyFont="1" applyFill="1" applyBorder="1"/>
    <xf numFmtId="0" fontId="28" fillId="0" borderId="0" xfId="0" applyFont="1" applyProtection="1">
      <protection locked="0"/>
    </xf>
    <xf numFmtId="0" fontId="28" fillId="0" borderId="29" xfId="0" applyFont="1" applyBorder="1" applyAlignment="1">
      <alignment horizontal="left"/>
    </xf>
    <xf numFmtId="10" fontId="28" fillId="48" borderId="28" xfId="0" applyNumberFormat="1" applyFont="1" applyFill="1" applyBorder="1" applyProtection="1">
      <protection locked="0"/>
    </xf>
    <xf numFmtId="10" fontId="28" fillId="47" borderId="1" xfId="0" applyNumberFormat="1" applyFont="1" applyFill="1" applyBorder="1" applyProtection="1">
      <protection locked="0"/>
    </xf>
    <xf numFmtId="10" fontId="30" fillId="46" borderId="21" xfId="0" applyNumberFormat="1" applyFont="1" applyFill="1" applyBorder="1"/>
    <xf numFmtId="10" fontId="28" fillId="47" borderId="24" xfId="0" applyNumberFormat="1" applyFont="1" applyFill="1" applyBorder="1" applyProtection="1">
      <protection locked="0"/>
    </xf>
    <xf numFmtId="10" fontId="28" fillId="47" borderId="27" xfId="0" applyNumberFormat="1" applyFont="1" applyFill="1" applyBorder="1" applyProtection="1">
      <protection locked="0"/>
    </xf>
    <xf numFmtId="10" fontId="30" fillId="46" borderId="5" xfId="0" applyNumberFormat="1" applyFont="1" applyFill="1" applyBorder="1"/>
    <xf numFmtId="10" fontId="28" fillId="48" borderId="27" xfId="0" applyNumberFormat="1" applyFont="1" applyFill="1" applyBorder="1" applyProtection="1">
      <protection locked="0"/>
    </xf>
    <xf numFmtId="10" fontId="28" fillId="47" borderId="0" xfId="0" applyNumberFormat="1" applyFont="1" applyFill="1" applyProtection="1">
      <protection locked="0"/>
    </xf>
    <xf numFmtId="0" fontId="26" fillId="0" borderId="0" xfId="0" applyFont="1"/>
    <xf numFmtId="17" fontId="26" fillId="49" borderId="1" xfId="0" applyNumberFormat="1" applyFont="1" applyFill="1" applyBorder="1"/>
    <xf numFmtId="0" fontId="31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43" fontId="26" fillId="0" borderId="16" xfId="0" applyNumberFormat="1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9" fontId="26" fillId="0" borderId="17" xfId="0" applyNumberFormat="1" applyFont="1" applyBorder="1" applyAlignment="1">
      <alignment horizontal="center" vertical="center"/>
    </xf>
    <xf numFmtId="43" fontId="26" fillId="0" borderId="17" xfId="0" applyNumberFormat="1" applyFont="1" applyBorder="1" applyAlignment="1">
      <alignment horizontal="center" vertical="center"/>
    </xf>
    <xf numFmtId="9" fontId="26" fillId="50" borderId="17" xfId="0" applyNumberFormat="1" applyFont="1" applyFill="1" applyBorder="1" applyAlignment="1">
      <alignment horizontal="center" vertical="center"/>
    </xf>
    <xf numFmtId="1" fontId="26" fillId="0" borderId="17" xfId="0" applyNumberFormat="1" applyFont="1" applyBorder="1" applyAlignment="1">
      <alignment horizontal="center" vertical="center"/>
    </xf>
    <xf numFmtId="2" fontId="26" fillId="0" borderId="17" xfId="0" applyNumberFormat="1" applyFont="1" applyBorder="1" applyAlignment="1">
      <alignment horizontal="center" vertical="center"/>
    </xf>
    <xf numFmtId="10" fontId="26" fillId="0" borderId="17" xfId="1" applyNumberFormat="1" applyFont="1" applyFill="1" applyBorder="1" applyAlignment="1">
      <alignment horizontal="center" vertical="center"/>
    </xf>
    <xf numFmtId="43" fontId="26" fillId="0" borderId="18" xfId="0" applyNumberFormat="1" applyFont="1" applyBorder="1" applyAlignment="1">
      <alignment horizontal="center" vertical="center"/>
    </xf>
    <xf numFmtId="9" fontId="26" fillId="0" borderId="18" xfId="0" applyNumberFormat="1" applyFont="1" applyBorder="1" applyAlignment="1">
      <alignment horizontal="center" vertical="center"/>
    </xf>
    <xf numFmtId="0" fontId="31" fillId="51" borderId="1" xfId="0" applyFont="1" applyFill="1" applyBorder="1" applyAlignment="1">
      <alignment horizontal="center" vertical="center"/>
    </xf>
    <xf numFmtId="43" fontId="31" fillId="51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43" fontId="26" fillId="0" borderId="0" xfId="0" applyNumberFormat="1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43" fontId="26" fillId="0" borderId="1" xfId="0" applyNumberFormat="1" applyFont="1" applyBorder="1" applyAlignment="1">
      <alignment vertical="center"/>
    </xf>
    <xf numFmtId="10" fontId="26" fillId="0" borderId="18" xfId="0" applyNumberFormat="1" applyFont="1" applyBorder="1" applyAlignment="1">
      <alignment horizontal="center" vertical="center"/>
    </xf>
    <xf numFmtId="43" fontId="26" fillId="50" borderId="19" xfId="0" applyNumberFormat="1" applyFont="1" applyFill="1" applyBorder="1" applyAlignment="1">
      <alignment horizontal="center" vertical="center"/>
    </xf>
    <xf numFmtId="2" fontId="26" fillId="0" borderId="19" xfId="0" applyNumberFormat="1" applyFont="1" applyBorder="1" applyAlignment="1">
      <alignment horizontal="center" vertical="center"/>
    </xf>
    <xf numFmtId="43" fontId="26" fillId="0" borderId="19" xfId="0" applyNumberFormat="1" applyFont="1" applyBorder="1" applyAlignment="1">
      <alignment horizontal="center" vertical="center"/>
    </xf>
    <xf numFmtId="10" fontId="26" fillId="0" borderId="16" xfId="0" applyNumberFormat="1" applyFont="1" applyBorder="1" applyAlignment="1">
      <alignment horizontal="center" vertical="center"/>
    </xf>
    <xf numFmtId="10" fontId="26" fillId="0" borderId="17" xfId="0" applyNumberFormat="1" applyFont="1" applyBorder="1" applyAlignment="1">
      <alignment horizontal="center" vertical="center"/>
    </xf>
    <xf numFmtId="10" fontId="26" fillId="0" borderId="19" xfId="0" applyNumberFormat="1" applyFont="1" applyBorder="1" applyAlignment="1">
      <alignment horizontal="center" vertical="center"/>
    </xf>
    <xf numFmtId="43" fontId="31" fillId="51" borderId="1" xfId="0" applyNumberFormat="1" applyFont="1" applyFill="1" applyBorder="1"/>
    <xf numFmtId="0" fontId="31" fillId="52" borderId="5" xfId="0" applyFont="1" applyFill="1" applyBorder="1" applyAlignment="1">
      <alignment horizontal="center" vertical="center"/>
    </xf>
    <xf numFmtId="43" fontId="31" fillId="52" borderId="1" xfId="0" applyNumberFormat="1" applyFont="1" applyFill="1" applyBorder="1"/>
    <xf numFmtId="17" fontId="26" fillId="0" borderId="0" xfId="0" applyNumberFormat="1" applyFont="1"/>
    <xf numFmtId="43" fontId="31" fillId="0" borderId="1" xfId="0" applyNumberFormat="1" applyFont="1" applyBorder="1" applyAlignment="1">
      <alignment horizontal="center" vertical="center"/>
    </xf>
    <xf numFmtId="43" fontId="31" fillId="0" borderId="1" xfId="0" applyNumberFormat="1" applyFont="1" applyBorder="1"/>
    <xf numFmtId="43" fontId="31" fillId="0" borderId="5" xfId="0" applyNumberFormat="1" applyFont="1" applyBorder="1"/>
    <xf numFmtId="17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73" fontId="0" fillId="4" borderId="1" xfId="0" applyNumberFormat="1" applyFill="1" applyBorder="1"/>
    <xf numFmtId="173" fontId="0" fillId="0" borderId="1" xfId="0" applyNumberFormat="1" applyBorder="1"/>
    <xf numFmtId="173" fontId="0" fillId="0" borderId="1" xfId="0" applyNumberFormat="1" applyBorder="1" applyAlignment="1">
      <alignment horizontal="center"/>
    </xf>
    <xf numFmtId="0" fontId="5" fillId="53" borderId="1" xfId="0" applyFont="1" applyFill="1" applyBorder="1" applyAlignment="1">
      <alignment horizontal="center" vertical="center" wrapText="1"/>
    </xf>
    <xf numFmtId="174" fontId="8" fillId="0" borderId="1" xfId="0" applyNumberFormat="1" applyFont="1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/>
    </xf>
    <xf numFmtId="0" fontId="32" fillId="0" borderId="1" xfId="0" applyFont="1" applyBorder="1" applyAlignment="1">
      <alignment horizontal="center"/>
    </xf>
    <xf numFmtId="0" fontId="34" fillId="5" borderId="1" xfId="0" applyFont="1" applyFill="1" applyBorder="1" applyAlignment="1">
      <alignment horizontal="center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horizontal="center" vertical="center" wrapText="1"/>
    </xf>
    <xf numFmtId="167" fontId="32" fillId="0" borderId="0" xfId="0" applyNumberFormat="1" applyFont="1" applyAlignment="1">
      <alignment horizontal="center"/>
    </xf>
    <xf numFmtId="167" fontId="32" fillId="0" borderId="31" xfId="0" applyNumberFormat="1" applyFont="1" applyBorder="1" applyAlignment="1">
      <alignment horizontal="center"/>
    </xf>
    <xf numFmtId="167" fontId="32" fillId="0" borderId="32" xfId="0" applyNumberFormat="1" applyFont="1" applyBorder="1" applyAlignment="1">
      <alignment horizontal="center"/>
    </xf>
    <xf numFmtId="167" fontId="32" fillId="0" borderId="34" xfId="0" applyNumberFormat="1" applyFont="1" applyBorder="1" applyAlignment="1">
      <alignment horizontal="center"/>
    </xf>
    <xf numFmtId="0" fontId="32" fillId="0" borderId="0" xfId="0" applyFont="1" applyAlignment="1">
      <alignment horizontal="center" vertical="center"/>
    </xf>
    <xf numFmtId="167" fontId="32" fillId="0" borderId="36" xfId="0" applyNumberFormat="1" applyFont="1" applyBorder="1" applyAlignment="1">
      <alignment horizontal="center"/>
    </xf>
    <xf numFmtId="167" fontId="32" fillId="0" borderId="37" xfId="0" applyNumberFormat="1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3" fontId="6" fillId="0" borderId="1" xfId="1" applyNumberFormat="1" applyFont="1" applyFill="1" applyBorder="1" applyAlignment="1">
      <alignment horizontal="center" wrapText="1"/>
    </xf>
    <xf numFmtId="17" fontId="4" fillId="0" borderId="4" xfId="0" applyNumberFormat="1" applyFont="1" applyBorder="1" applyAlignment="1">
      <alignment horizontal="center" wrapText="1"/>
    </xf>
    <xf numFmtId="3" fontId="4" fillId="0" borderId="4" xfId="0" applyNumberFormat="1" applyFont="1" applyBorder="1" applyAlignment="1">
      <alignment horizontal="center" wrapText="1"/>
    </xf>
    <xf numFmtId="165" fontId="4" fillId="0" borderId="1" xfId="0" applyNumberFormat="1" applyFont="1" applyBorder="1" applyAlignment="1">
      <alignment horizontal="center" wrapText="1"/>
    </xf>
    <xf numFmtId="0" fontId="6" fillId="42" borderId="3" xfId="0" applyFont="1" applyFill="1" applyBorder="1" applyAlignment="1">
      <alignment horizontal="center" wrapText="1"/>
    </xf>
    <xf numFmtId="0" fontId="6" fillId="42" borderId="1" xfId="0" applyFont="1" applyFill="1" applyBorder="1" applyAlignment="1">
      <alignment horizontal="center" wrapText="1"/>
    </xf>
    <xf numFmtId="3" fontId="4" fillId="0" borderId="39" xfId="0" applyNumberFormat="1" applyFont="1" applyBorder="1" applyAlignment="1">
      <alignment horizontal="center" wrapText="1"/>
    </xf>
    <xf numFmtId="3" fontId="4" fillId="0" borderId="40" xfId="0" applyNumberFormat="1" applyFont="1" applyBorder="1" applyAlignment="1">
      <alignment horizontal="center" wrapText="1"/>
    </xf>
    <xf numFmtId="165" fontId="4" fillId="0" borderId="39" xfId="0" applyNumberFormat="1" applyFont="1" applyBorder="1" applyAlignment="1">
      <alignment horizontal="center" wrapText="1"/>
    </xf>
    <xf numFmtId="17" fontId="4" fillId="0" borderId="40" xfId="0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7" fillId="38" borderId="2" xfId="0" applyFont="1" applyFill="1" applyBorder="1" applyAlignment="1">
      <alignment horizontal="center"/>
    </xf>
    <xf numFmtId="17" fontId="7" fillId="7" borderId="50" xfId="0" applyNumberFormat="1" applyFont="1" applyFill="1" applyBorder="1" applyAlignment="1">
      <alignment horizontal="center" vertical="center" wrapText="1"/>
    </xf>
    <xf numFmtId="17" fontId="7" fillId="7" borderId="51" xfId="0" applyNumberFormat="1" applyFont="1" applyFill="1" applyBorder="1" applyAlignment="1">
      <alignment horizontal="center" vertical="center" wrapText="1"/>
    </xf>
    <xf numFmtId="0" fontId="7" fillId="7" borderId="51" xfId="0" applyFont="1" applyFill="1" applyBorder="1" applyAlignment="1">
      <alignment horizontal="center" vertical="center" wrapText="1"/>
    </xf>
    <xf numFmtId="0" fontId="7" fillId="7" borderId="52" xfId="0" applyFont="1" applyFill="1" applyBorder="1" applyAlignment="1">
      <alignment horizontal="center" vertical="center" wrapText="1"/>
    </xf>
    <xf numFmtId="3" fontId="32" fillId="0" borderId="31" xfId="0" applyNumberFormat="1" applyFont="1" applyBorder="1" applyAlignment="1">
      <alignment horizontal="center" vertical="center" wrapText="1"/>
    </xf>
    <xf numFmtId="3" fontId="32" fillId="0" borderId="32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2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7" fontId="4" fillId="0" borderId="0" xfId="0" applyNumberFormat="1" applyFont="1" applyAlignment="1">
      <alignment horizontal="center" wrapText="1"/>
    </xf>
    <xf numFmtId="3" fontId="6" fillId="40" borderId="1" xfId="0" applyNumberFormat="1" applyFont="1" applyFill="1" applyBorder="1"/>
    <xf numFmtId="17" fontId="4" fillId="0" borderId="2" xfId="0" applyNumberFormat="1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center" wrapText="1"/>
    </xf>
    <xf numFmtId="3" fontId="4" fillId="0" borderId="54" xfId="0" applyNumberFormat="1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3" fontId="6" fillId="0" borderId="2" xfId="1" applyNumberFormat="1" applyFont="1" applyFill="1" applyBorder="1" applyAlignment="1">
      <alignment horizontal="center" wrapText="1"/>
    </xf>
    <xf numFmtId="17" fontId="4" fillId="0" borderId="54" xfId="0" applyNumberFormat="1" applyFont="1" applyBorder="1" applyAlignment="1">
      <alignment horizontal="center" wrapText="1"/>
    </xf>
    <xf numFmtId="0" fontId="32" fillId="0" borderId="31" xfId="0" applyFont="1" applyBorder="1" applyAlignment="1">
      <alignment horizontal="center" vertical="center" wrapText="1"/>
    </xf>
    <xf numFmtId="3" fontId="32" fillId="54" borderId="31" xfId="0" applyNumberFormat="1" applyFont="1" applyFill="1" applyBorder="1" applyAlignment="1">
      <alignment horizontal="center" vertical="center" wrapText="1"/>
    </xf>
    <xf numFmtId="3" fontId="6" fillId="40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7" fontId="4" fillId="0" borderId="45" xfId="0" applyNumberFormat="1" applyFont="1" applyBorder="1" applyAlignment="1">
      <alignment horizontal="center" wrapText="1"/>
    </xf>
    <xf numFmtId="3" fontId="4" fillId="0" borderId="45" xfId="0" applyNumberFormat="1" applyFont="1" applyBorder="1" applyAlignment="1">
      <alignment horizontal="center" wrapText="1"/>
    </xf>
    <xf numFmtId="165" fontId="4" fillId="0" borderId="45" xfId="0" applyNumberFormat="1" applyFont="1" applyBorder="1" applyAlignment="1">
      <alignment horizontal="center" wrapText="1"/>
    </xf>
    <xf numFmtId="1" fontId="32" fillId="0" borderId="0" xfId="0" applyNumberFormat="1" applyFont="1"/>
    <xf numFmtId="17" fontId="0" fillId="0" borderId="0" xfId="0" applyNumberFormat="1"/>
    <xf numFmtId="0" fontId="0" fillId="0" borderId="20" xfId="0" applyBorder="1" applyAlignment="1">
      <alignment horizontal="center"/>
    </xf>
    <xf numFmtId="3" fontId="6" fillId="0" borderId="39" xfId="1" applyNumberFormat="1" applyFont="1" applyFill="1" applyBorder="1" applyAlignment="1">
      <alignment horizontal="center" wrapText="1"/>
    </xf>
    <xf numFmtId="3" fontId="6" fillId="0" borderId="41" xfId="1" applyNumberFormat="1" applyFont="1" applyFill="1" applyBorder="1" applyAlignment="1">
      <alignment horizontal="center" wrapText="1"/>
    </xf>
    <xf numFmtId="3" fontId="6" fillId="0" borderId="43" xfId="1" applyNumberFormat="1" applyFont="1" applyFill="1" applyBorder="1" applyAlignment="1">
      <alignment horizontal="center" wrapText="1"/>
    </xf>
    <xf numFmtId="3" fontId="6" fillId="0" borderId="55" xfId="1" applyNumberFormat="1" applyFont="1" applyFill="1" applyBorder="1" applyAlignment="1">
      <alignment horizontal="center" wrapText="1"/>
    </xf>
    <xf numFmtId="3" fontId="6" fillId="0" borderId="45" xfId="1" applyNumberFormat="1" applyFont="1" applyFill="1" applyBorder="1" applyAlignment="1">
      <alignment horizontal="center" wrapText="1"/>
    </xf>
    <xf numFmtId="3" fontId="6" fillId="0" borderId="46" xfId="1" applyNumberFormat="1" applyFont="1" applyFill="1" applyBorder="1" applyAlignment="1">
      <alignment horizontal="center" wrapText="1"/>
    </xf>
    <xf numFmtId="175" fontId="8" fillId="55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0" fillId="0" borderId="0" xfId="1" applyFont="1"/>
    <xf numFmtId="165" fontId="0" fillId="0" borderId="0" xfId="1" applyNumberFormat="1" applyFont="1"/>
    <xf numFmtId="9" fontId="0" fillId="40" borderId="1" xfId="1" applyFont="1" applyFill="1" applyBorder="1" applyAlignment="1">
      <alignment horizontal="center"/>
    </xf>
    <xf numFmtId="3" fontId="36" fillId="0" borderId="1" xfId="0" applyNumberFormat="1" applyFont="1" applyBorder="1" applyAlignment="1">
      <alignment horizontal="center" vertical="center"/>
    </xf>
    <xf numFmtId="0" fontId="6" fillId="42" borderId="1" xfId="0" applyFont="1" applyFill="1" applyBorder="1" applyAlignment="1">
      <alignment horizontal="center" vertical="center" wrapText="1"/>
    </xf>
    <xf numFmtId="0" fontId="7" fillId="6" borderId="47" xfId="0" applyFont="1" applyFill="1" applyBorder="1" applyAlignment="1">
      <alignment horizontal="center" vertical="center" wrapText="1"/>
    </xf>
    <xf numFmtId="0" fontId="7" fillId="6" borderId="48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4" fillId="0" borderId="42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wrapText="1"/>
    </xf>
    <xf numFmtId="0" fontId="4" fillId="0" borderId="39" xfId="0" applyFont="1" applyBorder="1" applyAlignment="1">
      <alignment horizontal="center" wrapText="1"/>
    </xf>
    <xf numFmtId="0" fontId="4" fillId="0" borderId="5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44" xfId="0" applyFont="1" applyBorder="1" applyAlignment="1">
      <alignment horizontal="center" wrapText="1"/>
    </xf>
    <xf numFmtId="0" fontId="4" fillId="0" borderId="45" xfId="0" applyFont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/>
    </xf>
    <xf numFmtId="17" fontId="5" fillId="6" borderId="1" xfId="0" applyNumberFormat="1" applyFont="1" applyFill="1" applyBorder="1" applyAlignment="1">
      <alignment horizontal="center" vertical="center"/>
    </xf>
    <xf numFmtId="0" fontId="37" fillId="4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3" fillId="6" borderId="1" xfId="0" applyFont="1" applyFill="1" applyBorder="1" applyAlignment="1">
      <alignment horizontal="center" vertical="center" wrapText="1"/>
    </xf>
    <xf numFmtId="0" fontId="33" fillId="6" borderId="1" xfId="0" applyFont="1" applyFill="1" applyBorder="1" applyAlignment="1">
      <alignment horizontal="center" vertical="center"/>
    </xf>
    <xf numFmtId="17" fontId="33" fillId="6" borderId="2" xfId="0" applyNumberFormat="1" applyFont="1" applyFill="1" applyBorder="1" applyAlignment="1">
      <alignment horizontal="center" vertical="center"/>
    </xf>
    <xf numFmtId="17" fontId="33" fillId="6" borderId="3" xfId="0" applyNumberFormat="1" applyFont="1" applyFill="1" applyBorder="1" applyAlignment="1">
      <alignment horizontal="center" vertic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2" fillId="0" borderId="30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/>
    </xf>
    <xf numFmtId="0" fontId="32" fillId="0" borderId="31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17" fontId="8" fillId="0" borderId="4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40" borderId="4" xfId="0" applyNumberFormat="1" applyFont="1" applyFill="1" applyBorder="1" applyAlignment="1">
      <alignment horizontal="center"/>
    </xf>
    <xf numFmtId="165" fontId="8" fillId="40" borderId="6" xfId="0" applyNumberFormat="1" applyFont="1" applyFill="1" applyBorder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41" borderId="4" xfId="0" applyNumberFormat="1" applyFont="1" applyFill="1" applyBorder="1" applyAlignment="1">
      <alignment horizontal="center"/>
    </xf>
    <xf numFmtId="165" fontId="8" fillId="41" borderId="6" xfId="0" applyNumberFormat="1" applyFont="1" applyFill="1" applyBorder="1" applyAlignment="1">
      <alignment horizontal="center"/>
    </xf>
    <xf numFmtId="9" fontId="8" fillId="0" borderId="4" xfId="0" applyNumberFormat="1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7" fontId="8" fillId="0" borderId="4" xfId="0" applyNumberFormat="1" applyFont="1" applyBorder="1" applyAlignment="1">
      <alignment horizontal="center" vertical="center" wrapText="1"/>
    </xf>
    <xf numFmtId="17" fontId="8" fillId="0" borderId="5" xfId="0" applyNumberFormat="1" applyFont="1" applyBorder="1" applyAlignment="1">
      <alignment horizontal="center" vertical="center" wrapText="1"/>
    </xf>
    <xf numFmtId="17" fontId="8" fillId="0" borderId="6" xfId="0" applyNumberFormat="1" applyFont="1" applyBorder="1" applyAlignment="1">
      <alignment horizontal="center" vertical="center" wrapText="1"/>
    </xf>
    <xf numFmtId="9" fontId="8" fillId="0" borderId="6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9" fillId="46" borderId="4" xfId="0" applyFont="1" applyFill="1" applyBorder="1" applyAlignment="1">
      <alignment horizontal="center"/>
    </xf>
    <xf numFmtId="0" fontId="29" fillId="46" borderId="5" xfId="0" applyFont="1" applyFill="1" applyBorder="1" applyAlignment="1">
      <alignment horizontal="center"/>
    </xf>
    <xf numFmtId="0" fontId="29" fillId="46" borderId="6" xfId="0" applyFont="1" applyFill="1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59">
    <cellStyle name="20% - Énfasis1" xfId="16" builtinId="30" customBuiltin="1"/>
    <cellStyle name="20% - Énfasis2" xfId="19" builtinId="34" customBuiltin="1"/>
    <cellStyle name="20% - Énfasis3" xfId="22" builtinId="38" customBuiltin="1"/>
    <cellStyle name="20% - Énfasis4" xfId="25" builtinId="42" customBuiltin="1"/>
    <cellStyle name="20% - Énfasis5" xfId="28" builtinId="46" customBuiltin="1"/>
    <cellStyle name="20% - Énfasis6" xfId="31" builtinId="50" customBuiltin="1"/>
    <cellStyle name="40% - Énfasis1" xfId="17" builtinId="31" customBuiltin="1"/>
    <cellStyle name="40% - Énfasis2" xfId="20" builtinId="35" customBuiltin="1"/>
    <cellStyle name="40% - Énfasis3" xfId="23" builtinId="39" customBuiltin="1"/>
    <cellStyle name="40% - Énfasis4" xfId="26" builtinId="43" customBuiltin="1"/>
    <cellStyle name="40% - Énfasis5" xfId="29" builtinId="47" customBuiltin="1"/>
    <cellStyle name="40% - Énfasis6" xfId="32" builtinId="51" customBuiltin="1"/>
    <cellStyle name="60% - Énfasis1 2" xfId="33" xr:uid="{73264597-4EA1-4906-B700-1BF52EC55032}"/>
    <cellStyle name="60% - Énfasis2 2" xfId="34" xr:uid="{A487A073-D8E7-4FB0-9F22-1768B5CB9334}"/>
    <cellStyle name="60% - Énfasis3 2" xfId="35" xr:uid="{7987CAE2-595C-4B83-A1B5-91E89A843DCA}"/>
    <cellStyle name="60% - Énfasis4 2" xfId="36" xr:uid="{A20AAEAC-B220-4A72-8DC5-DAB1339D2715}"/>
    <cellStyle name="60% - Énfasis5 2" xfId="37" xr:uid="{D99F3C2F-1BD9-4D19-8D40-8D500C5E6EC8}"/>
    <cellStyle name="60% - Énfasis6 2" xfId="38" xr:uid="{65A2E325-9BB7-4A44-99D0-3113BC5E4651}"/>
    <cellStyle name="Cálculo" xfId="8" builtinId="22" customBuiltin="1"/>
    <cellStyle name="Celda de comprobación" xfId="10" builtinId="23" customBuiltin="1"/>
    <cellStyle name="Celda vinculada" xfId="9" builtinId="24" customBuiltin="1"/>
    <cellStyle name="Encabezado 1 2" xfId="39" xr:uid="{4990FAB1-7620-490A-8E0E-95148AEB3F20}"/>
    <cellStyle name="Encabezado 4" xfId="4" builtinId="19" customBuiltin="1"/>
    <cellStyle name="Énfasis1" xfId="15" builtinId="29" customBuiltin="1"/>
    <cellStyle name="Énfasis2" xfId="18" builtinId="33" customBuiltin="1"/>
    <cellStyle name="Énfasis3" xfId="21" builtinId="37" customBuiltin="1"/>
    <cellStyle name="Énfasis4" xfId="24" builtinId="41" customBuiltin="1"/>
    <cellStyle name="Énfasis5" xfId="27" builtinId="45" customBuiltin="1"/>
    <cellStyle name="Énfasis6" xfId="30" builtinId="49" customBuiltin="1"/>
    <cellStyle name="Entrada" xfId="6" builtinId="20" customBuiltin="1"/>
    <cellStyle name="Euro" xfId="40" xr:uid="{73096C2C-B8E7-4C6A-A402-8B598BA5981F}"/>
    <cellStyle name="Hyperlink 2" xfId="41" xr:uid="{095CD191-613D-47F4-9FF1-D44CB2A9F46D}"/>
    <cellStyle name="Incorrecto" xfId="5" builtinId="27" customBuiltin="1"/>
    <cellStyle name="Millares 2" xfId="42" xr:uid="{90988D5E-11AF-44A0-87FA-48EE24A4F4F1}"/>
    <cellStyle name="Millares 2 2" xfId="43" xr:uid="{5B451C3D-7C8C-4A13-B268-C2BF441AA8E4}"/>
    <cellStyle name="Millares 3" xfId="44" xr:uid="{5F78B2DF-5B26-494D-ABBE-BA58FDB414FC}"/>
    <cellStyle name="Millares 3 2" xfId="45" xr:uid="{BCAD2BBE-9CEA-49A8-A77F-AAD2AF135774}"/>
    <cellStyle name="Millares 4" xfId="46" xr:uid="{CCAE860F-A2BE-4114-8F3E-D2F52764A0F1}"/>
    <cellStyle name="Moneda 2" xfId="58" xr:uid="{A556A8BC-BEA1-41EB-A38E-08783B1626F5}"/>
    <cellStyle name="Neutral 2" xfId="47" xr:uid="{A273F23D-F439-4130-A252-37F08FF8033E}"/>
    <cellStyle name="Normal" xfId="0" builtinId="0"/>
    <cellStyle name="Normal 2" xfId="48" xr:uid="{502B0AAF-F3D5-4EAB-AFD4-A5BA9CCFAEB2}"/>
    <cellStyle name="Normal 3" xfId="49" xr:uid="{09A21C7C-55C3-4C6B-BC35-152EB5683426}"/>
    <cellStyle name="Normal 3 2" xfId="50" xr:uid="{29621DF4-73FE-4A3E-98AB-48D10EBE3EB9}"/>
    <cellStyle name="Normal 3 3" xfId="51" xr:uid="{91BA6F76-5F68-4FE0-AF37-7786CF5CD566}"/>
    <cellStyle name="Normal 4" xfId="52" xr:uid="{2AA1C973-403F-4410-8A32-09DAB9B9A7CA}"/>
    <cellStyle name="Normal 5" xfId="53" xr:uid="{EAA9BFC1-97D9-4F2F-B528-D0F638A4EEDA}"/>
    <cellStyle name="Normal 6" xfId="54" xr:uid="{8B51B519-E8E9-4003-858D-0F67D2E6AA3E}"/>
    <cellStyle name="Normal 6 2" xfId="55" xr:uid="{C653373B-EE16-437E-B564-43D00E1D6F51}"/>
    <cellStyle name="Normal 7" xfId="56" xr:uid="{58E82FEB-0236-418F-B615-716C88437A80}"/>
    <cellStyle name="Notas" xfId="12" builtinId="10" customBuiltin="1"/>
    <cellStyle name="Porcentaje" xfId="1" builtinId="5"/>
    <cellStyle name="Salida" xfId="7" builtinId="21" customBuiltin="1"/>
    <cellStyle name="Texto de advertencia" xfId="11" builtinId="11" customBuiltin="1"/>
    <cellStyle name="Texto explicativo" xfId="13" builtinId="53" customBuiltin="1"/>
    <cellStyle name="Título 2" xfId="2" builtinId="17" customBuiltin="1"/>
    <cellStyle name="Título 3" xfId="3" builtinId="18" customBuiltin="1"/>
    <cellStyle name="Título 4" xfId="57" xr:uid="{B521B046-29ED-439E-9E88-74FA286D279E}"/>
    <cellStyle name="Total" xfId="1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32.xml"/><Relationship Id="rId47" Type="http://schemas.openxmlformats.org/officeDocument/2006/relationships/externalLink" Target="externalLinks/externalLink37.xml"/><Relationship Id="rId63" Type="http://schemas.openxmlformats.org/officeDocument/2006/relationships/externalLink" Target="externalLinks/externalLink53.xml"/><Relationship Id="rId68" Type="http://schemas.openxmlformats.org/officeDocument/2006/relationships/externalLink" Target="externalLinks/externalLink58.xml"/><Relationship Id="rId84" Type="http://schemas.openxmlformats.org/officeDocument/2006/relationships/externalLink" Target="externalLinks/externalLink74.xml"/><Relationship Id="rId89" Type="http://schemas.openxmlformats.org/officeDocument/2006/relationships/externalLink" Target="externalLinks/externalLink79.xml"/><Relationship Id="rId112" Type="http://schemas.openxmlformats.org/officeDocument/2006/relationships/customXml" Target="../customXml/item3.xml"/><Relationship Id="rId16" Type="http://schemas.openxmlformats.org/officeDocument/2006/relationships/externalLink" Target="externalLinks/externalLink6.xml"/><Relationship Id="rId107" Type="http://schemas.openxmlformats.org/officeDocument/2006/relationships/styles" Target="styles.xml"/><Relationship Id="rId11" Type="http://schemas.openxmlformats.org/officeDocument/2006/relationships/externalLink" Target="externalLinks/externalLink1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53" Type="http://schemas.openxmlformats.org/officeDocument/2006/relationships/externalLink" Target="externalLinks/externalLink43.xml"/><Relationship Id="rId58" Type="http://schemas.openxmlformats.org/officeDocument/2006/relationships/externalLink" Target="externalLinks/externalLink48.xml"/><Relationship Id="rId74" Type="http://schemas.openxmlformats.org/officeDocument/2006/relationships/externalLink" Target="externalLinks/externalLink64.xml"/><Relationship Id="rId79" Type="http://schemas.openxmlformats.org/officeDocument/2006/relationships/externalLink" Target="externalLinks/externalLink69.xml"/><Relationship Id="rId102" Type="http://schemas.openxmlformats.org/officeDocument/2006/relationships/externalLink" Target="externalLinks/externalLink92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0.xml"/><Relationship Id="rId95" Type="http://schemas.openxmlformats.org/officeDocument/2006/relationships/externalLink" Target="externalLinks/externalLink85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33.xml"/><Relationship Id="rId48" Type="http://schemas.openxmlformats.org/officeDocument/2006/relationships/externalLink" Target="externalLinks/externalLink38.xml"/><Relationship Id="rId64" Type="http://schemas.openxmlformats.org/officeDocument/2006/relationships/externalLink" Target="externalLinks/externalLink54.xml"/><Relationship Id="rId69" Type="http://schemas.openxmlformats.org/officeDocument/2006/relationships/externalLink" Target="externalLinks/externalLink59.xml"/><Relationship Id="rId80" Type="http://schemas.openxmlformats.org/officeDocument/2006/relationships/externalLink" Target="externalLinks/externalLink70.xml"/><Relationship Id="rId85" Type="http://schemas.openxmlformats.org/officeDocument/2006/relationships/externalLink" Target="externalLinks/externalLink75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59" Type="http://schemas.openxmlformats.org/officeDocument/2006/relationships/externalLink" Target="externalLinks/externalLink49.xml"/><Relationship Id="rId103" Type="http://schemas.openxmlformats.org/officeDocument/2006/relationships/externalLink" Target="externalLinks/externalLink93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44.xml"/><Relationship Id="rId70" Type="http://schemas.openxmlformats.org/officeDocument/2006/relationships/externalLink" Target="externalLinks/externalLink60.xml"/><Relationship Id="rId75" Type="http://schemas.openxmlformats.org/officeDocument/2006/relationships/externalLink" Target="externalLinks/externalLink65.xml"/><Relationship Id="rId91" Type="http://schemas.openxmlformats.org/officeDocument/2006/relationships/externalLink" Target="externalLinks/externalLink81.xml"/><Relationship Id="rId96" Type="http://schemas.openxmlformats.org/officeDocument/2006/relationships/externalLink" Target="externalLinks/externalLink8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39.xml"/><Relationship Id="rId57" Type="http://schemas.openxmlformats.org/officeDocument/2006/relationships/externalLink" Target="externalLinks/externalLink4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1.xml"/><Relationship Id="rId44" Type="http://schemas.openxmlformats.org/officeDocument/2006/relationships/externalLink" Target="externalLinks/externalLink34.xml"/><Relationship Id="rId52" Type="http://schemas.openxmlformats.org/officeDocument/2006/relationships/externalLink" Target="externalLinks/externalLink42.xml"/><Relationship Id="rId60" Type="http://schemas.openxmlformats.org/officeDocument/2006/relationships/externalLink" Target="externalLinks/externalLink50.xml"/><Relationship Id="rId65" Type="http://schemas.openxmlformats.org/officeDocument/2006/relationships/externalLink" Target="externalLinks/externalLink55.xml"/><Relationship Id="rId73" Type="http://schemas.openxmlformats.org/officeDocument/2006/relationships/externalLink" Target="externalLinks/externalLink63.xml"/><Relationship Id="rId78" Type="http://schemas.openxmlformats.org/officeDocument/2006/relationships/externalLink" Target="externalLinks/externalLink68.xml"/><Relationship Id="rId81" Type="http://schemas.openxmlformats.org/officeDocument/2006/relationships/externalLink" Target="externalLinks/externalLink71.xml"/><Relationship Id="rId86" Type="http://schemas.openxmlformats.org/officeDocument/2006/relationships/externalLink" Target="externalLinks/externalLink76.xml"/><Relationship Id="rId94" Type="http://schemas.openxmlformats.org/officeDocument/2006/relationships/externalLink" Target="externalLinks/externalLink84.xml"/><Relationship Id="rId99" Type="http://schemas.openxmlformats.org/officeDocument/2006/relationships/externalLink" Target="externalLinks/externalLink89.xml"/><Relationship Id="rId101" Type="http://schemas.openxmlformats.org/officeDocument/2006/relationships/externalLink" Target="externalLinks/externalLink9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9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24.xml"/><Relationship Id="rId50" Type="http://schemas.openxmlformats.org/officeDocument/2006/relationships/externalLink" Target="externalLinks/externalLink40.xml"/><Relationship Id="rId55" Type="http://schemas.openxmlformats.org/officeDocument/2006/relationships/externalLink" Target="externalLinks/externalLink45.xml"/><Relationship Id="rId76" Type="http://schemas.openxmlformats.org/officeDocument/2006/relationships/externalLink" Target="externalLinks/externalLink66.xml"/><Relationship Id="rId97" Type="http://schemas.openxmlformats.org/officeDocument/2006/relationships/externalLink" Target="externalLinks/externalLink87.xml"/><Relationship Id="rId104" Type="http://schemas.openxmlformats.org/officeDocument/2006/relationships/externalLink" Target="externalLinks/externalLink94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1.xml"/><Relationship Id="rId92" Type="http://schemas.openxmlformats.org/officeDocument/2006/relationships/externalLink" Target="externalLinks/externalLink82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66" Type="http://schemas.openxmlformats.org/officeDocument/2006/relationships/externalLink" Target="externalLinks/externalLink56.xml"/><Relationship Id="rId87" Type="http://schemas.openxmlformats.org/officeDocument/2006/relationships/externalLink" Target="externalLinks/externalLink77.xml"/><Relationship Id="rId110" Type="http://schemas.openxmlformats.org/officeDocument/2006/relationships/customXml" Target="../customXml/item1.xml"/><Relationship Id="rId61" Type="http://schemas.openxmlformats.org/officeDocument/2006/relationships/externalLink" Target="externalLinks/externalLink51.xml"/><Relationship Id="rId82" Type="http://schemas.openxmlformats.org/officeDocument/2006/relationships/externalLink" Target="externalLinks/externalLink72.xml"/><Relationship Id="rId19" Type="http://schemas.openxmlformats.org/officeDocument/2006/relationships/externalLink" Target="externalLinks/externalLink9.xml"/><Relationship Id="rId14" Type="http://schemas.openxmlformats.org/officeDocument/2006/relationships/externalLink" Target="externalLinks/externalLink4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56" Type="http://schemas.openxmlformats.org/officeDocument/2006/relationships/externalLink" Target="externalLinks/externalLink46.xml"/><Relationship Id="rId77" Type="http://schemas.openxmlformats.org/officeDocument/2006/relationships/externalLink" Target="externalLinks/externalLink67.xml"/><Relationship Id="rId100" Type="http://schemas.openxmlformats.org/officeDocument/2006/relationships/externalLink" Target="externalLinks/externalLink90.xml"/><Relationship Id="rId105" Type="http://schemas.openxmlformats.org/officeDocument/2006/relationships/externalLink" Target="externalLinks/externalLink9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1.xml"/><Relationship Id="rId72" Type="http://schemas.openxmlformats.org/officeDocument/2006/relationships/externalLink" Target="externalLinks/externalLink62.xml"/><Relationship Id="rId93" Type="http://schemas.openxmlformats.org/officeDocument/2006/relationships/externalLink" Target="externalLinks/externalLink83.xml"/><Relationship Id="rId98" Type="http://schemas.openxmlformats.org/officeDocument/2006/relationships/externalLink" Target="externalLinks/externalLink88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36.xml"/><Relationship Id="rId67" Type="http://schemas.openxmlformats.org/officeDocument/2006/relationships/externalLink" Target="externalLinks/externalLink57.xml"/><Relationship Id="rId20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31.xml"/><Relationship Id="rId62" Type="http://schemas.openxmlformats.org/officeDocument/2006/relationships/externalLink" Target="externalLinks/externalLink52.xml"/><Relationship Id="rId83" Type="http://schemas.openxmlformats.org/officeDocument/2006/relationships/externalLink" Target="externalLinks/externalLink73.xml"/><Relationship Id="rId88" Type="http://schemas.openxmlformats.org/officeDocument/2006/relationships/externalLink" Target="externalLinks/externalLink78.xml"/><Relationship Id="rId111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13</xdr:row>
      <xdr:rowOff>76200</xdr:rowOff>
    </xdr:from>
    <xdr:to>
      <xdr:col>5</xdr:col>
      <xdr:colOff>1494873</xdr:colOff>
      <xdr:row>33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1D3BBA-F8CD-AD0E-9A43-5DAD7CBF3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2705100"/>
          <a:ext cx="6571698" cy="3905250"/>
        </a:xfrm>
        <a:prstGeom prst="rect">
          <a:avLst/>
        </a:prstGeom>
      </xdr:spPr>
    </xdr:pic>
    <xdr:clientData/>
  </xdr:twoCellAnchor>
  <xdr:twoCellAnchor editAs="oneCell">
    <xdr:from>
      <xdr:col>6</xdr:col>
      <xdr:colOff>197228</xdr:colOff>
      <xdr:row>13</xdr:row>
      <xdr:rowOff>114298</xdr:rowOff>
    </xdr:from>
    <xdr:to>
      <xdr:col>12</xdr:col>
      <xdr:colOff>623073</xdr:colOff>
      <xdr:row>37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E66C87-D00B-9267-AEBA-EEDFA8813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4278" y="2743198"/>
          <a:ext cx="6998095" cy="4629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133909</xdr:colOff>
      <xdr:row>1</xdr:row>
      <xdr:rowOff>85725</xdr:rowOff>
    </xdr:from>
    <xdr:to>
      <xdr:col>9</xdr:col>
      <xdr:colOff>448504</xdr:colOff>
      <xdr:row>22</xdr:row>
      <xdr:rowOff>86313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4DFB05-8CC0-416C-B359-D278AB7CC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909" y="276225"/>
          <a:ext cx="5648595" cy="4001088"/>
        </a:xfrm>
        <a:prstGeom prst="rect">
          <a:avLst/>
        </a:prstGeom>
      </xdr:spPr>
    </xdr:pic>
    <xdr:clientData/>
  </xdr:twoCellAnchor>
  <xdr:twoCellAnchor editAs="oneCell">
    <xdr:from>
      <xdr:col>8</xdr:col>
      <xdr:colOff>533485</xdr:colOff>
      <xdr:row>1</xdr:row>
      <xdr:rowOff>133909</xdr:rowOff>
    </xdr:from>
    <xdr:to>
      <xdr:col>16</xdr:col>
      <xdr:colOff>77028</xdr:colOff>
      <xdr:row>10</xdr:row>
      <xdr:rowOff>66916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D13025-1D4F-4369-90F5-C90A7BAD3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9485" y="324409"/>
          <a:ext cx="5639543" cy="1647507"/>
        </a:xfrm>
        <a:prstGeom prst="rect">
          <a:avLst/>
        </a:prstGeom>
      </xdr:spPr>
    </xdr:pic>
    <xdr:clientData/>
  </xdr:twoCellAnchor>
  <xdr:twoCellAnchor editAs="oneCell">
    <xdr:from>
      <xdr:col>8</xdr:col>
      <xdr:colOff>669637</xdr:colOff>
      <xdr:row>25</xdr:row>
      <xdr:rowOff>588</xdr:rowOff>
    </xdr:from>
    <xdr:to>
      <xdr:col>18</xdr:col>
      <xdr:colOff>180974</xdr:colOff>
      <xdr:row>43</xdr:row>
      <xdr:rowOff>43857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84D57DF-94BF-47CE-9D7E-577A2658D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9287" y="4763088"/>
          <a:ext cx="7131337" cy="3472269"/>
        </a:xfrm>
        <a:prstGeom prst="rect">
          <a:avLst/>
        </a:prstGeom>
      </xdr:spPr>
    </xdr:pic>
    <xdr:clientData/>
  </xdr:twoCellAnchor>
  <xdr:twoCellAnchor editAs="oneCell">
    <xdr:from>
      <xdr:col>2</xdr:col>
      <xdr:colOff>175740</xdr:colOff>
      <xdr:row>24</xdr:row>
      <xdr:rowOff>0</xdr:rowOff>
    </xdr:from>
    <xdr:to>
      <xdr:col>8</xdr:col>
      <xdr:colOff>753313</xdr:colOff>
      <xdr:row>36</xdr:row>
      <xdr:rowOff>105165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D0E10FF-EB01-CDFA-50CF-4825C3855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9740" y="4572000"/>
          <a:ext cx="5149573" cy="2391165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37</xdr:row>
      <xdr:rowOff>117857</xdr:rowOff>
    </xdr:from>
    <xdr:to>
      <xdr:col>8</xdr:col>
      <xdr:colOff>724740</xdr:colOff>
      <xdr:row>48</xdr:row>
      <xdr:rowOff>323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F4C4879-CF91-A519-0DE3-A01AD0B17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6400" y="7166357"/>
          <a:ext cx="5144340" cy="19779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206376</xdr:colOff>
      <xdr:row>6</xdr:row>
      <xdr:rowOff>71437</xdr:rowOff>
    </xdr:from>
    <xdr:to>
      <xdr:col>31</xdr:col>
      <xdr:colOff>296609</xdr:colOff>
      <xdr:row>19</xdr:row>
      <xdr:rowOff>95248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F052220-C4A6-43EC-A5E6-D5A74A668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32501" y="1214437"/>
          <a:ext cx="6948233" cy="25717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357188</xdr:colOff>
      <xdr:row>12</xdr:row>
      <xdr:rowOff>40363</xdr:rowOff>
    </xdr:from>
    <xdr:to>
      <xdr:col>18</xdr:col>
      <xdr:colOff>75919</xdr:colOff>
      <xdr:row>30</xdr:row>
      <xdr:rowOff>155339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53996C-111D-45D2-8890-A76158CEB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6469" y="1969176"/>
          <a:ext cx="12517950" cy="33296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514350</xdr:colOff>
      <xdr:row>2</xdr:row>
      <xdr:rowOff>38100</xdr:rowOff>
    </xdr:from>
    <xdr:to>
      <xdr:col>11</xdr:col>
      <xdr:colOff>600938</xdr:colOff>
      <xdr:row>10</xdr:row>
      <xdr:rowOff>57365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CDBA11A-BC98-C6AA-CB78-F9370D92F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419100"/>
          <a:ext cx="6182588" cy="154326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5</xdr:row>
      <xdr:rowOff>114300</xdr:rowOff>
    </xdr:from>
    <xdr:to>
      <xdr:col>12</xdr:col>
      <xdr:colOff>77104</xdr:colOff>
      <xdr:row>12</xdr:row>
      <xdr:rowOff>9696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9B5D4F-7E8E-1C4B-9275-6C4ACFBF0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066800"/>
          <a:ext cx="6477904" cy="12288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393920</xdr:colOff>
      <xdr:row>1</xdr:row>
      <xdr:rowOff>57149</xdr:rowOff>
    </xdr:from>
    <xdr:to>
      <xdr:col>13</xdr:col>
      <xdr:colOff>329192</xdr:colOff>
      <xdr:row>11</xdr:row>
      <xdr:rowOff>57150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F9D2BF1-4A8F-F509-3B4D-8DFF3CE73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2945" y="247649"/>
          <a:ext cx="6793272" cy="1905001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447675</xdr:colOff>
      <xdr:row>14</xdr:row>
      <xdr:rowOff>1705</xdr:rowOff>
    </xdr:from>
    <xdr:to>
      <xdr:col>15</xdr:col>
      <xdr:colOff>11463</xdr:colOff>
      <xdr:row>23</xdr:row>
      <xdr:rowOff>123825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791D04A-19F8-3ECA-15E7-1B4822869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700" y="2668705"/>
          <a:ext cx="7183788" cy="1836620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5</xdr:row>
      <xdr:rowOff>1736</xdr:rowOff>
    </xdr:from>
    <xdr:to>
      <xdr:col>17</xdr:col>
      <xdr:colOff>211228</xdr:colOff>
      <xdr:row>17</xdr:row>
      <xdr:rowOff>67078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216CDA-02E6-0D37-1E71-5738478DB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52875" y="954236"/>
          <a:ext cx="9793378" cy="2351342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523874</xdr:colOff>
      <xdr:row>26</xdr:row>
      <xdr:rowOff>106010</xdr:rowOff>
    </xdr:from>
    <xdr:to>
      <xdr:col>15</xdr:col>
      <xdr:colOff>592261</xdr:colOff>
      <xdr:row>39</xdr:row>
      <xdr:rowOff>124265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0E514C-DF46-9C82-0357-A7242267E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95599" y="5059010"/>
          <a:ext cx="9707687" cy="2494755"/>
        </a:xfrm>
        <a:prstGeom prst="rect">
          <a:avLst/>
        </a:prstGeom>
      </xdr:spPr>
    </xdr:pic>
    <xdr:clientData/>
  </xdr:twoCellAnchor>
  <xdr:twoCellAnchor editAs="oneCell">
    <xdr:from>
      <xdr:col>6</xdr:col>
      <xdr:colOff>748270</xdr:colOff>
      <xdr:row>8</xdr:row>
      <xdr:rowOff>66675</xdr:rowOff>
    </xdr:from>
    <xdr:to>
      <xdr:col>18</xdr:col>
      <xdr:colOff>20768</xdr:colOff>
      <xdr:row>25</xdr:row>
      <xdr:rowOff>647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B3C4713-BE7F-7EC0-C55F-B2C49CF1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01295" y="1590675"/>
          <a:ext cx="8416498" cy="3172472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16</xdr:row>
      <xdr:rowOff>97401</xdr:rowOff>
    </xdr:from>
    <xdr:to>
      <xdr:col>17</xdr:col>
      <xdr:colOff>582361</xdr:colOff>
      <xdr:row>29</xdr:row>
      <xdr:rowOff>76613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E51F6C-54DA-8448-A832-8F4BCA81B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81725" y="3145401"/>
          <a:ext cx="7935661" cy="2455712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0</xdr:row>
      <xdr:rowOff>76200</xdr:rowOff>
    </xdr:from>
    <xdr:to>
      <xdr:col>16</xdr:col>
      <xdr:colOff>706142</xdr:colOff>
      <xdr:row>25</xdr:row>
      <xdr:rowOff>95917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596C655-9630-2CAA-D0BF-9A2315430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19575" y="76200"/>
          <a:ext cx="9259592" cy="478221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13</xdr:row>
      <xdr:rowOff>95250</xdr:rowOff>
    </xdr:from>
    <xdr:to>
      <xdr:col>8</xdr:col>
      <xdr:colOff>67211</xdr:colOff>
      <xdr:row>20</xdr:row>
      <xdr:rowOff>162120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2DF718D-4688-DBDC-9D94-39B7361CB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100" y="2571750"/>
          <a:ext cx="3839111" cy="1400370"/>
        </a:xfrm>
        <a:prstGeom prst="rect">
          <a:avLst/>
        </a:prstGeom>
      </xdr:spPr>
    </xdr:pic>
    <xdr:clientData/>
  </xdr:twoCellAnchor>
  <xdr:twoCellAnchor editAs="oneCell">
    <xdr:from>
      <xdr:col>2</xdr:col>
      <xdr:colOff>733425</xdr:colOff>
      <xdr:row>17</xdr:row>
      <xdr:rowOff>38100</xdr:rowOff>
    </xdr:from>
    <xdr:to>
      <xdr:col>7</xdr:col>
      <xdr:colOff>86166</xdr:colOff>
      <xdr:row>25</xdr:row>
      <xdr:rowOff>162155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EB31FF-C3DC-E8A3-204A-36780E79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7425" y="3276600"/>
          <a:ext cx="3162741" cy="16480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15876</xdr:colOff>
      <xdr:row>46</xdr:row>
      <xdr:rowOff>75406</xdr:rowOff>
    </xdr:from>
    <xdr:to>
      <xdr:col>93</xdr:col>
      <xdr:colOff>425169</xdr:colOff>
      <xdr:row>67</xdr:row>
      <xdr:rowOff>75964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CEF251-808B-418F-8CF2-2972A17D6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55626" y="9394031"/>
          <a:ext cx="15371481" cy="38343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571500</xdr:colOff>
      <xdr:row>46</xdr:row>
      <xdr:rowOff>161925</xdr:rowOff>
    </xdr:from>
    <xdr:to>
      <xdr:col>68</xdr:col>
      <xdr:colOff>383099</xdr:colOff>
      <xdr:row>67</xdr:row>
      <xdr:rowOff>19608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79569C-6957-464E-A581-BCF5E38A3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28575" y="9496425"/>
          <a:ext cx="15042074" cy="40010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Apertura%20de%20Costos%20Tipo%20PAE%20-%20vfinal%201.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Apertura%20de%20Costos%20Tipo%20PAE%20-%20vfinal%20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irocco\AppData\Local\Microsoft\Windows\Temporary%20Internet%20Files\Content.Outlook\8ZMJZ5EL\BNDAL-18150-YPFAR%20-%20Montaje%20Controladores%20de%20Pozo%20(rev.A)%20SANTA%20CRUZ%20(00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ill\Configuraci&#243;n%20local\Archivos%20temporales%20de%20Internet\Content.IE5\1R4XPPCF\Planta%20de%20Inyeccion%20-%20Cerro%20Drag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ill/Configuraci&#243;n%20local/Archivos%20temporales%20de%20Internet/Content.IE5/1R4XPPCF/Planta%20de%20Inyeccion%20-%20Cerro%20Drago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miculi\Mis%20documentos\Miculian%20Pablo\Bolland%20&amp;%20Cia\Costeo%20preliminar%203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miculi/Mis%20documentos/Miculian%20Pablo/Bolland%20&amp;%20Cia/Costeo%20preliminar%20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quanima\Proyectos\Chile\Banco%20Santander\6041%20-%20Servicio%20Apoyo%20de%20Vigilancia\3%20Inteligencia%20Mercado\RFI_60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Aquanima/Proyectos/Chile/Banco%20Santander/6041%20-%20Servicio%20Apoyo%20de%20Vigilancia/3%20Inteligencia%20Mercado/RFI_604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8\Casos\D&amp;S\ASEO\RFI\RFI%20Recibidos\analisis\RFI%20Recibidos\Limoci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8/Casos/D&amp;S/ASEO/RFI/RFI%20Recibidos/analisis/RFI%20Recibidos/Limoc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ata\back%20AF%20%20recuperado\My%20Documents\Carpeta%20de%20Control%20de%20Pozos\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9\Casos\TOTTUS\RFI\Recepci&#243;n%20RFI\Floor_Crew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9/Casos/TOTTUS/RFI/Recepci&#243;n%20RFI/Floor_Crew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%20-%20ARCHIVOS%202000-2018\02%20CVSA%20-%20Cerro%20Vanguardia\ANRG-CM-16-014%20Servicios%20Varios%20en%20Planta\03%20Analisis%20del%20presupuesto\REE%2001-11-2016%20Servicios%20varios%202017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corder\Mis%20documentos\evangelina\Yacimiento\YPF\Informe%20varios\Informes%20T&#233;cnicos\Intervenci&#243;n-fotos-tendencia-croma-bsr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%20Data/back%20AF%20%20recuperado/My%20Documents/Carpeta%20de%20Control%20de%20Pozos/Resumen%20y%20an&#225;lisis%2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16\03%20Pulling%20PP%2016%20(02-04-04)\RI%20PP16%20(05-04-04)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16/03%20Pulling%20PP%2016%20(02-04-04)/RI%20PP16%20(05-04-04)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CATRIEL_JUL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Mis%20documentos\PQB%20NEUQUEN\CUENTAS\DISCRIMINACION%20DE%20PRECIOS%20Y%20RECURSOS%20YPF\FINAL%20FINAL\ANEXO%20III%204944903%20u$s_912$_%20%20Ajustada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miculi.ARGENTINA\AppData\Local\Microsoft\Windows\Temporary%20Internet%20Files\Content.Outlook\PEZDPPGF\Cotizaci&#243;n%20PM-FS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tizaciones\PEREZ%20COMPANC\PLANILLAYPF564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cotizaciones/PEREZ%20COMPANC/PLANILLAYPF5645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28\01%20Pulling%20PP%2028%20(11-05-04)\RP%20PP28%20(11-05-04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28/01%20Pulling%20PP%2028%20(11-05-04)/RP%20PP28%20(11-05-04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9_Archivos%20adjuntos%20comprimidos%20de%20WinZip%20(2).zip\Planilla%20Certificaci&#243;n%20Enero%202016-Catriel-Zona%20I%20II%20y%20VAM-.xlsm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12_Archivos%20adjuntos%20comprimidos%20de%20WinZip%20(2).zip\Planilla%20Certificaci&#243;n%20Abril%202016-Catriel-Zona%20I%20II%20y%20VAM.xlsm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Configuraci&#243;n%20local\Temp\Copia%20de%20NUEVO%20ANEXO%20III%20V7%2049_%20AJ_CCT%2053-6346-12%20mh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Configuraci&#243;n%20local/Temp/Copia%20de%20NUEVO%20ANEXO%20III%20V7%2049_%20AJ_CCT%2053-6346-12%20mh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bidart\Mis%20documentos\Pamela\Banco%20Santander\Cheques\Estadisticas%20Cheques%20y%20Dctos.Valorad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bidart/Mis%20documentos/Pamela/Banco%20Santander/Cheques/Estadisticas%20Cheques%20y%20Dctos.Valorados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-2%20Gastos%20de%20Producci&#243;n%20N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Hoja%20de%20Excel%20en%20Blanco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ceduls-p-auditoria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BERGER\AppData\Local\Microsoft\Windows\INetCache\Content.Outlook\EAPW8WC8\Actualizaci&#243;n%20PGR%20Septiembre%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ROS"/>
    </sheetNames>
    <sheetDataSet>
      <sheetData sheetId="0" refreshError="1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"/>
      <sheetName val="Res"/>
      <sheetName val="Estr Costos"/>
      <sheetName val="Datos"/>
      <sheetName val="Planilla de Precios"/>
      <sheetName val="Apertura de precios"/>
      <sheetName val="Sueldos AOMA"/>
      <sheetName val="Sueldo FC"/>
      <sheetName val="Unit"/>
      <sheetName val="Mod"/>
      <sheetName val="CSoc"/>
      <sheetName val="Gdp"/>
      <sheetName val="Eq"/>
      <sheetName val="ObyC"/>
      <sheetName val="GVs"/>
      <sheetName val="Subc Ing"/>
      <sheetName val="Cons"/>
      <sheetName val="Mat"/>
      <sheetName val="Htas"/>
      <sheetName val="Instr"/>
      <sheetName val="Equipos"/>
      <sheetName val="Htas e Inst"/>
      <sheetName val="Htas Sto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ANEXO GASTOS"/>
      <sheetName val="XREF"/>
      <sheetName val="Tickmarks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marre de IVA"/>
      <sheetName val="Hoja 1"/>
      <sheetName val="Tickmarks"/>
      <sheetName val="Non-Residents"/>
      <sheetName val="Datos"/>
    </sheetNames>
    <sheetDataSet>
      <sheetData sheetId="0" refreshError="1">
        <row r="2">
          <cell r="S2" t="str">
            <v>Diferencia entre IVA declarado contra contabilidad</v>
          </cell>
        </row>
        <row r="6">
          <cell r="S6">
            <v>-0.48000000000320142</v>
          </cell>
        </row>
        <row r="7">
          <cell r="S7">
            <v>0.35000000000582077</v>
          </cell>
        </row>
        <row r="8">
          <cell r="S8">
            <v>-0.14999999999417923</v>
          </cell>
        </row>
        <row r="9">
          <cell r="S9">
            <v>-8.000000000174623E-2</v>
          </cell>
        </row>
        <row r="10">
          <cell r="S10">
            <v>2.7700000000040745</v>
          </cell>
        </row>
        <row r="11">
          <cell r="S11">
            <v>700.77999999999884</v>
          </cell>
        </row>
        <row r="12">
          <cell r="S12">
            <v>84483.31</v>
          </cell>
        </row>
        <row r="13">
          <cell r="S13">
            <v>101453.42</v>
          </cell>
        </row>
        <row r="14">
          <cell r="S14">
            <v>0</v>
          </cell>
        </row>
        <row r="15">
          <cell r="S15">
            <v>0</v>
          </cell>
        </row>
        <row r="16">
          <cell r="S16">
            <v>0</v>
          </cell>
        </row>
        <row r="17">
          <cell r="S17">
            <v>0</v>
          </cell>
        </row>
        <row r="19">
          <cell r="S19">
            <v>186639.91999999998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os provisionales"/>
      <sheetName val="Pagos Provisionales (2)"/>
      <sheetName val="Infonavit-SAR"/>
      <sheetName val="Seguro Social"/>
      <sheetName val="2% Nóminas"/>
      <sheetName val="Seguros y Fianzas"/>
      <sheetName val="Non-Residents"/>
      <sheetName val="seguros"/>
      <sheetName val="Amarre de IVA"/>
      <sheetName val="Resumen"/>
      <sheetName val="Dep'n fiscal"/>
      <sheetName val="estado de result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upungato y Atamisqui"/>
      <sheetName val="Malargue"/>
      <sheetName val="IPIM"/>
      <sheetName val="IPIM 34"/>
      <sheetName val="GO"/>
      <sheetName val="Petroleros Mza Norte"/>
      <sheetName val="Jerárquicos Mza Norte"/>
      <sheetName val="Cs Soc"/>
      <sheetName val="Petroleros Malargüe"/>
      <sheetName val="Jerárquicos Malargü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0">
          <cell r="D20">
            <v>2.8400000000000002E-2</v>
          </cell>
        </row>
        <row r="30">
          <cell r="E30">
            <v>0.41167710555555553</v>
          </cell>
        </row>
        <row r="49">
          <cell r="E49">
            <v>0.20450848555555556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07BB-A54A-4AE2-9DF2-41B925A0D4BF}">
  <dimension ref="B1:AH36"/>
  <sheetViews>
    <sheetView showGridLines="0" zoomScale="90" zoomScaleNormal="90" workbookViewId="0">
      <selection activeCell="R7" sqref="R7"/>
    </sheetView>
  </sheetViews>
  <sheetFormatPr baseColWidth="10" defaultColWidth="9.140625" defaultRowHeight="16.5"/>
  <cols>
    <col min="1" max="1" width="1.7109375" style="5" customWidth="1"/>
    <col min="2" max="2" width="4.28515625" style="5" customWidth="1"/>
    <col min="3" max="3" width="10.5703125" style="7" customWidth="1"/>
    <col min="4" max="4" width="10" style="5" customWidth="1"/>
    <col min="5" max="5" width="12.140625" style="5" customWidth="1"/>
    <col min="6" max="6" width="8.5703125" style="5" bestFit="1" customWidth="1"/>
    <col min="7" max="7" width="8.7109375" style="5" customWidth="1"/>
    <col min="8" max="8" width="12.7109375" style="5" bestFit="1" customWidth="1"/>
    <col min="9" max="9" width="12.7109375" style="5" customWidth="1"/>
    <col min="10" max="10" width="14.42578125" style="5" customWidth="1"/>
    <col min="11" max="11" width="13.85546875" style="7" customWidth="1"/>
    <col min="12" max="12" width="12.42578125" style="7" customWidth="1"/>
    <col min="13" max="13" width="10" style="5" customWidth="1"/>
    <col min="14" max="14" width="10.5703125" style="5" customWidth="1"/>
    <col min="15" max="15" width="11.5703125" style="5" customWidth="1"/>
    <col min="16" max="17" width="8.7109375" style="5" customWidth="1"/>
    <col min="18" max="18" width="12.85546875" style="5" customWidth="1"/>
    <col min="19" max="19" width="10.28515625" style="5" customWidth="1"/>
    <col min="20" max="20" width="12" style="5" bestFit="1" customWidth="1"/>
    <col min="21" max="21" width="9.42578125" style="5" customWidth="1"/>
    <col min="22" max="22" width="9.7109375" style="5" customWidth="1"/>
    <col min="23" max="23" width="9.85546875" style="5" customWidth="1"/>
    <col min="24" max="24" width="9.42578125" style="5" customWidth="1"/>
    <col min="25" max="25" width="9.140625" style="5" customWidth="1"/>
    <col min="26" max="26" width="9.85546875" style="5" customWidth="1"/>
    <col min="27" max="27" width="14.5703125" style="5" customWidth="1"/>
    <col min="28" max="28" width="10.28515625" style="5" customWidth="1"/>
    <col min="29" max="29" width="9.85546875" style="5" customWidth="1"/>
    <col min="30" max="31" width="9.140625" style="5"/>
    <col min="32" max="32" width="8.7109375" style="5" customWidth="1"/>
    <col min="33" max="33" width="12" style="5" customWidth="1"/>
    <col min="34" max="16384" width="9.140625" style="5"/>
  </cols>
  <sheetData>
    <row r="1" spans="2:18" ht="6.75" customHeight="1"/>
    <row r="2" spans="2:18" ht="17.25" thickBot="1">
      <c r="I2" s="195" t="s">
        <v>41</v>
      </c>
      <c r="J2" s="195" t="s">
        <v>145</v>
      </c>
    </row>
    <row r="3" spans="2:18" s="19" customFormat="1" ht="55.5" customHeight="1" thickBot="1">
      <c r="C3" s="238" t="s">
        <v>10</v>
      </c>
      <c r="D3" s="239"/>
      <c r="E3" s="239"/>
      <c r="F3" s="239"/>
      <c r="G3" s="240"/>
      <c r="H3" s="196" t="s">
        <v>3</v>
      </c>
      <c r="I3" s="197">
        <f>+MAX(C23:C32)</f>
        <v>45383</v>
      </c>
      <c r="J3" s="196">
        <f>++LARGE(C23:C35,2)</f>
        <v>45352</v>
      </c>
      <c r="K3" s="198" t="s">
        <v>8</v>
      </c>
      <c r="L3" s="198" t="s">
        <v>146</v>
      </c>
      <c r="M3" s="199" t="s">
        <v>134</v>
      </c>
      <c r="N3" s="194" t="s">
        <v>9</v>
      </c>
      <c r="O3" s="22">
        <v>0.05</v>
      </c>
    </row>
    <row r="4" spans="2:18" s="6" customFormat="1" ht="15.75" customHeight="1">
      <c r="B4" s="6">
        <v>1</v>
      </c>
      <c r="C4" s="244" t="s">
        <v>37</v>
      </c>
      <c r="D4" s="245"/>
      <c r="E4" s="245"/>
      <c r="F4" s="245"/>
      <c r="G4" s="245"/>
      <c r="H4" s="193">
        <f>+J3</f>
        <v>45352</v>
      </c>
      <c r="I4" s="190">
        <f t="shared" ref="I4:I17" si="0">+VLOOKUP(I$3,$C$21:$AF$32,B4+1,0)</f>
        <v>448312.58243857353</v>
      </c>
      <c r="J4" s="191">
        <f t="shared" ref="J4:J18" si="1">+VLOOKUP(J$3,$C$21:$AF$32,B4+1,0)</f>
        <v>364980.20539436286</v>
      </c>
      <c r="K4" s="192">
        <f>+I4/J4-1</f>
        <v>0.22832026453097543</v>
      </c>
      <c r="L4" s="224">
        <f>+IF(K4&gt;=0.05,I4,J4)</f>
        <v>448312.58243857353</v>
      </c>
      <c r="M4" s="225" t="str">
        <f>+IF(K4&gt;=0.05,"SI","NO")</f>
        <v>SI</v>
      </c>
      <c r="N4" s="17"/>
      <c r="O4" s="17"/>
    </row>
    <row r="5" spans="2:18" s="6" customFormat="1" ht="15.75" customHeight="1">
      <c r="B5" s="6">
        <f>+B4+1</f>
        <v>2</v>
      </c>
      <c r="C5" s="241" t="s">
        <v>38</v>
      </c>
      <c r="D5" s="242"/>
      <c r="E5" s="242"/>
      <c r="F5" s="242"/>
      <c r="G5" s="242"/>
      <c r="H5" s="185">
        <f>+H4</f>
        <v>45352</v>
      </c>
      <c r="I5" s="18">
        <f t="shared" si="0"/>
        <v>7499704.8688045219</v>
      </c>
      <c r="J5" s="186">
        <f t="shared" si="1"/>
        <v>6020568.842754554</v>
      </c>
      <c r="K5" s="187">
        <f t="shared" ref="K5:K7" si="2">+I5/J5-1</f>
        <v>0.24568044393845478</v>
      </c>
      <c r="L5" s="184">
        <f t="shared" ref="L5:L17" si="3">+IF(K5&gt;=0.05,I5,J5)</f>
        <v>7499704.8688045219</v>
      </c>
      <c r="M5" s="226" t="str">
        <f t="shared" ref="M5:M18" si="4">+IF(K5&gt;=0.05,"SI","NO")</f>
        <v>SI</v>
      </c>
    </row>
    <row r="6" spans="2:18" s="6" customFormat="1" ht="15.75" customHeight="1">
      <c r="B6" s="6">
        <f t="shared" ref="B6:B18" si="5">+B5+1</f>
        <v>3</v>
      </c>
      <c r="C6" s="241" t="s">
        <v>22</v>
      </c>
      <c r="D6" s="242"/>
      <c r="E6" s="242"/>
      <c r="F6" s="242"/>
      <c r="G6" s="242"/>
      <c r="H6" s="185">
        <f t="shared" ref="H6:H11" si="6">+H5</f>
        <v>45352</v>
      </c>
      <c r="I6" s="18">
        <f t="shared" si="0"/>
        <v>70705.753555433417</v>
      </c>
      <c r="J6" s="186">
        <f t="shared" si="1"/>
        <v>57562.962687448497</v>
      </c>
      <c r="K6" s="187">
        <f t="shared" si="2"/>
        <v>0.22832026453097565</v>
      </c>
      <c r="L6" s="184">
        <f t="shared" si="3"/>
        <v>70705.753555433417</v>
      </c>
      <c r="M6" s="226" t="str">
        <f t="shared" si="4"/>
        <v>SI</v>
      </c>
    </row>
    <row r="7" spans="2:18" s="6" customFormat="1" ht="15.75" customHeight="1">
      <c r="B7" s="6">
        <f t="shared" si="5"/>
        <v>4</v>
      </c>
      <c r="C7" s="241" t="s">
        <v>23</v>
      </c>
      <c r="D7" s="242"/>
      <c r="E7" s="242"/>
      <c r="F7" s="242"/>
      <c r="G7" s="242"/>
      <c r="H7" s="185">
        <f t="shared" si="6"/>
        <v>45352</v>
      </c>
      <c r="I7" s="18">
        <f t="shared" si="0"/>
        <v>86142.470768793311</v>
      </c>
      <c r="J7" s="186">
        <f t="shared" si="1"/>
        <v>70130.301726875885</v>
      </c>
      <c r="K7" s="187">
        <f t="shared" si="2"/>
        <v>0.22832026453097543</v>
      </c>
      <c r="L7" s="184">
        <f t="shared" si="3"/>
        <v>86142.470768793311</v>
      </c>
      <c r="M7" s="226" t="str">
        <f t="shared" si="4"/>
        <v>SI</v>
      </c>
      <c r="R7" s="6">
        <f>1400*1.22+9000/10+3500</f>
        <v>6108</v>
      </c>
    </row>
    <row r="8" spans="2:18" s="6" customFormat="1" ht="15.75" customHeight="1">
      <c r="B8" s="6">
        <f t="shared" si="5"/>
        <v>5</v>
      </c>
      <c r="C8" s="241" t="s">
        <v>24</v>
      </c>
      <c r="D8" s="242"/>
      <c r="E8" s="242"/>
      <c r="F8" s="242"/>
      <c r="G8" s="242"/>
      <c r="H8" s="185">
        <f t="shared" si="6"/>
        <v>45352</v>
      </c>
      <c r="I8" s="18">
        <f t="shared" si="0"/>
        <v>58951.31133457824</v>
      </c>
      <c r="J8" s="186">
        <f t="shared" si="1"/>
        <v>47324.586029618084</v>
      </c>
      <c r="K8" s="187">
        <f>+I8/J8-1</f>
        <v>0.24568044393845456</v>
      </c>
      <c r="L8" s="184">
        <f t="shared" si="3"/>
        <v>58951.31133457824</v>
      </c>
      <c r="M8" s="226" t="str">
        <f t="shared" si="4"/>
        <v>SI</v>
      </c>
    </row>
    <row r="9" spans="2:18" s="6" customFormat="1" ht="15.75" customHeight="1">
      <c r="B9" s="6">
        <f t="shared" si="5"/>
        <v>6</v>
      </c>
      <c r="C9" s="241" t="s">
        <v>25</v>
      </c>
      <c r="D9" s="242"/>
      <c r="E9" s="242"/>
      <c r="F9" s="242"/>
      <c r="G9" s="242"/>
      <c r="H9" s="185">
        <f t="shared" si="6"/>
        <v>45352</v>
      </c>
      <c r="I9" s="18">
        <f t="shared" si="0"/>
        <v>72765.97609878378</v>
      </c>
      <c r="J9" s="186">
        <f t="shared" si="1"/>
        <v>58414.641132777484</v>
      </c>
      <c r="K9" s="187">
        <f t="shared" ref="K9:K17" si="7">+I9/J9-1</f>
        <v>0.24568044393845478</v>
      </c>
      <c r="L9" s="184">
        <f t="shared" si="3"/>
        <v>72765.97609878378</v>
      </c>
      <c r="M9" s="226" t="str">
        <f t="shared" si="4"/>
        <v>SI</v>
      </c>
    </row>
    <row r="10" spans="2:18" s="6" customFormat="1" ht="15.75" customHeight="1">
      <c r="B10" s="6">
        <f t="shared" si="5"/>
        <v>7</v>
      </c>
      <c r="C10" s="241" t="s">
        <v>40</v>
      </c>
      <c r="D10" s="242"/>
      <c r="E10" s="242"/>
      <c r="F10" s="242"/>
      <c r="G10" s="242"/>
      <c r="H10" s="185">
        <f t="shared" si="6"/>
        <v>45352</v>
      </c>
      <c r="I10" s="18">
        <f t="shared" si="0"/>
        <v>79890.771582325644</v>
      </c>
      <c r="J10" s="186">
        <f t="shared" si="1"/>
        <v>74656.956431750164</v>
      </c>
      <c r="K10" s="187">
        <f t="shared" si="7"/>
        <v>7.0104855605252592E-2</v>
      </c>
      <c r="L10" s="184">
        <f t="shared" si="3"/>
        <v>79890.771582325644</v>
      </c>
      <c r="M10" s="226" t="str">
        <f t="shared" si="4"/>
        <v>SI</v>
      </c>
    </row>
    <row r="11" spans="2:18" s="6" customFormat="1" ht="15.75" customHeight="1">
      <c r="B11" s="6">
        <f t="shared" si="5"/>
        <v>8</v>
      </c>
      <c r="C11" s="246" t="s">
        <v>39</v>
      </c>
      <c r="D11" s="247"/>
      <c r="E11" s="247"/>
      <c r="F11" s="247"/>
      <c r="G11" s="247"/>
      <c r="H11" s="212">
        <f t="shared" si="6"/>
        <v>45352</v>
      </c>
      <c r="I11" s="208">
        <f t="shared" si="0"/>
        <v>83061.515721597141</v>
      </c>
      <c r="J11" s="209">
        <f t="shared" si="1"/>
        <v>76504.742731882274</v>
      </c>
      <c r="K11" s="210">
        <f t="shared" si="7"/>
        <v>8.5704137489797994E-2</v>
      </c>
      <c r="L11" s="211">
        <f t="shared" si="3"/>
        <v>83061.515721597141</v>
      </c>
      <c r="M11" s="227" t="str">
        <f t="shared" si="4"/>
        <v>SI</v>
      </c>
    </row>
    <row r="12" spans="2:18" s="6" customFormat="1" ht="15.75" customHeight="1">
      <c r="B12" s="6">
        <f t="shared" si="5"/>
        <v>9</v>
      </c>
      <c r="C12" s="241" t="str">
        <f>+'Seguimiento FA'!B6</f>
        <v>2.1 Lab 24 x 7</v>
      </c>
      <c r="D12" s="242"/>
      <c r="E12" s="242"/>
      <c r="F12" s="242"/>
      <c r="G12" s="242"/>
      <c r="H12" s="30">
        <v>44986</v>
      </c>
      <c r="I12" s="18">
        <f t="shared" si="0"/>
        <v>31049381.796908248</v>
      </c>
      <c r="J12" s="18">
        <f t="shared" si="1"/>
        <v>24280202.453814231</v>
      </c>
      <c r="K12" s="187">
        <f t="shared" si="7"/>
        <v>0.27879418863867955</v>
      </c>
      <c r="L12" s="184">
        <f t="shared" si="3"/>
        <v>31049381.796908248</v>
      </c>
      <c r="M12" s="226" t="str">
        <f t="shared" si="4"/>
        <v>SI</v>
      </c>
    </row>
    <row r="13" spans="2:18" s="6" customFormat="1" ht="15.75" customHeight="1">
      <c r="B13" s="6">
        <f t="shared" si="5"/>
        <v>10</v>
      </c>
      <c r="C13" s="241" t="str">
        <f>+'Seguimiento FA'!B7</f>
        <v>2.2 Servicio de Reposición</v>
      </c>
      <c r="D13" s="242"/>
      <c r="E13" s="242"/>
      <c r="F13" s="242"/>
      <c r="G13" s="242"/>
      <c r="H13" s="30">
        <v>44986</v>
      </c>
      <c r="I13" s="18">
        <f t="shared" si="0"/>
        <v>616923.79386454541</v>
      </c>
      <c r="J13" s="186">
        <f t="shared" si="1"/>
        <v>478816.76879071927</v>
      </c>
      <c r="K13" s="187">
        <f t="shared" si="7"/>
        <v>0.28843397741191024</v>
      </c>
      <c r="L13" s="184">
        <f t="shared" si="3"/>
        <v>616923.79386454541</v>
      </c>
      <c r="M13" s="226" t="str">
        <f t="shared" si="4"/>
        <v>SI</v>
      </c>
    </row>
    <row r="14" spans="2:18" s="6" customFormat="1" ht="15.75" customHeight="1">
      <c r="B14" s="6">
        <f t="shared" si="5"/>
        <v>11</v>
      </c>
      <c r="C14" s="241" t="str">
        <f>+'Seguimiento FA'!B8</f>
        <v>2.3 Servicio de equipos solares</v>
      </c>
      <c r="D14" s="242"/>
      <c r="E14" s="242"/>
      <c r="F14" s="242"/>
      <c r="G14" s="242"/>
      <c r="H14" s="30">
        <v>44986</v>
      </c>
      <c r="I14" s="18">
        <f t="shared" si="0"/>
        <v>325611.31785481767</v>
      </c>
      <c r="J14" s="186">
        <f t="shared" si="1"/>
        <v>306150.83911781973</v>
      </c>
      <c r="K14" s="187">
        <f t="shared" si="7"/>
        <v>6.3565002118151082E-2</v>
      </c>
      <c r="L14" s="184">
        <f t="shared" si="3"/>
        <v>325611.31785481767</v>
      </c>
      <c r="M14" s="226" t="str">
        <f t="shared" si="4"/>
        <v>SI</v>
      </c>
    </row>
    <row r="15" spans="2:18" s="6" customFormat="1" ht="15.75" customHeight="1">
      <c r="B15" s="6">
        <f t="shared" si="5"/>
        <v>12</v>
      </c>
      <c r="C15" s="241" t="str">
        <f>+'Seguimiento FA'!B9</f>
        <v>2.4 Servicio de equipos dosificadores electricos</v>
      </c>
      <c r="D15" s="242"/>
      <c r="E15" s="242"/>
      <c r="F15" s="242"/>
      <c r="G15" s="242"/>
      <c r="H15" s="30">
        <v>44986</v>
      </c>
      <c r="I15" s="18">
        <f t="shared" si="0"/>
        <v>243731.66082243531</v>
      </c>
      <c r="J15" s="186">
        <f t="shared" si="1"/>
        <v>229164.79983548698</v>
      </c>
      <c r="K15" s="187">
        <f t="shared" si="7"/>
        <v>6.356500211815086E-2</v>
      </c>
      <c r="L15" s="184">
        <f t="shared" si="3"/>
        <v>243731.66082243531</v>
      </c>
      <c r="M15" s="226" t="str">
        <f t="shared" si="4"/>
        <v>SI</v>
      </c>
    </row>
    <row r="16" spans="2:18" s="6" customFormat="1" ht="15.75" customHeight="1">
      <c r="B16" s="6">
        <f t="shared" si="5"/>
        <v>13</v>
      </c>
      <c r="C16" s="241" t="str">
        <f>+'Seguimiento FA'!B10</f>
        <v>2.5 Servicio de Monitoreo de Corrosión con Cupones hasta 3600 psi</v>
      </c>
      <c r="D16" s="242"/>
      <c r="E16" s="242"/>
      <c r="F16" s="242"/>
      <c r="G16" s="242"/>
      <c r="H16" s="30">
        <v>44986</v>
      </c>
      <c r="I16" s="18">
        <f t="shared" si="0"/>
        <v>116887.3731864696</v>
      </c>
      <c r="J16" s="186">
        <f t="shared" si="1"/>
        <v>109229.83161342442</v>
      </c>
      <c r="K16" s="187">
        <f t="shared" si="7"/>
        <v>7.0104855605252592E-2</v>
      </c>
      <c r="L16" s="184">
        <f t="shared" si="3"/>
        <v>116887.3731864696</v>
      </c>
      <c r="M16" s="226" t="str">
        <f t="shared" si="4"/>
        <v>SI</v>
      </c>
    </row>
    <row r="17" spans="2:34" s="6" customFormat="1" ht="15.75" customHeight="1">
      <c r="B17" s="6">
        <f t="shared" si="5"/>
        <v>14</v>
      </c>
      <c r="C17" s="246" t="str">
        <f>+'Seguimiento FA'!B11</f>
        <v>2.6 Servicio de Telemetería</v>
      </c>
      <c r="D17" s="247"/>
      <c r="E17" s="247"/>
      <c r="F17" s="247"/>
      <c r="G17" s="247"/>
      <c r="H17" s="207">
        <v>44986</v>
      </c>
      <c r="I17" s="208">
        <f t="shared" si="0"/>
        <v>83061.515721597141</v>
      </c>
      <c r="J17" s="209">
        <f t="shared" si="1"/>
        <v>76504.742731882274</v>
      </c>
      <c r="K17" s="210">
        <f t="shared" si="7"/>
        <v>8.5704137489797994E-2</v>
      </c>
      <c r="L17" s="211">
        <f t="shared" si="3"/>
        <v>83061.515721597141</v>
      </c>
      <c r="M17" s="227" t="str">
        <f t="shared" si="4"/>
        <v>SI</v>
      </c>
    </row>
    <row r="18" spans="2:34" s="6" customFormat="1" ht="15.75" customHeight="1" thickBot="1">
      <c r="B18" s="6">
        <f t="shared" si="5"/>
        <v>15</v>
      </c>
      <c r="C18" s="248" t="s">
        <v>143</v>
      </c>
      <c r="D18" s="249"/>
      <c r="E18" s="249"/>
      <c r="F18" s="249"/>
      <c r="G18" s="249"/>
      <c r="H18" s="218">
        <v>45139</v>
      </c>
      <c r="I18" s="219">
        <f>+VLOOKUP(I$3,$C$21:$AF$32,B18+1,0)</f>
        <v>1321287.8587317073</v>
      </c>
      <c r="J18" s="219">
        <f t="shared" si="1"/>
        <v>618332</v>
      </c>
      <c r="K18" s="220">
        <f>+I18/J18-1</f>
        <v>1.1368582876702278</v>
      </c>
      <c r="L18" s="228">
        <f>+IF(K18&gt;=0.05,I18,J18)</f>
        <v>1321287.8587317073</v>
      </c>
      <c r="M18" s="229" t="str">
        <f t="shared" si="4"/>
        <v>SI</v>
      </c>
    </row>
    <row r="19" spans="2:34" s="6" customFormat="1" ht="14.25" customHeight="1">
      <c r="C19" s="8">
        <v>1</v>
      </c>
      <c r="D19" s="8">
        <v>2</v>
      </c>
      <c r="E19" s="8">
        <v>3</v>
      </c>
      <c r="F19" s="8">
        <v>4</v>
      </c>
      <c r="G19" s="8">
        <v>5</v>
      </c>
      <c r="H19" s="8">
        <v>6</v>
      </c>
      <c r="I19" s="8">
        <v>7</v>
      </c>
      <c r="J19" s="8">
        <v>8</v>
      </c>
      <c r="K19" s="8">
        <v>9</v>
      </c>
      <c r="L19" s="8">
        <v>10</v>
      </c>
      <c r="M19" s="8">
        <v>11</v>
      </c>
      <c r="N19" s="8">
        <v>12</v>
      </c>
      <c r="O19" s="8">
        <v>13</v>
      </c>
      <c r="P19" s="8">
        <v>14</v>
      </c>
      <c r="Q19" s="8">
        <v>15</v>
      </c>
      <c r="R19" s="8">
        <v>16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2:34" s="24" customFormat="1" ht="24.75" hidden="1" customHeight="1">
      <c r="C20" s="23">
        <v>1</v>
      </c>
      <c r="D20" s="23">
        <v>2</v>
      </c>
      <c r="E20" s="23">
        <v>3</v>
      </c>
      <c r="F20" s="23">
        <v>4</v>
      </c>
      <c r="G20" s="23">
        <v>5</v>
      </c>
      <c r="H20" s="23">
        <v>6</v>
      </c>
      <c r="I20" s="23">
        <v>7</v>
      </c>
      <c r="J20" s="23">
        <v>8</v>
      </c>
      <c r="K20" s="23">
        <v>9</v>
      </c>
      <c r="L20" s="23">
        <v>10</v>
      </c>
      <c r="M20" s="23">
        <v>11</v>
      </c>
      <c r="N20" s="23">
        <v>12</v>
      </c>
      <c r="O20" s="23">
        <v>13</v>
      </c>
      <c r="P20" s="23">
        <v>14</v>
      </c>
    </row>
    <row r="21" spans="2:34" s="11" customFormat="1" ht="21" customHeight="1">
      <c r="C21" s="237" t="s">
        <v>0</v>
      </c>
      <c r="D21" s="237" t="s">
        <v>7</v>
      </c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43" t="s">
        <v>16</v>
      </c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3"/>
      <c r="AF21" s="243"/>
      <c r="AG21" s="243"/>
    </row>
    <row r="22" spans="2:34" s="8" customFormat="1" ht="46.5" customHeight="1">
      <c r="C22" s="237"/>
      <c r="D22" s="188" t="str">
        <f>+C4</f>
        <v>31. Camion Dosificador</v>
      </c>
      <c r="E22" s="188" t="str">
        <f>+C5</f>
        <v>3.2 Laboratorista</v>
      </c>
      <c r="F22" s="188" t="str">
        <f>+C6</f>
        <v>Camion Hs 50%</v>
      </c>
      <c r="G22" s="188" t="str">
        <f>+C7</f>
        <v>Camion Hs100%</v>
      </c>
      <c r="H22" s="188" t="str">
        <f>+C8</f>
        <v>Laboratorista Hs 50%</v>
      </c>
      <c r="I22" s="188" t="str">
        <f>+C9</f>
        <v>Laboratorista Hs 100%</v>
      </c>
      <c r="J22" s="188" t="str">
        <f>+C10</f>
        <v>3.4. Scio de Monitoreo con cupones hasta 1500 psi</v>
      </c>
      <c r="K22" s="188" t="str">
        <f>+C11</f>
        <v>3. 5. Scio de Telemetría</v>
      </c>
      <c r="L22" s="189" t="str">
        <f>+'Seguimiento FA'!N13</f>
        <v>2.1 Lab 24 x 7</v>
      </c>
      <c r="M22" s="189" t="str">
        <f>+'Seguimiento FA'!O13</f>
        <v>2.2 Servicio de Reposición</v>
      </c>
      <c r="N22" s="189" t="str">
        <f>+'Seguimiento FA'!P13</f>
        <v>2.3 Servicio de equipos solares</v>
      </c>
      <c r="O22" s="189" t="str">
        <f>+'Seguimiento FA'!Q13</f>
        <v>2.4 Servicio de equipos dosificadores electricos</v>
      </c>
      <c r="P22" s="189" t="str">
        <f>+'Seguimiento FA'!R13</f>
        <v>2.5 Servicio de Monitoreo de Corrosión con Cupones hasta 3600 psi</v>
      </c>
      <c r="Q22" s="189" t="str">
        <f>+'Seguimiento FA'!S13</f>
        <v>2.6 Servicio de Telemetería</v>
      </c>
      <c r="R22" s="189" t="str">
        <f>'Seguimiento FA'!T13</f>
        <v>2.7 Alquiler de trailer vestidor/oficina</v>
      </c>
      <c r="S22" s="25" t="str">
        <f>+D22</f>
        <v>31. Camion Dosificador</v>
      </c>
      <c r="T22" s="25" t="str">
        <f>+E22</f>
        <v>3.2 Laboratorista</v>
      </c>
      <c r="U22" s="25" t="str">
        <f>+F22</f>
        <v>Camion Hs 50%</v>
      </c>
      <c r="V22" s="25" t="str">
        <f>+G22</f>
        <v>Camion Hs100%</v>
      </c>
      <c r="W22" s="25" t="str">
        <f>+C8</f>
        <v>Laboratorista Hs 50%</v>
      </c>
      <c r="X22" s="25" t="str">
        <f>+C8</f>
        <v>Laboratorista Hs 50%</v>
      </c>
      <c r="Y22" s="25" t="str">
        <f>+C10</f>
        <v>3.4. Scio de Monitoreo con cupones hasta 1500 psi</v>
      </c>
      <c r="Z22" s="25" t="str">
        <f>+C11</f>
        <v>3. 5. Scio de Telemetría</v>
      </c>
      <c r="AA22" s="25" t="str">
        <f>+'Seguimiento FA'!N13</f>
        <v>2.1 Lab 24 x 7</v>
      </c>
      <c r="AB22" s="25" t="str">
        <f>+'Seguimiento FA'!O13</f>
        <v>2.2 Servicio de Reposición</v>
      </c>
      <c r="AC22" s="25" t="str">
        <f>+'Seguimiento FA'!P13</f>
        <v>2.3 Servicio de equipos solares</v>
      </c>
      <c r="AD22" s="25" t="str">
        <f>+'Seguimiento FA'!Q13</f>
        <v>2.4 Servicio de equipos dosificadores electricos</v>
      </c>
      <c r="AE22" s="25" t="str">
        <f>+'Seguimiento FA'!R13</f>
        <v>2.5 Servicio de Monitoreo de Corrosión con Cupones hasta 3600 psi</v>
      </c>
      <c r="AF22" s="25" t="str">
        <f>+'Seguimiento FA'!S13</f>
        <v>2.6 Servicio de Telemetería</v>
      </c>
      <c r="AG22" s="25" t="str">
        <f>+'Seguimiento FA'!T13</f>
        <v>2.7 Alquiler de trailer vestidor/oficina</v>
      </c>
    </row>
    <row r="23" spans="2:34" s="8" customFormat="1" ht="17.25" customHeight="1">
      <c r="C23" s="30">
        <v>44986</v>
      </c>
      <c r="D23" s="18">
        <f t="shared" ref="D23:K24" si="8">+S23</f>
        <v>105887</v>
      </c>
      <c r="E23" s="18">
        <f t="shared" si="8"/>
        <v>1773046</v>
      </c>
      <c r="F23" s="18">
        <f t="shared" si="8"/>
        <v>16700</v>
      </c>
      <c r="G23" s="18">
        <f t="shared" si="8"/>
        <v>20346</v>
      </c>
      <c r="H23" s="18">
        <f t="shared" si="8"/>
        <v>13937</v>
      </c>
      <c r="I23" s="18">
        <f t="shared" si="8"/>
        <v>17203</v>
      </c>
      <c r="J23" s="18">
        <f t="shared" si="8"/>
        <v>18396</v>
      </c>
      <c r="K23" s="18">
        <f t="shared" si="8"/>
        <v>19145</v>
      </c>
      <c r="L23" s="9"/>
      <c r="M23" s="9"/>
      <c r="N23" s="9"/>
      <c r="O23" s="9"/>
      <c r="P23" s="9"/>
      <c r="Q23" s="9"/>
      <c r="R23" s="9"/>
      <c r="S23" s="9">
        <v>105887</v>
      </c>
      <c r="T23" s="9">
        <v>1773046</v>
      </c>
      <c r="U23" s="9">
        <v>16700</v>
      </c>
      <c r="V23" s="9">
        <v>20346</v>
      </c>
      <c r="W23" s="9">
        <v>13937</v>
      </c>
      <c r="X23" s="9">
        <v>17203</v>
      </c>
      <c r="Y23" s="9">
        <v>18396</v>
      </c>
      <c r="Z23" s="9">
        <v>19145</v>
      </c>
      <c r="AA23" s="9"/>
      <c r="AB23" s="9">
        <v>146885</v>
      </c>
      <c r="AC23" s="9">
        <v>74945</v>
      </c>
      <c r="AD23" s="9">
        <v>56099</v>
      </c>
      <c r="AE23" s="9">
        <v>26915</v>
      </c>
      <c r="AF23" s="9">
        <v>19145</v>
      </c>
      <c r="AG23" s="9"/>
      <c r="AH23" s="205">
        <v>44986</v>
      </c>
    </row>
    <row r="24" spans="2:34">
      <c r="C24" s="10">
        <v>45170</v>
      </c>
      <c r="D24" s="35">
        <f t="shared" si="8"/>
        <v>154749.12999594017</v>
      </c>
      <c r="E24" s="35">
        <f t="shared" si="8"/>
        <v>2600783.1434709798</v>
      </c>
      <c r="F24" s="35">
        <f t="shared" si="8"/>
        <v>24406.305504284766</v>
      </c>
      <c r="G24" s="35">
        <f t="shared" si="8"/>
        <v>29734.771963483701</v>
      </c>
      <c r="H24" s="35">
        <f t="shared" si="8"/>
        <v>20443.41470585368</v>
      </c>
      <c r="I24" s="35">
        <f t="shared" si="8"/>
        <v>25234.129524632335</v>
      </c>
      <c r="J24" s="29">
        <f t="shared" si="8"/>
        <v>31578.157961456454</v>
      </c>
      <c r="K24" s="29">
        <f t="shared" si="8"/>
        <v>32339.245110303513</v>
      </c>
      <c r="L24" s="15"/>
      <c r="M24" s="15"/>
      <c r="N24" s="15"/>
      <c r="O24" s="15"/>
      <c r="P24" s="15"/>
      <c r="Q24" s="15"/>
      <c r="R24" s="15"/>
      <c r="S24" s="15">
        <f>+$S$23*'Seguimiento FA'!J19</f>
        <v>154749.12999594017</v>
      </c>
      <c r="T24" s="15">
        <f>+$T$23*'Seguimiento FA'!K19</f>
        <v>2600783.1434709798</v>
      </c>
      <c r="U24" s="35">
        <f>+$U$23*'Seguimiento FA'!J19</f>
        <v>24406.305504284766</v>
      </c>
      <c r="V24" s="35">
        <f>+$V$23*'Seguimiento FA'!J19</f>
        <v>29734.771963483701</v>
      </c>
      <c r="W24" s="35">
        <f>+$W$23*'Seguimiento FA'!K19</f>
        <v>20443.41470585368</v>
      </c>
      <c r="X24" s="35">
        <f>+$X$23*'Seguimiento FA'!K19</f>
        <v>25234.129524632335</v>
      </c>
      <c r="Y24" s="35">
        <f>+$Y$23*'Seguimiento FA'!L19</f>
        <v>31578.157961456454</v>
      </c>
      <c r="Z24" s="35">
        <f>+$Z$23*'Seguimiento FA'!M19</f>
        <v>32339.245110303513</v>
      </c>
      <c r="AA24" s="35"/>
      <c r="AB24" s="35"/>
      <c r="AC24" s="35"/>
      <c r="AD24" s="35"/>
      <c r="AE24" s="35"/>
      <c r="AF24" s="35"/>
      <c r="AG24" s="35"/>
    </row>
    <row r="25" spans="2:34">
      <c r="C25" s="10">
        <v>45200</v>
      </c>
      <c r="D25" s="35">
        <f t="shared" ref="D25:I26" si="9">+S25</f>
        <v>172987.28110293622</v>
      </c>
      <c r="E25" s="35">
        <f t="shared" si="9"/>
        <v>2914955.9181507379</v>
      </c>
      <c r="F25" s="35">
        <f t="shared" si="9"/>
        <v>27282.740982547759</v>
      </c>
      <c r="G25" s="35">
        <f t="shared" si="9"/>
        <v>33239.200480893218</v>
      </c>
      <c r="H25" s="35">
        <f t="shared" si="9"/>
        <v>22912.964825090174</v>
      </c>
      <c r="I25" s="35">
        <f t="shared" si="9"/>
        <v>28282.394624813536</v>
      </c>
      <c r="J25" s="29">
        <v>31578</v>
      </c>
      <c r="K25" s="29">
        <v>32339</v>
      </c>
      <c r="L25" s="15"/>
      <c r="M25" s="15"/>
      <c r="N25" s="15"/>
      <c r="O25" s="15"/>
      <c r="P25" s="15"/>
      <c r="Q25" s="15"/>
      <c r="R25" s="15"/>
      <c r="S25" s="15">
        <f>+$S$23*'Seguimiento FA'!J20</f>
        <v>172987.28110293622</v>
      </c>
      <c r="T25" s="15">
        <f>+$T$23*'Seguimiento FA'!K20</f>
        <v>2914955.9181507379</v>
      </c>
      <c r="U25" s="35">
        <f>+$U$23*'Seguimiento FA'!J20</f>
        <v>27282.740982547759</v>
      </c>
      <c r="V25" s="35">
        <f>+$V$23*'Seguimiento FA'!J20</f>
        <v>33239.200480893218</v>
      </c>
      <c r="W25" s="35">
        <f>+$W$23*'Seguimiento FA'!K20</f>
        <v>22912.964825090174</v>
      </c>
      <c r="X25" s="35">
        <f>+$X$23*'Seguimiento FA'!K20</f>
        <v>28282.394624813536</v>
      </c>
      <c r="Y25" s="35">
        <f>+$Y$23*'Seguimiento FA'!L20</f>
        <v>32288.733920625215</v>
      </c>
      <c r="Z25" s="35">
        <f>+$Z$23*'Seguimiento FA'!M20</f>
        <v>33426.121724656572</v>
      </c>
      <c r="AA25" s="35"/>
      <c r="AB25" s="35"/>
      <c r="AC25" s="35"/>
      <c r="AD25" s="35"/>
      <c r="AE25" s="35"/>
      <c r="AF25" s="35"/>
      <c r="AG25" s="35">
        <v>552468</v>
      </c>
    </row>
    <row r="26" spans="2:34">
      <c r="C26" s="10">
        <v>45231</v>
      </c>
      <c r="D26" s="35">
        <f t="shared" si="9"/>
        <v>190484.72644046633</v>
      </c>
      <c r="E26" s="35">
        <f t="shared" si="9"/>
        <v>3221120.1654007225</v>
      </c>
      <c r="F26" s="35">
        <f t="shared" si="9"/>
        <v>30042.355827965544</v>
      </c>
      <c r="G26" s="35">
        <f t="shared" si="9"/>
        <v>36601.303693160895</v>
      </c>
      <c r="H26" s="35">
        <f t="shared" si="9"/>
        <v>25319.564041310754</v>
      </c>
      <c r="I26" s="15">
        <f t="shared" si="9"/>
        <v>31252.956891918555</v>
      </c>
      <c r="J26" s="15">
        <f>+J25</f>
        <v>31578</v>
      </c>
      <c r="K26" s="15">
        <f t="shared" ref="K26:R26" si="10">+Z26</f>
        <v>34067.295760139008</v>
      </c>
      <c r="L26" s="15">
        <f t="shared" si="10"/>
        <v>0</v>
      </c>
      <c r="M26" s="15">
        <f t="shared" si="10"/>
        <v>265763.05840752705</v>
      </c>
      <c r="N26" s="15">
        <f t="shared" si="10"/>
        <v>133218.85237390056</v>
      </c>
      <c r="O26" s="15">
        <f t="shared" si="10"/>
        <v>99719.052629574333</v>
      </c>
      <c r="P26" s="15">
        <f t="shared" si="10"/>
        <v>47858.076449868517</v>
      </c>
      <c r="Q26" s="15">
        <f t="shared" si="10"/>
        <v>34067.295760139008</v>
      </c>
      <c r="R26" s="15">
        <f t="shared" si="10"/>
        <v>552468</v>
      </c>
      <c r="S26" s="15">
        <f>+$S$23*'Seguimiento FA'!J21</f>
        <v>190484.72644046633</v>
      </c>
      <c r="T26" s="15">
        <f>+$T$23*'Seguimiento FA'!K21</f>
        <v>3221120.1654007225</v>
      </c>
      <c r="U26" s="35">
        <f>+$U$23*'Seguimiento FA'!J21</f>
        <v>30042.355827965544</v>
      </c>
      <c r="V26" s="35">
        <f>+$V$23*'Seguimiento FA'!J21</f>
        <v>36601.303693160895</v>
      </c>
      <c r="W26" s="35">
        <f>+$W$23*'Seguimiento FA'!K21</f>
        <v>25319.564041310754</v>
      </c>
      <c r="X26" s="35">
        <f>+$X$23*'Seguimiento FA'!K21</f>
        <v>31252.956891918555</v>
      </c>
      <c r="Y26" s="35">
        <f>+$Y$23*'Seguimiento FA'!L21</f>
        <v>32710.27956053432</v>
      </c>
      <c r="Z26" s="35">
        <f>+$Z$23*'Seguimiento FA'!M21</f>
        <v>34067.295760139008</v>
      </c>
      <c r="AA26" s="35"/>
      <c r="AB26" s="35">
        <f>+AB$23*'Seguimiento FA'!O21</f>
        <v>265763.05840752705</v>
      </c>
      <c r="AC26" s="35">
        <f>+AC$23*'Seguimiento FA'!P21</f>
        <v>133218.85237390056</v>
      </c>
      <c r="AD26" s="35">
        <f>+AD$23*'Seguimiento FA'!Q21</f>
        <v>99719.052629574333</v>
      </c>
      <c r="AE26" s="35">
        <f>+AE$23*'Seguimiento FA'!R21</f>
        <v>47858.076449868517</v>
      </c>
      <c r="AF26" s="35">
        <f>+AF$23*'Seguimiento FA'!S21</f>
        <v>34067.295760139008</v>
      </c>
      <c r="AG26" s="35">
        <f>+AG$25*'Seguimiento FA'!T21</f>
        <v>552468</v>
      </c>
    </row>
    <row r="27" spans="2:34">
      <c r="C27" s="10">
        <v>45261</v>
      </c>
      <c r="D27" s="35">
        <f t="shared" ref="D27" si="11">+S27</f>
        <v>208809.67273347126</v>
      </c>
      <c r="E27" s="35">
        <f t="shared" ref="E27" si="12">+T27</f>
        <v>3516139.024822542</v>
      </c>
      <c r="F27" s="35">
        <f t="shared" ref="F27" si="13">+U27</f>
        <v>32932.480235052179</v>
      </c>
      <c r="G27" s="35">
        <f t="shared" ref="G27" si="14">+V27</f>
        <v>40122.409752237822</v>
      </c>
      <c r="H27" s="35">
        <f t="shared" ref="H27" si="15">+W27</f>
        <v>27638.55511303811</v>
      </c>
      <c r="I27" s="15">
        <f t="shared" ref="I27" si="16">+X27</f>
        <v>34115.380900451644</v>
      </c>
      <c r="J27" s="15">
        <f t="shared" ref="J27" si="17">+Y27</f>
        <v>33917.317111609904</v>
      </c>
      <c r="K27" s="15">
        <f t="shared" ref="K27" si="18">+Z27</f>
        <v>35433.863689602171</v>
      </c>
      <c r="L27" s="15">
        <f t="shared" ref="L27" si="19">+AA27</f>
        <v>14481895</v>
      </c>
      <c r="M27" s="15">
        <f t="shared" ref="M27" si="20">+AB27</f>
        <v>289014.91848187719</v>
      </c>
      <c r="N27" s="15">
        <f t="shared" ref="N27" si="21">+AC27</f>
        <v>137951.1114530729</v>
      </c>
      <c r="O27" s="15">
        <f t="shared" ref="O27" si="22">+AD27</f>
        <v>103261.31698453448</v>
      </c>
      <c r="P27" s="15">
        <f t="shared" ref="P27" si="23">+AE27</f>
        <v>49624.080781636258</v>
      </c>
      <c r="Q27" s="15">
        <f t="shared" ref="Q27" si="24">+AF27</f>
        <v>35433.863689602171</v>
      </c>
      <c r="R27" s="215"/>
      <c r="S27" s="15">
        <f>+$S$23*'Seguimiento FA'!J22</f>
        <v>208809.67273347126</v>
      </c>
      <c r="T27" s="15">
        <f>+$T$23*'Seguimiento FA'!K22</f>
        <v>3516139.024822542</v>
      </c>
      <c r="U27" s="35">
        <f>+$U$23*'Seguimiento FA'!J22</f>
        <v>32932.480235052179</v>
      </c>
      <c r="V27" s="35">
        <f>+$V$23*'Seguimiento FA'!J22</f>
        <v>40122.409752237822</v>
      </c>
      <c r="W27" s="35">
        <f>+$W$23*'Seguimiento FA'!K22</f>
        <v>27638.55511303811</v>
      </c>
      <c r="X27" s="35">
        <f>+$X$23*'Seguimiento FA'!K22</f>
        <v>34115.380900451644</v>
      </c>
      <c r="Y27" s="35">
        <f>+$Y$23*'Seguimiento FA'!L22</f>
        <v>33917.317111609904</v>
      </c>
      <c r="Z27" s="35">
        <f>+$Z$23*'Seguimiento FA'!M22</f>
        <v>35433.863689602171</v>
      </c>
      <c r="AA27" s="9">
        <v>14481895</v>
      </c>
      <c r="AB27" s="35">
        <f>+AB$23*'Seguimiento FA'!O22</f>
        <v>289014.91848187719</v>
      </c>
      <c r="AC27" s="35">
        <f>+AC$23*'Seguimiento FA'!P22</f>
        <v>137951.1114530729</v>
      </c>
      <c r="AD27" s="35">
        <f>+AD$23*'Seguimiento FA'!Q22</f>
        <v>103261.31698453448</v>
      </c>
      <c r="AE27" s="35">
        <f>+AE$23*'Seguimiento FA'!R22</f>
        <v>49624.080781636258</v>
      </c>
      <c r="AF27" s="35">
        <f>+AF$23*'Seguimiento FA'!S22</f>
        <v>35433.863689602171</v>
      </c>
      <c r="AG27" s="35">
        <f>+AG$25*'Seguimiento FA'!T22</f>
        <v>594232.27082926827</v>
      </c>
    </row>
    <row r="28" spans="2:34">
      <c r="C28" s="10">
        <v>45292</v>
      </c>
      <c r="D28" s="35">
        <f t="shared" ref="D28" si="25">+S28</f>
        <v>261751.2617844863</v>
      </c>
      <c r="E28" s="35">
        <f t="shared" ref="E28" si="26">+T28</f>
        <v>4366729.8754387572</v>
      </c>
      <c r="F28" s="35">
        <f t="shared" ref="F28" si="27">+U28</f>
        <v>41282.178849159209</v>
      </c>
      <c r="G28" s="35">
        <f t="shared" ref="G28" si="28">+V28</f>
        <v>50295.042566766067</v>
      </c>
      <c r="H28" s="35">
        <f t="shared" ref="H28" si="29">+W28</f>
        <v>34324.611021930592</v>
      </c>
      <c r="I28" s="15">
        <f t="shared" ref="I28" si="30">+X28</f>
        <v>42368.248791725047</v>
      </c>
      <c r="J28" s="15">
        <f t="shared" ref="J28" si="31">+Y28</f>
        <v>70036.713652008708</v>
      </c>
      <c r="K28" s="15">
        <f t="shared" ref="K28" si="32">+Z28</f>
        <v>70265.932841702393</v>
      </c>
      <c r="L28" s="15">
        <f t="shared" ref="L28" si="33">+AA28</f>
        <v>18520214.770652793</v>
      </c>
      <c r="M28" s="15">
        <f t="shared" ref="M28" si="34">+AB28</f>
        <v>362889.06581640383</v>
      </c>
      <c r="N28" s="15">
        <f t="shared" ref="N28" si="35">+AC28</f>
        <v>289727.89506533701</v>
      </c>
      <c r="O28" s="15">
        <f t="shared" ref="O28" si="36">+AD28</f>
        <v>216871.64167416561</v>
      </c>
      <c r="P28" s="15">
        <f t="shared" ref="P28" si="37">+AE28</f>
        <v>102470.00151901579</v>
      </c>
      <c r="Q28" s="15">
        <f t="shared" ref="Q28" si="38">+AF28</f>
        <v>70265.932841702393</v>
      </c>
      <c r="R28" s="215"/>
      <c r="S28" s="15">
        <f>+$S$23*'Seguimiento FA'!J23</f>
        <v>261751.2617844863</v>
      </c>
      <c r="T28" s="15">
        <f>+$T$23*'Seguimiento FA'!K23</f>
        <v>4366729.8754387572</v>
      </c>
      <c r="U28" s="35">
        <f>+$U$23*'Seguimiento FA'!J23</f>
        <v>41282.178849159209</v>
      </c>
      <c r="V28" s="35">
        <f>+$V$23*'Seguimiento FA'!J23</f>
        <v>50295.042566766067</v>
      </c>
      <c r="W28" s="35">
        <f>+$W$23*'Seguimiento FA'!K23</f>
        <v>34324.611021930592</v>
      </c>
      <c r="X28" s="35">
        <f>+$X$23*'Seguimiento FA'!K23</f>
        <v>42368.248791725047</v>
      </c>
      <c r="Y28" s="35">
        <f>+$Y$23*'Seguimiento FA'!L23</f>
        <v>70036.713652008708</v>
      </c>
      <c r="Z28" s="35">
        <f>+$Z$23*'Seguimiento FA'!M23</f>
        <v>70265.932841702393</v>
      </c>
      <c r="AA28" s="206">
        <f>+AA$27*'Seguimiento FA'!N23</f>
        <v>18520214.770652793</v>
      </c>
      <c r="AB28" s="35">
        <f>+AB$23*'Seguimiento FA'!O23</f>
        <v>362889.06581640383</v>
      </c>
      <c r="AC28" s="35">
        <f>+AC$23*'Seguimiento FA'!P23</f>
        <v>289727.89506533701</v>
      </c>
      <c r="AD28" s="35">
        <f>+AD$23*'Seguimiento FA'!Q23</f>
        <v>216871.64167416561</v>
      </c>
      <c r="AE28" s="35">
        <f>+AE$23*'Seguimiento FA'!R23</f>
        <v>102470.00151901579</v>
      </c>
      <c r="AF28" s="35">
        <f>+AF$23*'Seguimiento FA'!S23</f>
        <v>70265.932841702393</v>
      </c>
      <c r="AG28" s="35">
        <f>+AG$25*'Seguimiento FA'!T23</f>
        <v>660189.63512195123</v>
      </c>
    </row>
    <row r="29" spans="2:34">
      <c r="C29" s="10">
        <v>45323</v>
      </c>
      <c r="D29" s="35">
        <f t="shared" ref="D29" si="39">+S29</f>
        <v>337406.64276322769</v>
      </c>
      <c r="E29" s="35">
        <f t="shared" ref="E29" si="40">+T29</f>
        <v>5587388.5652288422</v>
      </c>
      <c r="F29" s="35">
        <f t="shared" ref="F29" si="41">+U29</f>
        <v>53214.189977484515</v>
      </c>
      <c r="G29" s="35">
        <f t="shared" ref="G29" si="42">+V29</f>
        <v>64832.090376161672</v>
      </c>
      <c r="H29" s="35">
        <f t="shared" ref="H29" si="43">+W29</f>
        <v>43919.579319202305</v>
      </c>
      <c r="I29" s="15">
        <f t="shared" ref="I29" si="44">+X29</f>
        <v>54211.704314288392</v>
      </c>
      <c r="J29" s="15">
        <f t="shared" ref="J29" si="45">+Y29</f>
        <v>74656.956431750164</v>
      </c>
      <c r="K29" s="15">
        <f t="shared" ref="K29" si="46">+Z29</f>
        <v>76504.742731882274</v>
      </c>
      <c r="L29" s="15">
        <f t="shared" ref="L29" si="47">+AA29</f>
        <v>22940736.904237878</v>
      </c>
      <c r="M29" s="15">
        <f t="shared" ref="M29" si="48">+AB29</f>
        <v>451024.85697883932</v>
      </c>
      <c r="N29" s="15">
        <f t="shared" ref="N29" si="49">+AC29</f>
        <v>306150.83911781973</v>
      </c>
      <c r="O29" s="15">
        <f t="shared" ref="O29" si="50">+AD29</f>
        <v>229164.79983548698</v>
      </c>
      <c r="P29" s="15">
        <f t="shared" ref="P29" si="51">+AE29</f>
        <v>109229.83161342442</v>
      </c>
      <c r="Q29" s="15">
        <f t="shared" ref="Q29" si="52">+AF29</f>
        <v>76504.742731882274</v>
      </c>
      <c r="R29" s="15"/>
      <c r="S29" s="15">
        <f>+$S$23*'Seguimiento FA'!J24</f>
        <v>337406.64276322769</v>
      </c>
      <c r="T29" s="15">
        <f>+$T$23*'Seguimiento FA'!K24</f>
        <v>5587388.5652288422</v>
      </c>
      <c r="U29" s="35">
        <f>+$U$23*'Seguimiento FA'!J24</f>
        <v>53214.189977484515</v>
      </c>
      <c r="V29" s="35">
        <f>+$V$23*'Seguimiento FA'!J24</f>
        <v>64832.090376161672</v>
      </c>
      <c r="W29" s="35">
        <f>+$W$23*'Seguimiento FA'!K24</f>
        <v>43919.579319202305</v>
      </c>
      <c r="X29" s="35">
        <f>+$X$23*'Seguimiento FA'!K24</f>
        <v>54211.704314288392</v>
      </c>
      <c r="Y29" s="35">
        <f>+$Y$23*'Seguimiento FA'!L24</f>
        <v>74656.956431750164</v>
      </c>
      <c r="Z29" s="35">
        <f>+$Z$23*'Seguimiento FA'!M24</f>
        <v>76504.742731882274</v>
      </c>
      <c r="AA29" s="206">
        <f>+AA$27*'Seguimiento FA'!N24</f>
        <v>22940736.904237878</v>
      </c>
      <c r="AB29" s="35">
        <f>+AB$23*'Seguimiento FA'!O24</f>
        <v>451024.85697883932</v>
      </c>
      <c r="AC29" s="35">
        <f>+AC$23*'Seguimiento FA'!P24</f>
        <v>306150.83911781973</v>
      </c>
      <c r="AD29" s="35">
        <f>+AD$23*'Seguimiento FA'!Q24</f>
        <v>229164.79983548698</v>
      </c>
      <c r="AE29" s="35">
        <f>+AE$23*'Seguimiento FA'!R24</f>
        <v>109229.83161342442</v>
      </c>
      <c r="AF29" s="35">
        <f>+AF$23*'Seguimiento FA'!S24</f>
        <v>76504.742731882274</v>
      </c>
      <c r="AG29" s="35">
        <f>+AG$25*'Seguimiento FA'!T24</f>
        <v>1016910.7153170732</v>
      </c>
    </row>
    <row r="30" spans="2:34">
      <c r="C30" s="10">
        <v>45352</v>
      </c>
      <c r="D30" s="35">
        <f t="shared" ref="D30" si="53">+S30</f>
        <v>364980.20539436286</v>
      </c>
      <c r="E30" s="35">
        <f t="shared" ref="E30" si="54">+T30</f>
        <v>6020568.842754554</v>
      </c>
      <c r="F30" s="35">
        <f t="shared" ref="F30" si="55">+U30</f>
        <v>57562.962687448497</v>
      </c>
      <c r="G30" s="35">
        <f t="shared" ref="G30" si="56">+V30</f>
        <v>70130.301726875885</v>
      </c>
      <c r="H30" s="35">
        <f t="shared" ref="H30" si="57">+W30</f>
        <v>47324.586029618084</v>
      </c>
      <c r="I30" s="15">
        <f t="shared" ref="I30" si="58">+X30</f>
        <v>58414.641132777484</v>
      </c>
      <c r="J30" s="15">
        <f>+J29</f>
        <v>74656.956431750164</v>
      </c>
      <c r="K30" s="15">
        <f>+K29</f>
        <v>76504.742731882274</v>
      </c>
      <c r="L30" s="15">
        <f t="shared" ref="L30" si="59">+AA30</f>
        <v>24280202.453814231</v>
      </c>
      <c r="M30" s="15">
        <f t="shared" ref="M30" si="60">+AB30</f>
        <v>478816.76879071927</v>
      </c>
      <c r="N30" s="15">
        <f>+N29</f>
        <v>306150.83911781973</v>
      </c>
      <c r="O30" s="15">
        <f t="shared" ref="O30:Q30" si="61">+O29</f>
        <v>229164.79983548698</v>
      </c>
      <c r="P30" s="15">
        <f t="shared" si="61"/>
        <v>109229.83161342442</v>
      </c>
      <c r="Q30" s="15">
        <f t="shared" si="61"/>
        <v>76504.742731882274</v>
      </c>
      <c r="R30" s="15">
        <v>618332</v>
      </c>
      <c r="S30" s="15">
        <f>+$S$23*'Seguimiento FA'!J25</f>
        <v>364980.20539436286</v>
      </c>
      <c r="T30" s="15">
        <f>+$T$23*'Seguimiento FA'!K25</f>
        <v>6020568.842754554</v>
      </c>
      <c r="U30" s="35">
        <f>+$U$23*'Seguimiento FA'!J25</f>
        <v>57562.962687448497</v>
      </c>
      <c r="V30" s="35">
        <f>+$V$23*'Seguimiento FA'!J25</f>
        <v>70130.301726875885</v>
      </c>
      <c r="W30" s="35">
        <f>+$W$23*'Seguimiento FA'!K25</f>
        <v>47324.586029618084</v>
      </c>
      <c r="X30" s="35">
        <f>+$X$23*'Seguimiento FA'!K25</f>
        <v>58414.641132777484</v>
      </c>
      <c r="Y30" s="35">
        <f>+$Y$23*'Seguimiento FA'!L25</f>
        <v>77546.063778703494</v>
      </c>
      <c r="Z30" s="35">
        <f>+$Z$23*'Seguimiento FA'!M25</f>
        <v>80198.610207488528</v>
      </c>
      <c r="AA30" s="206">
        <f>+AA$27*'Seguimiento FA'!N25</f>
        <v>24280202.453814231</v>
      </c>
      <c r="AB30" s="35">
        <f>+AB$23*'Seguimiento FA'!O25</f>
        <v>478816.76879071927</v>
      </c>
      <c r="AC30" s="35">
        <f>+AC$23*'Seguimiento FA'!P25</f>
        <v>316768.22838357801</v>
      </c>
      <c r="AD30" s="35">
        <f>+AD$23*'Seguimiento FA'!Q25</f>
        <v>237112.29360318024</v>
      </c>
      <c r="AE30" s="35">
        <f>+AE$23*'Seguimiento FA'!R25</f>
        <v>113456.85511001329</v>
      </c>
      <c r="AF30" s="35">
        <f>+AF$23*'Seguimiento FA'!S25</f>
        <v>80198.610207488528</v>
      </c>
      <c r="AG30" s="35">
        <f>+AG$25*'Seguimiento FA'!T25</f>
        <v>1199475.4021463413</v>
      </c>
    </row>
    <row r="31" spans="2:34">
      <c r="C31" s="10">
        <v>45383</v>
      </c>
      <c r="D31" s="35">
        <f t="shared" ref="D31" si="62">+S31</f>
        <v>448312.58243857353</v>
      </c>
      <c r="E31" s="35">
        <f t="shared" ref="E31" si="63">+T31</f>
        <v>7499704.8688045219</v>
      </c>
      <c r="F31" s="35">
        <f t="shared" ref="F31" si="64">+U31</f>
        <v>70705.753555433417</v>
      </c>
      <c r="G31" s="35">
        <f t="shared" ref="G31" si="65">+V31</f>
        <v>86142.470768793311</v>
      </c>
      <c r="H31" s="35">
        <f t="shared" ref="H31" si="66">+W31</f>
        <v>58951.31133457824</v>
      </c>
      <c r="I31" s="15">
        <f t="shared" ref="I31" si="67">+X31</f>
        <v>72765.97609878378</v>
      </c>
      <c r="J31" s="15">
        <f t="shared" ref="J31" si="68">+Y31</f>
        <v>79890.771582325644</v>
      </c>
      <c r="K31" s="15">
        <f t="shared" ref="K31" si="69">+Z31</f>
        <v>83061.515721597141</v>
      </c>
      <c r="L31" s="15">
        <f t="shared" ref="L31" si="70">+AA31</f>
        <v>31049381.796908248</v>
      </c>
      <c r="M31" s="15">
        <f t="shared" ref="M31" si="71">+AB31</f>
        <v>616923.79386454541</v>
      </c>
      <c r="N31" s="15">
        <f t="shared" ref="N31" si="72">+AC31</f>
        <v>325611.31785481767</v>
      </c>
      <c r="O31" s="15">
        <f t="shared" ref="O31" si="73">+AD31</f>
        <v>243731.66082243531</v>
      </c>
      <c r="P31" s="15">
        <f t="shared" ref="P31" si="74">+AE31</f>
        <v>116887.3731864696</v>
      </c>
      <c r="Q31" s="15">
        <f t="shared" ref="Q31" si="75">+AF31</f>
        <v>83061.515721597141</v>
      </c>
      <c r="R31" s="15">
        <f t="shared" ref="R31" si="76">+AG31</f>
        <v>1321287.8587317073</v>
      </c>
      <c r="S31" s="15">
        <f>+$S$23*'Seguimiento FA'!J26</f>
        <v>448312.58243857353</v>
      </c>
      <c r="T31" s="15">
        <f>+$T$23*'Seguimiento FA'!K26</f>
        <v>7499704.8688045219</v>
      </c>
      <c r="U31" s="35">
        <f>+$U$23*'Seguimiento FA'!J26</f>
        <v>70705.753555433417</v>
      </c>
      <c r="V31" s="35">
        <f>+$V$23*'Seguimiento FA'!J26</f>
        <v>86142.470768793311</v>
      </c>
      <c r="W31" s="35">
        <f>+$W$23*'Seguimiento FA'!K26</f>
        <v>58951.31133457824</v>
      </c>
      <c r="X31" s="35">
        <f>+$X$23*'Seguimiento FA'!K26</f>
        <v>72765.97609878378</v>
      </c>
      <c r="Y31" s="35">
        <f>+$Y$23*'Seguimiento FA'!L26</f>
        <v>79890.771582325644</v>
      </c>
      <c r="Z31" s="35">
        <f>+$Z$23*'Seguimiento FA'!M26</f>
        <v>83061.515721597141</v>
      </c>
      <c r="AA31" s="206">
        <f>+AA$27*'Seguimiento FA'!N26</f>
        <v>31049381.796908248</v>
      </c>
      <c r="AB31" s="35">
        <f>+AB$23*'Seguimiento FA'!O26</f>
        <v>616923.79386454541</v>
      </c>
      <c r="AC31" s="35">
        <f>+AC$23*'Seguimiento FA'!P26</f>
        <v>325611.31785481767</v>
      </c>
      <c r="AD31" s="35">
        <f>+AD$23*'Seguimiento FA'!Q26</f>
        <v>243731.66082243531</v>
      </c>
      <c r="AE31" s="35">
        <f>+AE$23*'Seguimiento FA'!R26</f>
        <v>116887.3731864696</v>
      </c>
      <c r="AF31" s="35">
        <f>+AF$23*'Seguimiento FA'!S26</f>
        <v>83061.515721597141</v>
      </c>
      <c r="AG31" s="35">
        <f>+AG$25*'Seguimiento FA'!T26</f>
        <v>1321287.8587317073</v>
      </c>
    </row>
    <row r="36" spans="12:12">
      <c r="L36" s="5"/>
    </row>
  </sheetData>
  <mergeCells count="19">
    <mergeCell ref="C16:G16"/>
    <mergeCell ref="C17:G17"/>
    <mergeCell ref="C18:G18"/>
    <mergeCell ref="D21:R21"/>
    <mergeCell ref="C3:G3"/>
    <mergeCell ref="C7:G7"/>
    <mergeCell ref="S21:AG21"/>
    <mergeCell ref="C4:G4"/>
    <mergeCell ref="C5:G5"/>
    <mergeCell ref="C6:G6"/>
    <mergeCell ref="C8:G8"/>
    <mergeCell ref="C10:G10"/>
    <mergeCell ref="C11:G11"/>
    <mergeCell ref="C9:G9"/>
    <mergeCell ref="C21:C22"/>
    <mergeCell ref="C12:G12"/>
    <mergeCell ref="C13:G13"/>
    <mergeCell ref="C14:G14"/>
    <mergeCell ref="C15:G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3DF2-2D5B-47EC-99F2-B7281EB5E4F0}">
  <dimension ref="A2:BE74"/>
  <sheetViews>
    <sheetView showGridLines="0" topLeftCell="A24" workbookViewId="0">
      <pane xSplit="2" topLeftCell="AV1" activePane="topRight" state="frozen"/>
      <selection activeCell="C11" sqref="C11"/>
      <selection pane="topRight" activeCell="C11" sqref="C11"/>
    </sheetView>
  </sheetViews>
  <sheetFormatPr baseColWidth="10" defaultRowHeight="15"/>
  <cols>
    <col min="1" max="1" width="21.140625" customWidth="1"/>
    <col min="2" max="2" width="27.5703125" customWidth="1"/>
    <col min="3" max="6" width="16.7109375" customWidth="1"/>
    <col min="7" max="7" width="14.28515625" customWidth="1"/>
    <col min="21" max="21" width="13" customWidth="1"/>
    <col min="25" max="25" width="13" customWidth="1"/>
    <col min="29" max="29" width="13" customWidth="1"/>
    <col min="30" max="30" width="10" customWidth="1"/>
    <col min="33" max="33" width="13" customWidth="1"/>
    <col min="34" max="34" width="4.140625" customWidth="1"/>
    <col min="37" max="37" width="13" customWidth="1"/>
    <col min="38" max="38" width="3.5703125" customWidth="1"/>
    <col min="41" max="41" width="13" customWidth="1"/>
    <col min="42" max="42" width="2.42578125" customWidth="1"/>
    <col min="45" max="45" width="13" customWidth="1"/>
    <col min="46" max="46" width="2.28515625" customWidth="1"/>
    <col min="49" max="49" width="13" customWidth="1"/>
    <col min="50" max="50" width="2.28515625" customWidth="1"/>
    <col min="53" max="53" width="13" customWidth="1"/>
    <col min="54" max="54" width="4.28515625" customWidth="1"/>
    <col min="57" max="57" width="13" customWidth="1"/>
  </cols>
  <sheetData>
    <row r="2" spans="1:57">
      <c r="B2" s="77"/>
      <c r="C2" s="77"/>
      <c r="D2" s="77"/>
      <c r="E2" s="77"/>
      <c r="F2" s="77"/>
      <c r="G2" s="78"/>
      <c r="L2" s="77" t="s">
        <v>88</v>
      </c>
      <c r="M2" s="78">
        <v>0</v>
      </c>
      <c r="P2" s="77" t="s">
        <v>88</v>
      </c>
      <c r="Q2" s="78">
        <v>0</v>
      </c>
      <c r="T2" s="77" t="s">
        <v>88</v>
      </c>
      <c r="U2" s="78">
        <v>0.25</v>
      </c>
      <c r="X2" s="77" t="s">
        <v>88</v>
      </c>
      <c r="Y2" s="78">
        <v>0.25</v>
      </c>
      <c r="AB2" s="77" t="s">
        <v>88</v>
      </c>
      <c r="AC2" s="78">
        <v>0.25</v>
      </c>
      <c r="AF2" s="77" t="s">
        <v>88</v>
      </c>
      <c r="AG2" s="78">
        <f>AC3+AC2</f>
        <v>0.52500000000000002</v>
      </c>
      <c r="AJ2" s="77" t="s">
        <v>88</v>
      </c>
      <c r="AK2" s="78">
        <f>AG2</f>
        <v>0.52500000000000002</v>
      </c>
      <c r="AN2" s="77" t="s">
        <v>88</v>
      </c>
      <c r="AO2" s="78">
        <f>AK2</f>
        <v>0.52500000000000002</v>
      </c>
      <c r="AR2" s="77" t="s">
        <v>88</v>
      </c>
      <c r="AS2" s="78">
        <f>+AO2+AO3</f>
        <v>1.081</v>
      </c>
      <c r="AV2" s="77" t="s">
        <v>88</v>
      </c>
      <c r="AW2" s="78">
        <f>+AS2</f>
        <v>1.081</v>
      </c>
      <c r="AZ2" s="77" t="s">
        <v>88</v>
      </c>
      <c r="BA2" s="78">
        <f>+AW2</f>
        <v>1.081</v>
      </c>
      <c r="BD2" s="77" t="s">
        <v>88</v>
      </c>
      <c r="BE2" s="78">
        <f>+BA2+BA3+69.1%</f>
        <v>2.875</v>
      </c>
    </row>
    <row r="3" spans="1:57">
      <c r="B3" s="77"/>
      <c r="C3" s="77"/>
      <c r="D3" s="77"/>
      <c r="E3" s="77"/>
      <c r="F3" s="77"/>
      <c r="G3" s="66"/>
      <c r="L3" s="77" t="s">
        <v>89</v>
      </c>
      <c r="M3" s="66">
        <v>0.11</v>
      </c>
      <c r="P3" s="77" t="s">
        <v>89</v>
      </c>
      <c r="Q3" s="66">
        <v>0.25</v>
      </c>
      <c r="T3" s="77" t="s">
        <v>89</v>
      </c>
      <c r="U3" s="66">
        <v>0.1</v>
      </c>
      <c r="X3" s="77" t="s">
        <v>89</v>
      </c>
      <c r="Y3" s="66">
        <v>0.2</v>
      </c>
      <c r="AB3" s="77" t="s">
        <v>89</v>
      </c>
      <c r="AC3" s="66">
        <f>Y3+7.5%</f>
        <v>0.27500000000000002</v>
      </c>
      <c r="AF3" s="77" t="s">
        <v>89</v>
      </c>
      <c r="AG3" s="66">
        <v>0.15</v>
      </c>
      <c r="AJ3" s="77" t="s">
        <v>89</v>
      </c>
      <c r="AK3" s="66">
        <f>10%+15%+13.1%</f>
        <v>0.38100000000000001</v>
      </c>
      <c r="AN3" s="77" t="s">
        <v>89</v>
      </c>
      <c r="AO3" s="66">
        <f>17.5%+10%+15%+13.1%</f>
        <v>0.55600000000000005</v>
      </c>
      <c r="AR3" s="77" t="s">
        <v>89</v>
      </c>
      <c r="AS3" s="66">
        <v>0.47599999999999998</v>
      </c>
      <c r="AV3" s="77" t="s">
        <v>89</v>
      </c>
      <c r="AW3" s="66">
        <f>17.5%+47.6%+52.7%-17.5%</f>
        <v>1.0029999999999999</v>
      </c>
      <c r="AZ3" s="77" t="s">
        <v>89</v>
      </c>
      <c r="BA3" s="66">
        <f>27.5%+47.6%+52.7%-17.5%</f>
        <v>1.103</v>
      </c>
      <c r="BD3" s="77" t="s">
        <v>89</v>
      </c>
      <c r="BE3" s="66">
        <v>0.307</v>
      </c>
    </row>
    <row r="5" spans="1:57">
      <c r="C5" s="128"/>
      <c r="D5" s="128"/>
      <c r="E5" s="129">
        <v>44986</v>
      </c>
      <c r="F5" s="159"/>
      <c r="I5" s="79">
        <v>45017</v>
      </c>
      <c r="M5" s="79">
        <v>45047</v>
      </c>
      <c r="Q5" s="79">
        <v>45078</v>
      </c>
      <c r="U5" s="79">
        <v>45108</v>
      </c>
      <c r="Y5" s="79">
        <v>45139</v>
      </c>
      <c r="AC5" s="79">
        <v>45170</v>
      </c>
      <c r="AG5" s="79">
        <v>45200</v>
      </c>
      <c r="AK5" s="79">
        <v>45231</v>
      </c>
      <c r="AO5" s="79">
        <v>45261</v>
      </c>
      <c r="AS5" s="79">
        <v>45292</v>
      </c>
      <c r="AW5" s="79">
        <v>45323</v>
      </c>
      <c r="BA5" s="79">
        <v>45352</v>
      </c>
      <c r="BE5" s="79">
        <v>45352</v>
      </c>
    </row>
    <row r="6" spans="1:57">
      <c r="C6" s="128"/>
      <c r="D6" s="128"/>
      <c r="E6" s="128"/>
      <c r="F6" s="128"/>
    </row>
    <row r="7" spans="1:57" ht="30">
      <c r="A7" s="42" t="s">
        <v>90</v>
      </c>
      <c r="B7" s="42" t="s">
        <v>50</v>
      </c>
      <c r="C7" s="130" t="s">
        <v>90</v>
      </c>
      <c r="D7" s="130" t="s">
        <v>50</v>
      </c>
      <c r="E7" s="131" t="s">
        <v>91</v>
      </c>
      <c r="F7" s="131"/>
      <c r="G7" s="43" t="s">
        <v>91</v>
      </c>
      <c r="H7" s="42" t="s">
        <v>50</v>
      </c>
      <c r="I7" s="42" t="s">
        <v>90</v>
      </c>
      <c r="K7" s="43" t="s">
        <v>91</v>
      </c>
      <c r="L7" s="42" t="s">
        <v>50</v>
      </c>
      <c r="M7" s="42" t="s">
        <v>90</v>
      </c>
      <c r="O7" s="43" t="s">
        <v>91</v>
      </c>
      <c r="P7" s="42" t="s">
        <v>50</v>
      </c>
      <c r="Q7" s="42" t="s">
        <v>90</v>
      </c>
      <c r="S7" s="43" t="s">
        <v>91</v>
      </c>
      <c r="T7" s="42" t="s">
        <v>50</v>
      </c>
      <c r="U7" s="42" t="s">
        <v>90</v>
      </c>
      <c r="W7" s="43" t="s">
        <v>91</v>
      </c>
      <c r="X7" s="42" t="s">
        <v>50</v>
      </c>
      <c r="Y7" s="42" t="s">
        <v>90</v>
      </c>
      <c r="AA7" s="43" t="s">
        <v>91</v>
      </c>
      <c r="AB7" s="42" t="s">
        <v>50</v>
      </c>
      <c r="AC7" s="42" t="s">
        <v>90</v>
      </c>
      <c r="AE7" s="43" t="s">
        <v>91</v>
      </c>
      <c r="AF7" s="42" t="s">
        <v>50</v>
      </c>
      <c r="AG7" s="42" t="s">
        <v>90</v>
      </c>
      <c r="AI7" s="43" t="s">
        <v>91</v>
      </c>
      <c r="AJ7" s="42" t="s">
        <v>50</v>
      </c>
      <c r="AK7" s="42" t="s">
        <v>90</v>
      </c>
      <c r="AM7" s="43" t="s">
        <v>91</v>
      </c>
      <c r="AN7" s="42" t="s">
        <v>50</v>
      </c>
      <c r="AO7" s="42" t="s">
        <v>90</v>
      </c>
      <c r="AQ7" s="43" t="s">
        <v>91</v>
      </c>
      <c r="AR7" s="42" t="s">
        <v>50</v>
      </c>
      <c r="AS7" s="42" t="s">
        <v>90</v>
      </c>
      <c r="AU7" s="43" t="s">
        <v>91</v>
      </c>
      <c r="AV7" s="42" t="s">
        <v>50</v>
      </c>
      <c r="AW7" s="42" t="s">
        <v>90</v>
      </c>
      <c r="AY7" s="43" t="s">
        <v>91</v>
      </c>
      <c r="AZ7" s="42" t="s">
        <v>50</v>
      </c>
      <c r="BA7" s="42" t="s">
        <v>90</v>
      </c>
      <c r="BC7" s="43" t="s">
        <v>91</v>
      </c>
      <c r="BD7" s="42" t="s">
        <v>50</v>
      </c>
      <c r="BE7" s="42" t="s">
        <v>90</v>
      </c>
    </row>
    <row r="8" spans="1:57">
      <c r="A8" s="297" t="s">
        <v>53</v>
      </c>
      <c r="B8" s="44" t="s">
        <v>54</v>
      </c>
      <c r="C8" s="132" t="s">
        <v>92</v>
      </c>
      <c r="D8" s="132"/>
      <c r="E8" s="133">
        <v>105217.64049999999</v>
      </c>
      <c r="F8" s="133"/>
      <c r="G8" s="45" t="s">
        <v>92</v>
      </c>
      <c r="H8" s="45"/>
      <c r="I8" s="46">
        <v>115711.04399999999</v>
      </c>
      <c r="K8" s="45" t="s">
        <v>92</v>
      </c>
      <c r="L8" s="45"/>
      <c r="M8" s="46">
        <f>$I$8*(1+M$2)</f>
        <v>115711.04399999999</v>
      </c>
      <c r="O8" s="45" t="s">
        <v>92</v>
      </c>
      <c r="P8" s="45"/>
      <c r="Q8" s="46">
        <f>$I$8*(1+Q$2)</f>
        <v>115711.04399999999</v>
      </c>
      <c r="S8" s="45" t="s">
        <v>92</v>
      </c>
      <c r="T8" s="45"/>
      <c r="U8" s="46">
        <f>$I$8*(1+U$2)</f>
        <v>144638.80499999999</v>
      </c>
      <c r="W8" s="45" t="s">
        <v>92</v>
      </c>
      <c r="X8" s="45"/>
      <c r="Y8" s="46">
        <f>$I$8*(1+Y$2)</f>
        <v>144638.80499999999</v>
      </c>
      <c r="AA8" s="45" t="s">
        <v>92</v>
      </c>
      <c r="AB8" s="45"/>
      <c r="AC8" s="46">
        <f>$I$8*(1+AC$2)</f>
        <v>144638.80499999999</v>
      </c>
      <c r="AE8" s="45" t="s">
        <v>92</v>
      </c>
      <c r="AF8" s="45"/>
      <c r="AG8" s="46">
        <f>$I$8*(1+AG$2)</f>
        <v>176459.34209999998</v>
      </c>
      <c r="AI8" s="45" t="s">
        <v>92</v>
      </c>
      <c r="AJ8" s="45"/>
      <c r="AK8" s="46">
        <f>$I$8*(1+AK$2)</f>
        <v>176459.34209999998</v>
      </c>
      <c r="AM8" s="45" t="s">
        <v>92</v>
      </c>
      <c r="AN8" s="45"/>
      <c r="AO8" s="46">
        <f>$I$8*(1+AO$2)</f>
        <v>176459.34209999998</v>
      </c>
      <c r="AQ8" s="45" t="s">
        <v>92</v>
      </c>
      <c r="AR8" s="45"/>
      <c r="AS8" s="46">
        <f>$I$8*(1+AS$2)</f>
        <v>240794.68256399999</v>
      </c>
      <c r="AU8" s="45" t="s">
        <v>92</v>
      </c>
      <c r="AV8" s="45"/>
      <c r="AW8" s="46">
        <f>$I$8*(1+AW$2)</f>
        <v>240794.68256399999</v>
      </c>
      <c r="AY8" s="45" t="s">
        <v>92</v>
      </c>
      <c r="AZ8" s="45"/>
      <c r="BA8" s="46">
        <f>$I$8*(1+BA$2)</f>
        <v>240794.68256399999</v>
      </c>
      <c r="BC8" s="45" t="s">
        <v>92</v>
      </c>
      <c r="BD8" s="45"/>
      <c r="BE8" s="46">
        <f>$I$8*(1+BE$2)</f>
        <v>448380.29550000001</v>
      </c>
    </row>
    <row r="9" spans="1:57">
      <c r="A9" s="298"/>
      <c r="B9" s="47" t="s">
        <v>56</v>
      </c>
      <c r="C9" s="134" t="s">
        <v>93</v>
      </c>
      <c r="D9" s="135">
        <v>0.22</v>
      </c>
      <c r="E9" s="136">
        <v>41666.185637999995</v>
      </c>
      <c r="F9" s="136"/>
      <c r="G9" s="48" t="s">
        <v>93</v>
      </c>
      <c r="H9" s="49">
        <v>0.22</v>
      </c>
      <c r="I9" s="50">
        <v>45821.573424000002</v>
      </c>
      <c r="K9" s="48" t="s">
        <v>93</v>
      </c>
      <c r="L9" s="49">
        <v>0.22</v>
      </c>
      <c r="M9" s="50">
        <f>(M8+M10)*L9</f>
        <v>45821.573424000002</v>
      </c>
      <c r="O9" s="48" t="s">
        <v>93</v>
      </c>
      <c r="P9" s="49">
        <v>0.22</v>
      </c>
      <c r="Q9" s="50">
        <f>(Q8+Q10)*P9</f>
        <v>45821.573424000002</v>
      </c>
      <c r="S9" s="48" t="s">
        <v>93</v>
      </c>
      <c r="T9" s="49">
        <v>0.22</v>
      </c>
      <c r="U9" s="50">
        <f>(U8+U10)*T9</f>
        <v>57276.966779999995</v>
      </c>
      <c r="W9" s="48" t="s">
        <v>93</v>
      </c>
      <c r="X9" s="49">
        <v>0.22</v>
      </c>
      <c r="Y9" s="50">
        <f>(Y8+Y10)*X9</f>
        <v>57276.966779999995</v>
      </c>
      <c r="AA9" s="48" t="s">
        <v>93</v>
      </c>
      <c r="AB9" s="49">
        <v>0.22</v>
      </c>
      <c r="AC9" s="50">
        <f>(AC8+AC10)*AB9</f>
        <v>57276.966779999995</v>
      </c>
      <c r="AE9" s="48" t="s">
        <v>93</v>
      </c>
      <c r="AF9" s="49">
        <v>0.22</v>
      </c>
      <c r="AG9" s="50">
        <f>(AG8+AG10)*AF9</f>
        <v>69877.899471599987</v>
      </c>
      <c r="AI9" s="48" t="s">
        <v>93</v>
      </c>
      <c r="AJ9" s="49">
        <v>0.22</v>
      </c>
      <c r="AK9" s="50">
        <f>(AK8+AK10)*AJ9</f>
        <v>69877.899471599987</v>
      </c>
      <c r="AM9" s="48" t="s">
        <v>93</v>
      </c>
      <c r="AN9" s="49">
        <v>0.22</v>
      </c>
      <c r="AO9" s="50">
        <f>(AO8+AO10)*AN9</f>
        <v>69877.899471599987</v>
      </c>
      <c r="AQ9" s="48" t="s">
        <v>93</v>
      </c>
      <c r="AR9" s="49">
        <v>0.22</v>
      </c>
      <c r="AS9" s="50">
        <f>(AS8+AS10)*AR9</f>
        <v>95354.694295344001</v>
      </c>
      <c r="AU9" s="48" t="s">
        <v>93</v>
      </c>
      <c r="AV9" s="49">
        <v>0.22</v>
      </c>
      <c r="AW9" s="50">
        <f>(AW8+AW10)*AV9</f>
        <v>95354.694295344001</v>
      </c>
      <c r="AY9" s="48" t="s">
        <v>93</v>
      </c>
      <c r="AZ9" s="49">
        <v>0.22</v>
      </c>
      <c r="BA9" s="50">
        <f>(BA8+BA10)*AZ9</f>
        <v>95354.694295344001</v>
      </c>
      <c r="BC9" s="48" t="s">
        <v>93</v>
      </c>
      <c r="BD9" s="49">
        <v>0.22</v>
      </c>
      <c r="BE9" s="50">
        <f>(BE8+BE10)*BD9</f>
        <v>177558.597018</v>
      </c>
    </row>
    <row r="10" spans="1:57">
      <c r="A10" s="298"/>
      <c r="B10" s="47" t="s">
        <v>58</v>
      </c>
      <c r="C10" s="136">
        <v>105217.64049999999</v>
      </c>
      <c r="D10" s="137">
        <v>0.8</v>
      </c>
      <c r="E10" s="136">
        <v>84174.112399999998</v>
      </c>
      <c r="F10" s="136"/>
      <c r="G10" s="50">
        <v>115711.04399999999</v>
      </c>
      <c r="H10" s="80">
        <v>0.8</v>
      </c>
      <c r="I10" s="50">
        <v>92568.835200000001</v>
      </c>
      <c r="K10" s="50">
        <f>(M8)</f>
        <v>115711.04399999999</v>
      </c>
      <c r="L10" s="80">
        <v>0.8</v>
      </c>
      <c r="M10" s="50">
        <f>K10*L10</f>
        <v>92568.835200000001</v>
      </c>
      <c r="O10" s="50">
        <f>(Q8)</f>
        <v>115711.04399999999</v>
      </c>
      <c r="P10" s="80">
        <v>0.8</v>
      </c>
      <c r="Q10" s="50">
        <f>O10*P10</f>
        <v>92568.835200000001</v>
      </c>
      <c r="S10" s="50">
        <f>(U8)</f>
        <v>144638.80499999999</v>
      </c>
      <c r="T10" s="80">
        <v>0.8</v>
      </c>
      <c r="U10" s="50">
        <f>S10*T10</f>
        <v>115711.04399999999</v>
      </c>
      <c r="W10" s="50">
        <f>(Y8)</f>
        <v>144638.80499999999</v>
      </c>
      <c r="X10" s="80">
        <v>0.8</v>
      </c>
      <c r="Y10" s="50">
        <f>W10*X10</f>
        <v>115711.04399999999</v>
      </c>
      <c r="AA10" s="50">
        <f>(AC8)</f>
        <v>144638.80499999999</v>
      </c>
      <c r="AB10" s="80">
        <v>0.8</v>
      </c>
      <c r="AC10" s="50">
        <f>AA10*AB10</f>
        <v>115711.04399999999</v>
      </c>
      <c r="AE10" s="50">
        <f>(AG8)</f>
        <v>176459.34209999998</v>
      </c>
      <c r="AF10" s="80">
        <v>0.8</v>
      </c>
      <c r="AG10" s="50">
        <f>AE10*AF10</f>
        <v>141167.47368</v>
      </c>
      <c r="AI10" s="50">
        <f>(AK8)</f>
        <v>176459.34209999998</v>
      </c>
      <c r="AJ10" s="80">
        <v>0.8</v>
      </c>
      <c r="AK10" s="50">
        <f>AI10*AJ10</f>
        <v>141167.47368</v>
      </c>
      <c r="AM10" s="50">
        <f>(AO8)</f>
        <v>176459.34209999998</v>
      </c>
      <c r="AN10" s="80">
        <v>0.8</v>
      </c>
      <c r="AO10" s="50">
        <f>AM10*AN10</f>
        <v>141167.47368</v>
      </c>
      <c r="AQ10" s="50">
        <f>(AS8)</f>
        <v>240794.68256399999</v>
      </c>
      <c r="AR10" s="80">
        <v>0.8</v>
      </c>
      <c r="AS10" s="50">
        <f>AQ10*AR10</f>
        <v>192635.7460512</v>
      </c>
      <c r="AU10" s="50">
        <f>(AW8)</f>
        <v>240794.68256399999</v>
      </c>
      <c r="AV10" s="80">
        <v>0.8</v>
      </c>
      <c r="AW10" s="50">
        <f>AU10*AV10</f>
        <v>192635.7460512</v>
      </c>
      <c r="AY10" s="50">
        <f>(BA8)</f>
        <v>240794.68256399999</v>
      </c>
      <c r="AZ10" s="80">
        <v>0.8</v>
      </c>
      <c r="BA10" s="50">
        <f>AY10*AZ10</f>
        <v>192635.7460512</v>
      </c>
      <c r="BC10" s="50">
        <f>(BE8)</f>
        <v>448380.29550000001</v>
      </c>
      <c r="BD10" s="80">
        <v>0.8</v>
      </c>
      <c r="BE10" s="50">
        <f>BC10*BD10</f>
        <v>358704.23640000005</v>
      </c>
    </row>
    <row r="11" spans="1:57">
      <c r="A11" s="298"/>
      <c r="B11" s="47" t="s">
        <v>62</v>
      </c>
      <c r="C11" s="136">
        <v>234.02948026888888</v>
      </c>
      <c r="D11" s="134">
        <v>0</v>
      </c>
      <c r="E11" s="136">
        <v>0</v>
      </c>
      <c r="F11" s="136"/>
      <c r="G11" s="50">
        <v>257.3693475733333</v>
      </c>
      <c r="H11" s="48">
        <v>0</v>
      </c>
      <c r="I11" s="50">
        <v>0</v>
      </c>
      <c r="K11" s="50">
        <f>M27/180*(68/60-1)</f>
        <v>257.3693475733333</v>
      </c>
      <c r="L11" s="48">
        <v>0</v>
      </c>
      <c r="M11" s="50">
        <f t="shared" ref="M11:M22" si="0">K11*L11</f>
        <v>0</v>
      </c>
      <c r="O11" s="50">
        <f>Q27/180*(68/60-1)</f>
        <v>257.3693475733333</v>
      </c>
      <c r="P11" s="48">
        <v>0</v>
      </c>
      <c r="Q11" s="50">
        <f t="shared" ref="Q11:Q22" si="1">O11*P11</f>
        <v>0</v>
      </c>
      <c r="S11" s="50">
        <f>U27/180*(68/60-1)</f>
        <v>321.71168446666661</v>
      </c>
      <c r="T11" s="48">
        <v>0</v>
      </c>
      <c r="U11" s="50">
        <f t="shared" ref="U11:U22" si="2">S11*T11</f>
        <v>0</v>
      </c>
      <c r="W11" s="50">
        <f>Y27/180*(68/60-1)</f>
        <v>321.71168446666661</v>
      </c>
      <c r="X11" s="48">
        <v>0</v>
      </c>
      <c r="Y11" s="50">
        <f t="shared" ref="Y11:Y22" si="3">W11*X11</f>
        <v>0</v>
      </c>
      <c r="AA11" s="50">
        <f>AC27/180*(68/60-1)</f>
        <v>321.71168446666661</v>
      </c>
      <c r="AB11" s="48">
        <v>0</v>
      </c>
      <c r="AC11" s="50">
        <f t="shared" ref="AC11:AC22" si="4">AA11*AB11</f>
        <v>0</v>
      </c>
      <c r="AE11" s="50">
        <f>AG27/180*(68/60-1)</f>
        <v>392.48825504933319</v>
      </c>
      <c r="AF11" s="48">
        <v>0</v>
      </c>
      <c r="AG11" s="50">
        <f t="shared" ref="AG11:AG22" si="5">AE11*AF11</f>
        <v>0</v>
      </c>
      <c r="AI11" s="50">
        <f>AK27/180*(68/60-1)</f>
        <v>392.48825504933319</v>
      </c>
      <c r="AJ11" s="48">
        <v>0</v>
      </c>
      <c r="AK11" s="50">
        <f t="shared" ref="AK11:AK22" si="6">AI11*AJ11</f>
        <v>0</v>
      </c>
      <c r="AM11" s="50">
        <f>AO27/180*(68/60-1)</f>
        <v>392.48825504933319</v>
      </c>
      <c r="AN11" s="48">
        <v>0</v>
      </c>
      <c r="AO11" s="50">
        <f t="shared" ref="AO11:AO22" si="7">AM11*AN11</f>
        <v>0</v>
      </c>
      <c r="AQ11" s="50">
        <f>AS27/180*(68/60-1)</f>
        <v>535.5856123001065</v>
      </c>
      <c r="AR11" s="48">
        <v>0</v>
      </c>
      <c r="AS11" s="50">
        <f t="shared" ref="AS11:AS22" si="8">AQ11*AR11</f>
        <v>0</v>
      </c>
      <c r="AU11" s="50">
        <f>AW27/180*(68/60-1)</f>
        <v>535.5856123001065</v>
      </c>
      <c r="AV11" s="48">
        <v>0</v>
      </c>
      <c r="AW11" s="50">
        <f t="shared" ref="AW11:AW22" si="9">AU11*AV11</f>
        <v>0</v>
      </c>
      <c r="AY11" s="50">
        <f>BA27/180*(68/60-1)</f>
        <v>535.5856123001065</v>
      </c>
      <c r="AZ11" s="48">
        <v>0</v>
      </c>
      <c r="BA11" s="50">
        <f t="shared" ref="BA11:BA22" si="10">AY11*AZ11</f>
        <v>0</v>
      </c>
      <c r="BC11" s="50">
        <f>BE27/180*(68/60-1)</f>
        <v>997.30622184666652</v>
      </c>
      <c r="BD11" s="48">
        <v>0</v>
      </c>
      <c r="BE11" s="50">
        <f t="shared" ref="BE11:BE22" si="11">BC11*BD11</f>
        <v>0</v>
      </c>
    </row>
    <row r="12" spans="1:57">
      <c r="A12" s="298"/>
      <c r="B12" s="47" t="s">
        <v>60</v>
      </c>
      <c r="C12" s="136">
        <v>862.18545000000006</v>
      </c>
      <c r="D12" s="138">
        <v>63</v>
      </c>
      <c r="E12" s="136">
        <v>54317.683350000007</v>
      </c>
      <c r="F12" s="136"/>
      <c r="G12" s="50">
        <v>948.17160000000001</v>
      </c>
      <c r="H12" s="81">
        <f>H29*3</f>
        <v>63</v>
      </c>
      <c r="I12" s="50">
        <v>59734.810799999999</v>
      </c>
      <c r="K12" s="50">
        <f>$G$12*(1+M$2)</f>
        <v>948.17160000000001</v>
      </c>
      <c r="L12" s="81">
        <f>L29*3</f>
        <v>63</v>
      </c>
      <c r="M12" s="50">
        <f t="shared" si="0"/>
        <v>59734.810799999999</v>
      </c>
      <c r="O12" s="50">
        <f>$G$12*(1+Q$2)</f>
        <v>948.17160000000001</v>
      </c>
      <c r="P12" s="81">
        <f>P29*3</f>
        <v>63</v>
      </c>
      <c r="Q12" s="50">
        <f t="shared" si="1"/>
        <v>59734.810799999999</v>
      </c>
      <c r="S12" s="50">
        <f>$G$12*(1+U$2)</f>
        <v>1185.2145</v>
      </c>
      <c r="T12" s="81">
        <f>T29*3</f>
        <v>63</v>
      </c>
      <c r="U12" s="50">
        <f t="shared" si="2"/>
        <v>74668.513500000001</v>
      </c>
      <c r="W12" s="50">
        <f>$G$12*(1+Y$2)</f>
        <v>1185.2145</v>
      </c>
      <c r="X12" s="81">
        <f>X29*3</f>
        <v>63</v>
      </c>
      <c r="Y12" s="50">
        <f t="shared" si="3"/>
        <v>74668.513500000001</v>
      </c>
      <c r="AA12" s="50">
        <f>$G$12*(1+AC$2)</f>
        <v>1185.2145</v>
      </c>
      <c r="AB12" s="81">
        <f>AB29*3</f>
        <v>63</v>
      </c>
      <c r="AC12" s="50">
        <f t="shared" si="4"/>
        <v>74668.513500000001</v>
      </c>
      <c r="AE12" s="50">
        <f>$G$12*(1+AG$2)</f>
        <v>1445.9616899999999</v>
      </c>
      <c r="AF12" s="81">
        <f>AF29*3</f>
        <v>63</v>
      </c>
      <c r="AG12" s="50">
        <f t="shared" si="5"/>
        <v>91095.586469999995</v>
      </c>
      <c r="AI12" s="50">
        <f>$G$12*(1+AK$2)</f>
        <v>1445.9616899999999</v>
      </c>
      <c r="AJ12" s="81">
        <f>AJ29*3</f>
        <v>63</v>
      </c>
      <c r="AK12" s="50">
        <f t="shared" si="6"/>
        <v>91095.586469999995</v>
      </c>
      <c r="AM12" s="50">
        <f>$G$12*(1+AO$2)</f>
        <v>1445.9616899999999</v>
      </c>
      <c r="AN12" s="81">
        <f>AN29*3</f>
        <v>63</v>
      </c>
      <c r="AO12" s="50">
        <f t="shared" si="7"/>
        <v>91095.586469999995</v>
      </c>
      <c r="AQ12" s="50">
        <f>$G$12*(1+AS$2)</f>
        <v>1973.1450996000001</v>
      </c>
      <c r="AR12" s="81">
        <f>AR29*3</f>
        <v>63</v>
      </c>
      <c r="AS12" s="50">
        <f t="shared" si="8"/>
        <v>124308.1412748</v>
      </c>
      <c r="AU12" s="50">
        <f>$G$12*(1+AW$2)</f>
        <v>1973.1450996000001</v>
      </c>
      <c r="AV12" s="81">
        <f>AV29*3</f>
        <v>63</v>
      </c>
      <c r="AW12" s="50">
        <f t="shared" si="9"/>
        <v>124308.1412748</v>
      </c>
      <c r="AY12" s="50">
        <f>$G$12*(1+BA$2)</f>
        <v>1973.1450996000001</v>
      </c>
      <c r="AZ12" s="81">
        <f>AZ29*3</f>
        <v>63</v>
      </c>
      <c r="BA12" s="50">
        <f t="shared" si="10"/>
        <v>124308.1412748</v>
      </c>
      <c r="BC12" s="50">
        <f>$G$12*(1+BE$2)</f>
        <v>3674.1649499999999</v>
      </c>
      <c r="BD12" s="81">
        <f>BD29*3</f>
        <v>63</v>
      </c>
      <c r="BE12" s="50">
        <f t="shared" si="11"/>
        <v>231472.39184999999</v>
      </c>
    </row>
    <row r="13" spans="1:57">
      <c r="A13" s="298"/>
      <c r="B13" s="47" t="s">
        <v>61</v>
      </c>
      <c r="C13" s="136">
        <v>1163.9503575000001</v>
      </c>
      <c r="D13" s="138">
        <v>0</v>
      </c>
      <c r="E13" s="136">
        <v>0</v>
      </c>
      <c r="F13" s="136"/>
      <c r="G13" s="50">
        <v>1280.0316600000001</v>
      </c>
      <c r="H13" s="81">
        <v>0</v>
      </c>
      <c r="I13" s="50">
        <v>0</v>
      </c>
      <c r="K13" s="50">
        <f>K12*1.35</f>
        <v>1280.0316600000001</v>
      </c>
      <c r="L13" s="81">
        <v>0</v>
      </c>
      <c r="M13" s="50">
        <f t="shared" si="0"/>
        <v>0</v>
      </c>
      <c r="O13" s="50">
        <f>O12*1.35</f>
        <v>1280.0316600000001</v>
      </c>
      <c r="P13" s="81">
        <v>0</v>
      </c>
      <c r="Q13" s="50">
        <f t="shared" si="1"/>
        <v>0</v>
      </c>
      <c r="S13" s="50">
        <f>S12*1.35</f>
        <v>1600.0395750000002</v>
      </c>
      <c r="T13" s="81">
        <v>0</v>
      </c>
      <c r="U13" s="50">
        <f t="shared" si="2"/>
        <v>0</v>
      </c>
      <c r="W13" s="50">
        <f>W12*1.35</f>
        <v>1600.0395750000002</v>
      </c>
      <c r="X13" s="81">
        <v>0</v>
      </c>
      <c r="Y13" s="50">
        <f t="shared" si="3"/>
        <v>0</v>
      </c>
      <c r="AA13" s="50">
        <f>AA12*1.35</f>
        <v>1600.0395750000002</v>
      </c>
      <c r="AB13" s="81">
        <v>0</v>
      </c>
      <c r="AC13" s="50">
        <f t="shared" si="4"/>
        <v>0</v>
      </c>
      <c r="AE13" s="50">
        <f>AE12*1.35</f>
        <v>1952.0482815</v>
      </c>
      <c r="AF13" s="81">
        <v>0</v>
      </c>
      <c r="AG13" s="50">
        <f t="shared" si="5"/>
        <v>0</v>
      </c>
      <c r="AI13" s="50">
        <f>AI12*1.35</f>
        <v>1952.0482815</v>
      </c>
      <c r="AJ13" s="81">
        <v>0</v>
      </c>
      <c r="AK13" s="50">
        <f t="shared" si="6"/>
        <v>0</v>
      </c>
      <c r="AM13" s="50">
        <f>AM12*1.35</f>
        <v>1952.0482815</v>
      </c>
      <c r="AN13" s="81">
        <v>0</v>
      </c>
      <c r="AO13" s="50">
        <f t="shared" si="7"/>
        <v>0</v>
      </c>
      <c r="AQ13" s="50">
        <f>AQ12*1.35</f>
        <v>2663.7458844600005</v>
      </c>
      <c r="AR13" s="81">
        <v>0</v>
      </c>
      <c r="AS13" s="50">
        <f t="shared" si="8"/>
        <v>0</v>
      </c>
      <c r="AU13" s="50">
        <f>AU12*1.35</f>
        <v>2663.7458844600005</v>
      </c>
      <c r="AV13" s="81">
        <v>0</v>
      </c>
      <c r="AW13" s="50">
        <f t="shared" si="9"/>
        <v>0</v>
      </c>
      <c r="AY13" s="50">
        <f>AY12*1.35</f>
        <v>2663.7458844600005</v>
      </c>
      <c r="AZ13" s="81">
        <v>0</v>
      </c>
      <c r="BA13" s="50">
        <f t="shared" si="10"/>
        <v>0</v>
      </c>
      <c r="BC13" s="50">
        <f>BC12*1.35</f>
        <v>4960.1226825000003</v>
      </c>
      <c r="BD13" s="81">
        <v>0</v>
      </c>
      <c r="BE13" s="50">
        <f t="shared" si="11"/>
        <v>0</v>
      </c>
    </row>
    <row r="14" spans="1:57">
      <c r="A14" s="298"/>
      <c r="B14" s="47" t="s">
        <v>94</v>
      </c>
      <c r="C14" s="136">
        <v>862.18545000000006</v>
      </c>
      <c r="D14" s="139">
        <v>10</v>
      </c>
      <c r="E14" s="136">
        <v>8621.8545000000013</v>
      </c>
      <c r="F14" s="136"/>
      <c r="G14" s="50">
        <v>948.17160000000001</v>
      </c>
      <c r="H14" s="51">
        <v>10</v>
      </c>
      <c r="I14" s="50">
        <v>9481.7160000000003</v>
      </c>
      <c r="K14" s="50">
        <f>$G$14*(1+M$2)</f>
        <v>948.17160000000001</v>
      </c>
      <c r="L14" s="51">
        <v>10</v>
      </c>
      <c r="M14" s="50">
        <f t="shared" si="0"/>
        <v>9481.7160000000003</v>
      </c>
      <c r="O14" s="50">
        <f>$G$14*(1+Q$2)</f>
        <v>948.17160000000001</v>
      </c>
      <c r="P14" s="51">
        <v>10</v>
      </c>
      <c r="Q14" s="50">
        <f t="shared" si="1"/>
        <v>9481.7160000000003</v>
      </c>
      <c r="S14" s="50">
        <f>$G$14*(1+U$2)</f>
        <v>1185.2145</v>
      </c>
      <c r="T14" s="51">
        <v>10</v>
      </c>
      <c r="U14" s="50">
        <f t="shared" si="2"/>
        <v>11852.145</v>
      </c>
      <c r="W14" s="50">
        <f>$G$14*(1+Y$2)</f>
        <v>1185.2145</v>
      </c>
      <c r="X14" s="51">
        <v>10</v>
      </c>
      <c r="Y14" s="50">
        <f t="shared" si="3"/>
        <v>11852.145</v>
      </c>
      <c r="AA14" s="50">
        <f>$G$14*(1+AC$2)</f>
        <v>1185.2145</v>
      </c>
      <c r="AB14" s="51">
        <v>10</v>
      </c>
      <c r="AC14" s="50">
        <f t="shared" si="4"/>
        <v>11852.145</v>
      </c>
      <c r="AE14" s="50">
        <f>$G$14*(1+AG$2)</f>
        <v>1445.9616899999999</v>
      </c>
      <c r="AF14" s="51">
        <v>10</v>
      </c>
      <c r="AG14" s="50">
        <f t="shared" si="5"/>
        <v>14459.616899999999</v>
      </c>
      <c r="AI14" s="50">
        <f>$G$14*(1+AK$2)</f>
        <v>1445.9616899999999</v>
      </c>
      <c r="AJ14" s="51">
        <v>10</v>
      </c>
      <c r="AK14" s="50">
        <f t="shared" si="6"/>
        <v>14459.616899999999</v>
      </c>
      <c r="AM14" s="50">
        <f>$G$14*(1+AO$2)</f>
        <v>1445.9616899999999</v>
      </c>
      <c r="AN14" s="51">
        <v>10</v>
      </c>
      <c r="AO14" s="50">
        <f t="shared" si="7"/>
        <v>14459.616899999999</v>
      </c>
      <c r="AQ14" s="50">
        <f>$G$14*(1+AS$2)</f>
        <v>1973.1450996000001</v>
      </c>
      <c r="AR14" s="51">
        <v>10</v>
      </c>
      <c r="AS14" s="50">
        <f t="shared" si="8"/>
        <v>19731.450996</v>
      </c>
      <c r="AU14" s="50">
        <f>$G$14*(1+AW$2)</f>
        <v>1973.1450996000001</v>
      </c>
      <c r="AV14" s="51">
        <v>10</v>
      </c>
      <c r="AW14" s="50">
        <f t="shared" si="9"/>
        <v>19731.450996</v>
      </c>
      <c r="AY14" s="50">
        <f>$G$14*(1+BA$2)</f>
        <v>1973.1450996000001</v>
      </c>
      <c r="AZ14" s="51">
        <v>10</v>
      </c>
      <c r="BA14" s="50">
        <f t="shared" si="10"/>
        <v>19731.450996</v>
      </c>
      <c r="BC14" s="50">
        <f>$G$14*(1+BE$2)</f>
        <v>3674.1649499999999</v>
      </c>
      <c r="BD14" s="51">
        <v>10</v>
      </c>
      <c r="BE14" s="50">
        <f t="shared" si="11"/>
        <v>36741.6495</v>
      </c>
    </row>
    <row r="15" spans="1:57">
      <c r="A15" s="298"/>
      <c r="B15" s="47" t="s">
        <v>63</v>
      </c>
      <c r="C15" s="136">
        <v>35964.74</v>
      </c>
      <c r="D15" s="139">
        <v>1</v>
      </c>
      <c r="E15" s="136">
        <v>35964.74</v>
      </c>
      <c r="F15" s="136"/>
      <c r="G15" s="50">
        <v>39551.520000000004</v>
      </c>
      <c r="H15" s="51">
        <v>1</v>
      </c>
      <c r="I15" s="50">
        <v>39551.520000000004</v>
      </c>
      <c r="K15" s="50">
        <f>$G$15*(1+M$2)</f>
        <v>39551.520000000004</v>
      </c>
      <c r="L15" s="51">
        <v>1</v>
      </c>
      <c r="M15" s="50">
        <f t="shared" si="0"/>
        <v>39551.520000000004</v>
      </c>
      <c r="O15" s="50">
        <f>$G$15*(1+Q$2)</f>
        <v>39551.520000000004</v>
      </c>
      <c r="P15" s="51">
        <v>1</v>
      </c>
      <c r="Q15" s="50">
        <f t="shared" si="1"/>
        <v>39551.520000000004</v>
      </c>
      <c r="S15" s="50">
        <f>$G$15*(1+U$2)</f>
        <v>49439.400000000009</v>
      </c>
      <c r="T15" s="51">
        <v>1</v>
      </c>
      <c r="U15" s="50">
        <f t="shared" si="2"/>
        <v>49439.400000000009</v>
      </c>
      <c r="W15" s="50">
        <f>$G$15*(1+Y$2)</f>
        <v>49439.400000000009</v>
      </c>
      <c r="X15" s="51">
        <v>1</v>
      </c>
      <c r="Y15" s="50">
        <f t="shared" si="3"/>
        <v>49439.400000000009</v>
      </c>
      <c r="AA15" s="50">
        <f>$G$15*(1+AC$2)</f>
        <v>49439.400000000009</v>
      </c>
      <c r="AB15" s="51">
        <v>1</v>
      </c>
      <c r="AC15" s="50">
        <f t="shared" si="4"/>
        <v>49439.400000000009</v>
      </c>
      <c r="AE15" s="50">
        <f>$G$15*(1+AG$2)</f>
        <v>60316.067999999999</v>
      </c>
      <c r="AF15" s="51">
        <v>1</v>
      </c>
      <c r="AG15" s="50">
        <f t="shared" si="5"/>
        <v>60316.067999999999</v>
      </c>
      <c r="AI15" s="50">
        <f>$G$15*(1+AK$2)</f>
        <v>60316.067999999999</v>
      </c>
      <c r="AJ15" s="51">
        <v>1</v>
      </c>
      <c r="AK15" s="50">
        <f t="shared" si="6"/>
        <v>60316.067999999999</v>
      </c>
      <c r="AM15" s="50">
        <f>$G$15*(1+AO$2)</f>
        <v>60316.067999999999</v>
      </c>
      <c r="AN15" s="51">
        <v>1</v>
      </c>
      <c r="AO15" s="50">
        <f t="shared" si="7"/>
        <v>60316.067999999999</v>
      </c>
      <c r="AQ15" s="50">
        <f>$G$15*(1+AS$2)</f>
        <v>82306.71312</v>
      </c>
      <c r="AR15" s="51">
        <v>1</v>
      </c>
      <c r="AS15" s="50">
        <f t="shared" si="8"/>
        <v>82306.71312</v>
      </c>
      <c r="AU15" s="50">
        <f>$G$15*(1+AW$2)</f>
        <v>82306.71312</v>
      </c>
      <c r="AV15" s="51">
        <v>1</v>
      </c>
      <c r="AW15" s="50">
        <f t="shared" si="9"/>
        <v>82306.71312</v>
      </c>
      <c r="AY15" s="50">
        <f>$G$15*(1+BA$2)</f>
        <v>82306.71312</v>
      </c>
      <c r="AZ15" s="51">
        <v>1</v>
      </c>
      <c r="BA15" s="50">
        <f t="shared" si="10"/>
        <v>82306.71312</v>
      </c>
      <c r="BC15" s="50">
        <f>$G$15*(1+BE$2)</f>
        <v>153262.14000000001</v>
      </c>
      <c r="BD15" s="51">
        <v>1</v>
      </c>
      <c r="BE15" s="50">
        <f t="shared" si="11"/>
        <v>153262.14000000001</v>
      </c>
    </row>
    <row r="16" spans="1:57">
      <c r="A16" s="298"/>
      <c r="B16" s="47" t="s">
        <v>64</v>
      </c>
      <c r="C16" s="136">
        <v>20147.154999999999</v>
      </c>
      <c r="D16" s="139">
        <v>1</v>
      </c>
      <c r="E16" s="136">
        <v>20147.154999999999</v>
      </c>
      <c r="F16" s="136"/>
      <c r="G16" s="50">
        <v>22156.44</v>
      </c>
      <c r="H16" s="51">
        <v>1</v>
      </c>
      <c r="I16" s="50">
        <v>22156.44</v>
      </c>
      <c r="K16" s="50">
        <f>$G$16*(1+M$2)</f>
        <v>22156.44</v>
      </c>
      <c r="L16" s="51">
        <v>1</v>
      </c>
      <c r="M16" s="50">
        <f t="shared" si="0"/>
        <v>22156.44</v>
      </c>
      <c r="O16" s="50">
        <f>$G$16*(1+Q$2)</f>
        <v>22156.44</v>
      </c>
      <c r="P16" s="51">
        <v>1</v>
      </c>
      <c r="Q16" s="50">
        <f t="shared" si="1"/>
        <v>22156.44</v>
      </c>
      <c r="S16" s="50">
        <f>$G$16*(1+U$2)</f>
        <v>27695.55</v>
      </c>
      <c r="T16" s="51">
        <v>1</v>
      </c>
      <c r="U16" s="50">
        <f t="shared" si="2"/>
        <v>27695.55</v>
      </c>
      <c r="W16" s="50">
        <f>$G$16*(1+Y$2)</f>
        <v>27695.55</v>
      </c>
      <c r="X16" s="51">
        <v>1</v>
      </c>
      <c r="Y16" s="50">
        <f t="shared" si="3"/>
        <v>27695.55</v>
      </c>
      <c r="AA16" s="50">
        <f>$G$16*(1+AC$2)</f>
        <v>27695.55</v>
      </c>
      <c r="AB16" s="51">
        <v>1</v>
      </c>
      <c r="AC16" s="50">
        <f t="shared" si="4"/>
        <v>27695.55</v>
      </c>
      <c r="AE16" s="50">
        <f>$G$16*(1+AG$2)</f>
        <v>33788.570999999996</v>
      </c>
      <c r="AF16" s="51">
        <v>1</v>
      </c>
      <c r="AG16" s="50">
        <f t="shared" si="5"/>
        <v>33788.570999999996</v>
      </c>
      <c r="AI16" s="50">
        <f>$G$16*(1+AK$2)</f>
        <v>33788.570999999996</v>
      </c>
      <c r="AJ16" s="51">
        <v>1</v>
      </c>
      <c r="AK16" s="50">
        <f t="shared" si="6"/>
        <v>33788.570999999996</v>
      </c>
      <c r="AM16" s="50">
        <f>$G$16*(1+AO$2)</f>
        <v>33788.570999999996</v>
      </c>
      <c r="AN16" s="51">
        <v>1</v>
      </c>
      <c r="AO16" s="50">
        <f t="shared" si="7"/>
        <v>33788.570999999996</v>
      </c>
      <c r="AQ16" s="50">
        <f>$G$16*(1+AS$2)</f>
        <v>46107.551639999998</v>
      </c>
      <c r="AR16" s="51">
        <v>1</v>
      </c>
      <c r="AS16" s="50">
        <f t="shared" si="8"/>
        <v>46107.551639999998</v>
      </c>
      <c r="AU16" s="50">
        <f>$G$16*(1+AW$2)</f>
        <v>46107.551639999998</v>
      </c>
      <c r="AV16" s="51">
        <v>1</v>
      </c>
      <c r="AW16" s="50">
        <f t="shared" si="9"/>
        <v>46107.551639999998</v>
      </c>
      <c r="AY16" s="50">
        <f>$G$16*(1+BA$2)</f>
        <v>46107.551639999998</v>
      </c>
      <c r="AZ16" s="51">
        <v>1</v>
      </c>
      <c r="BA16" s="50">
        <f t="shared" si="10"/>
        <v>46107.551639999998</v>
      </c>
      <c r="BC16" s="50">
        <f>$G$16*(1+BE$2)</f>
        <v>85856.205000000002</v>
      </c>
      <c r="BD16" s="51">
        <v>1</v>
      </c>
      <c r="BE16" s="50">
        <f t="shared" si="11"/>
        <v>85856.205000000002</v>
      </c>
    </row>
    <row r="17" spans="1:57">
      <c r="A17" s="298"/>
      <c r="B17" s="47" t="s">
        <v>65</v>
      </c>
      <c r="C17" s="136">
        <v>20148.110324999998</v>
      </c>
      <c r="D17" s="139">
        <v>1</v>
      </c>
      <c r="E17" s="136">
        <v>20148.110324999998</v>
      </c>
      <c r="F17" s="136"/>
      <c r="G17" s="50">
        <v>22157.490600000001</v>
      </c>
      <c r="H17" s="51">
        <v>1</v>
      </c>
      <c r="I17" s="50">
        <v>22157.490600000001</v>
      </c>
      <c r="K17" s="50">
        <f>$G$17*(1+M$2)</f>
        <v>22157.490600000001</v>
      </c>
      <c r="L17" s="51">
        <v>1</v>
      </c>
      <c r="M17" s="50">
        <f t="shared" si="0"/>
        <v>22157.490600000001</v>
      </c>
      <c r="O17" s="50">
        <f>$G$17*(1+Q$2)</f>
        <v>22157.490600000001</v>
      </c>
      <c r="P17" s="51">
        <v>1</v>
      </c>
      <c r="Q17" s="50">
        <f t="shared" si="1"/>
        <v>22157.490600000001</v>
      </c>
      <c r="S17" s="50">
        <f>$G$17*(1+U$2)</f>
        <v>27696.863250000002</v>
      </c>
      <c r="T17" s="51">
        <v>1</v>
      </c>
      <c r="U17" s="50">
        <f t="shared" si="2"/>
        <v>27696.863250000002</v>
      </c>
      <c r="W17" s="50">
        <f>$G$17*(1+Y$2)</f>
        <v>27696.863250000002</v>
      </c>
      <c r="X17" s="51">
        <v>1</v>
      </c>
      <c r="Y17" s="50">
        <f t="shared" si="3"/>
        <v>27696.863250000002</v>
      </c>
      <c r="AA17" s="50">
        <f>$G$17*(1+AC$2)</f>
        <v>27696.863250000002</v>
      </c>
      <c r="AB17" s="51">
        <v>1</v>
      </c>
      <c r="AC17" s="50">
        <f t="shared" si="4"/>
        <v>27696.863250000002</v>
      </c>
      <c r="AE17" s="50">
        <f>$G$17*(1+AG$2)</f>
        <v>33790.173165</v>
      </c>
      <c r="AF17" s="51">
        <v>1</v>
      </c>
      <c r="AG17" s="50">
        <f t="shared" si="5"/>
        <v>33790.173165</v>
      </c>
      <c r="AI17" s="50">
        <f>$G$17*(1+AK$2)</f>
        <v>33790.173165</v>
      </c>
      <c r="AJ17" s="51">
        <v>1</v>
      </c>
      <c r="AK17" s="50">
        <f t="shared" si="6"/>
        <v>33790.173165</v>
      </c>
      <c r="AM17" s="50">
        <f>$G$17*(1+AO$2)</f>
        <v>33790.173165</v>
      </c>
      <c r="AN17" s="51">
        <v>1</v>
      </c>
      <c r="AO17" s="50">
        <f t="shared" si="7"/>
        <v>33790.173165</v>
      </c>
      <c r="AQ17" s="50">
        <f>$G$17*(1+AS$2)</f>
        <v>46109.737938600003</v>
      </c>
      <c r="AR17" s="51">
        <v>1</v>
      </c>
      <c r="AS17" s="50">
        <f t="shared" si="8"/>
        <v>46109.737938600003</v>
      </c>
      <c r="AU17" s="50">
        <f>$G$17*(1+AW$2)</f>
        <v>46109.737938600003</v>
      </c>
      <c r="AV17" s="51">
        <v>1</v>
      </c>
      <c r="AW17" s="50">
        <f t="shared" si="9"/>
        <v>46109.737938600003</v>
      </c>
      <c r="AY17" s="50">
        <f>$G$17*(1+BA$2)</f>
        <v>46109.737938600003</v>
      </c>
      <c r="AZ17" s="51">
        <v>1</v>
      </c>
      <c r="BA17" s="50">
        <f t="shared" si="10"/>
        <v>46109.737938600003</v>
      </c>
      <c r="BC17" s="50">
        <f>$G$17*(1+BE$2)</f>
        <v>85860.276075000002</v>
      </c>
      <c r="BD17" s="51">
        <v>1</v>
      </c>
      <c r="BE17" s="50">
        <f t="shared" si="11"/>
        <v>85860.276075000002</v>
      </c>
    </row>
    <row r="18" spans="1:57">
      <c r="A18" s="298"/>
      <c r="B18" s="47" t="s">
        <v>95</v>
      </c>
      <c r="C18" s="136">
        <v>110438.31540000001</v>
      </c>
      <c r="D18" s="140">
        <v>8.3333333333333329E-2</v>
      </c>
      <c r="E18" s="136">
        <v>9203.1929500000006</v>
      </c>
      <c r="F18" s="136"/>
      <c r="G18" s="50">
        <v>121452.37920000001</v>
      </c>
      <c r="H18" s="82">
        <f>1/12</f>
        <v>8.3333333333333329E-2</v>
      </c>
      <c r="I18" s="50">
        <v>10121.0316</v>
      </c>
      <c r="K18" s="50">
        <f>$G$18*(1+M$2)</f>
        <v>121452.37920000001</v>
      </c>
      <c r="L18" s="82">
        <f>1/12</f>
        <v>8.3333333333333329E-2</v>
      </c>
      <c r="M18" s="50">
        <f t="shared" si="0"/>
        <v>10121.0316</v>
      </c>
      <c r="O18" s="50">
        <f>$G$18*(1+Q$2)</f>
        <v>121452.37920000001</v>
      </c>
      <c r="P18" s="82">
        <f>1/12</f>
        <v>8.3333333333333329E-2</v>
      </c>
      <c r="Q18" s="50">
        <f t="shared" si="1"/>
        <v>10121.0316</v>
      </c>
      <c r="S18" s="50">
        <f>$G$18*(1+U$2)</f>
        <v>151815.47400000002</v>
      </c>
      <c r="T18" s="82">
        <f>1/12</f>
        <v>8.3333333333333329E-2</v>
      </c>
      <c r="U18" s="50">
        <f t="shared" si="2"/>
        <v>12651.289500000001</v>
      </c>
      <c r="W18" s="50">
        <f>$G$18*(1+Y$2)</f>
        <v>151815.47400000002</v>
      </c>
      <c r="X18" s="82">
        <f>1/12</f>
        <v>8.3333333333333329E-2</v>
      </c>
      <c r="Y18" s="50">
        <f t="shared" si="3"/>
        <v>12651.289500000001</v>
      </c>
      <c r="AA18" s="50">
        <f>$G$18*(1+AC$2)</f>
        <v>151815.47400000002</v>
      </c>
      <c r="AB18" s="82">
        <f>1/12</f>
        <v>8.3333333333333329E-2</v>
      </c>
      <c r="AC18" s="50">
        <f t="shared" si="4"/>
        <v>12651.289500000001</v>
      </c>
      <c r="AE18" s="50">
        <f>$G$18*(1+AG$2)</f>
        <v>185214.87828</v>
      </c>
      <c r="AF18" s="82">
        <f>1/12</f>
        <v>8.3333333333333329E-2</v>
      </c>
      <c r="AG18" s="50">
        <f t="shared" si="5"/>
        <v>15434.573189999999</v>
      </c>
      <c r="AI18" s="50">
        <f>$G$18*(1+AK$2)</f>
        <v>185214.87828</v>
      </c>
      <c r="AJ18" s="82">
        <f>1/12</f>
        <v>8.3333333333333329E-2</v>
      </c>
      <c r="AK18" s="50">
        <f t="shared" si="6"/>
        <v>15434.573189999999</v>
      </c>
      <c r="AM18" s="50">
        <f>$G$18*(1+AO$2)</f>
        <v>185214.87828</v>
      </c>
      <c r="AN18" s="82">
        <f>1/12</f>
        <v>8.3333333333333329E-2</v>
      </c>
      <c r="AO18" s="50">
        <f t="shared" si="7"/>
        <v>15434.573189999999</v>
      </c>
      <c r="AQ18" s="50">
        <f>$G$18*(1+AS$2)</f>
        <v>252742.40111520002</v>
      </c>
      <c r="AR18" s="82">
        <f>1/12</f>
        <v>8.3333333333333329E-2</v>
      </c>
      <c r="AS18" s="50">
        <f t="shared" si="8"/>
        <v>21061.866759600001</v>
      </c>
      <c r="AU18" s="50">
        <f>$G$18*(1+AW$2)</f>
        <v>252742.40111520002</v>
      </c>
      <c r="AV18" s="82">
        <f>1/12</f>
        <v>8.3333333333333329E-2</v>
      </c>
      <c r="AW18" s="50">
        <f t="shared" si="9"/>
        <v>21061.866759600001</v>
      </c>
      <c r="AY18" s="50">
        <f>$G$18*(1+BA$2)</f>
        <v>252742.40111520002</v>
      </c>
      <c r="AZ18" s="82">
        <f>1/12</f>
        <v>8.3333333333333329E-2</v>
      </c>
      <c r="BA18" s="50">
        <f t="shared" si="10"/>
        <v>21061.866759600001</v>
      </c>
      <c r="BC18" s="50">
        <f>$G$18*(1+BE$2)</f>
        <v>470627.96940000006</v>
      </c>
      <c r="BD18" s="82">
        <f>1/12</f>
        <v>8.3333333333333329E-2</v>
      </c>
      <c r="BE18" s="50">
        <f t="shared" si="11"/>
        <v>39218.997450000003</v>
      </c>
    </row>
    <row r="19" spans="1:57">
      <c r="A19" s="298"/>
      <c r="B19" s="47" t="s">
        <v>66</v>
      </c>
      <c r="C19" s="136">
        <v>3143.8228360000003</v>
      </c>
      <c r="D19" s="134">
        <v>0</v>
      </c>
      <c r="E19" s="136">
        <v>0</v>
      </c>
      <c r="F19" s="136"/>
      <c r="G19" s="50">
        <v>3457.3577280000004</v>
      </c>
      <c r="H19" s="48">
        <v>0</v>
      </c>
      <c r="I19" s="50">
        <v>0</v>
      </c>
      <c r="K19" s="50">
        <f>$G$19*(1+M$2)</f>
        <v>3457.3577280000004</v>
      </c>
      <c r="L19" s="48">
        <v>0</v>
      </c>
      <c r="M19" s="50">
        <f t="shared" si="0"/>
        <v>0</v>
      </c>
      <c r="O19" s="50">
        <f>$G$19*(1+Q$2)</f>
        <v>3457.3577280000004</v>
      </c>
      <c r="P19" s="48">
        <v>0</v>
      </c>
      <c r="Q19" s="50">
        <f t="shared" si="1"/>
        <v>0</v>
      </c>
      <c r="S19" s="50">
        <f>$G$19*(1+U$2)</f>
        <v>4321.6971600000006</v>
      </c>
      <c r="T19" s="48">
        <v>0</v>
      </c>
      <c r="U19" s="50">
        <f t="shared" si="2"/>
        <v>0</v>
      </c>
      <c r="W19" s="50">
        <f>$G$19*(1+Y$2)</f>
        <v>4321.6971600000006</v>
      </c>
      <c r="X19" s="48">
        <v>0</v>
      </c>
      <c r="Y19" s="50">
        <f t="shared" si="3"/>
        <v>0</v>
      </c>
      <c r="AA19" s="50">
        <f>$G$19*(1+AC$2)</f>
        <v>4321.6971600000006</v>
      </c>
      <c r="AB19" s="48">
        <v>0</v>
      </c>
      <c r="AC19" s="50">
        <f t="shared" si="4"/>
        <v>0</v>
      </c>
      <c r="AE19" s="50">
        <f>$G$19*(1+AG$2)</f>
        <v>5272.4705352000001</v>
      </c>
      <c r="AF19" s="48">
        <v>0</v>
      </c>
      <c r="AG19" s="50">
        <f t="shared" si="5"/>
        <v>0</v>
      </c>
      <c r="AI19" s="50">
        <f>$G$19*(1+AK$2)</f>
        <v>5272.4705352000001</v>
      </c>
      <c r="AJ19" s="48">
        <v>0</v>
      </c>
      <c r="AK19" s="50">
        <f t="shared" si="6"/>
        <v>0</v>
      </c>
      <c r="AM19" s="50">
        <f>$G$19*(1+AO$2)</f>
        <v>5272.4705352000001</v>
      </c>
      <c r="AN19" s="48">
        <v>0</v>
      </c>
      <c r="AO19" s="50">
        <f t="shared" si="7"/>
        <v>0</v>
      </c>
      <c r="AQ19" s="50">
        <f>$G$19*(1+AS$2)</f>
        <v>7194.7614319680006</v>
      </c>
      <c r="AR19" s="48">
        <v>0</v>
      </c>
      <c r="AS19" s="50">
        <f t="shared" si="8"/>
        <v>0</v>
      </c>
      <c r="AU19" s="50">
        <f>$G$19*(1+AW$2)</f>
        <v>7194.7614319680006</v>
      </c>
      <c r="AV19" s="48">
        <v>0</v>
      </c>
      <c r="AW19" s="50">
        <f t="shared" si="9"/>
        <v>0</v>
      </c>
      <c r="AY19" s="50">
        <f>$G$19*(1+BA$2)</f>
        <v>7194.7614319680006</v>
      </c>
      <c r="AZ19" s="48">
        <v>0</v>
      </c>
      <c r="BA19" s="50">
        <f t="shared" si="10"/>
        <v>0</v>
      </c>
      <c r="BC19" s="50">
        <f>$G$19*(1+BE$2)</f>
        <v>13397.261196000001</v>
      </c>
      <c r="BD19" s="48">
        <v>0</v>
      </c>
      <c r="BE19" s="50">
        <f t="shared" si="11"/>
        <v>0</v>
      </c>
    </row>
    <row r="20" spans="1:57">
      <c r="A20" s="298"/>
      <c r="B20" s="47" t="s">
        <v>67</v>
      </c>
      <c r="C20" s="136">
        <v>2632.8316530250004</v>
      </c>
      <c r="D20" s="134">
        <v>0</v>
      </c>
      <c r="E20" s="136">
        <v>0</v>
      </c>
      <c r="F20" s="136"/>
      <c r="G20" s="50">
        <v>2895.4051602</v>
      </c>
      <c r="H20" s="48">
        <v>0</v>
      </c>
      <c r="I20" s="50">
        <v>0</v>
      </c>
      <c r="K20" s="50">
        <f>M27/180*1.5</f>
        <v>2895.4051602</v>
      </c>
      <c r="L20" s="48">
        <v>0</v>
      </c>
      <c r="M20" s="50">
        <f t="shared" si="0"/>
        <v>0</v>
      </c>
      <c r="O20" s="50">
        <f>Q27/180*1.5</f>
        <v>2895.4051602</v>
      </c>
      <c r="P20" s="48">
        <v>0</v>
      </c>
      <c r="Q20" s="50">
        <f t="shared" si="1"/>
        <v>0</v>
      </c>
      <c r="S20" s="50">
        <f>U27/180*1.5</f>
        <v>3619.2564502500004</v>
      </c>
      <c r="T20" s="48">
        <v>0</v>
      </c>
      <c r="U20" s="50">
        <f t="shared" si="2"/>
        <v>0</v>
      </c>
      <c r="W20" s="50">
        <f>Y27/180*1.5</f>
        <v>3619.2564502500004</v>
      </c>
      <c r="X20" s="48">
        <v>0</v>
      </c>
      <c r="Y20" s="50">
        <f t="shared" si="3"/>
        <v>0</v>
      </c>
      <c r="AA20" s="50">
        <f>AC27/180*1.5</f>
        <v>3619.2564502500004</v>
      </c>
      <c r="AB20" s="48">
        <v>0</v>
      </c>
      <c r="AC20" s="50">
        <f t="shared" si="4"/>
        <v>0</v>
      </c>
      <c r="AE20" s="50">
        <f>AG27/180*1.5</f>
        <v>4415.4928693049987</v>
      </c>
      <c r="AF20" s="48">
        <v>0</v>
      </c>
      <c r="AG20" s="50">
        <f t="shared" si="5"/>
        <v>0</v>
      </c>
      <c r="AI20" s="50">
        <f>AK27/180*1.5</f>
        <v>4415.4928693049987</v>
      </c>
      <c r="AJ20" s="48">
        <v>0</v>
      </c>
      <c r="AK20" s="50">
        <f t="shared" si="6"/>
        <v>0</v>
      </c>
      <c r="AM20" s="50">
        <f>AO27/180*1.5</f>
        <v>4415.4928693049987</v>
      </c>
      <c r="AN20" s="48">
        <v>0</v>
      </c>
      <c r="AO20" s="50">
        <f t="shared" si="7"/>
        <v>0</v>
      </c>
      <c r="AQ20" s="50">
        <f>AS27/180*1.5</f>
        <v>6025.3381383761989</v>
      </c>
      <c r="AR20" s="48">
        <v>0</v>
      </c>
      <c r="AS20" s="50">
        <f t="shared" si="8"/>
        <v>0</v>
      </c>
      <c r="AU20" s="50">
        <f>AW27/180*1.5</f>
        <v>6025.3381383761989</v>
      </c>
      <c r="AV20" s="48">
        <v>0</v>
      </c>
      <c r="AW20" s="50">
        <f t="shared" si="9"/>
        <v>0</v>
      </c>
      <c r="AY20" s="50">
        <f>BA27/180*1.5</f>
        <v>6025.3381383761989</v>
      </c>
      <c r="AZ20" s="48">
        <v>0</v>
      </c>
      <c r="BA20" s="50">
        <f t="shared" si="10"/>
        <v>0</v>
      </c>
      <c r="BC20" s="50">
        <f>BE27/180*1.5</f>
        <v>11219.694995775</v>
      </c>
      <c r="BD20" s="48">
        <v>0</v>
      </c>
      <c r="BE20" s="50">
        <f t="shared" si="11"/>
        <v>0</v>
      </c>
    </row>
    <row r="21" spans="1:57">
      <c r="A21" s="298"/>
      <c r="B21" s="47" t="s">
        <v>68</v>
      </c>
      <c r="C21" s="136">
        <v>2983.8758734283338</v>
      </c>
      <c r="D21" s="134">
        <v>0</v>
      </c>
      <c r="E21" s="136">
        <v>0</v>
      </c>
      <c r="F21" s="136"/>
      <c r="G21" s="50">
        <v>3281.4591815600006</v>
      </c>
      <c r="H21" s="48">
        <v>0</v>
      </c>
      <c r="I21" s="50">
        <v>0</v>
      </c>
      <c r="K21" s="50">
        <f>M27/180*68/60*1.5</f>
        <v>3281.4591815600006</v>
      </c>
      <c r="L21" s="48">
        <v>0</v>
      </c>
      <c r="M21" s="50">
        <f t="shared" si="0"/>
        <v>0</v>
      </c>
      <c r="O21" s="50">
        <f>Q27/180*68/60*1.5</f>
        <v>3281.4591815600006</v>
      </c>
      <c r="P21" s="48">
        <v>0</v>
      </c>
      <c r="Q21" s="50">
        <f t="shared" si="1"/>
        <v>0</v>
      </c>
      <c r="S21" s="50">
        <f>U27/180*68/60*1.5</f>
        <v>4101.8239769500005</v>
      </c>
      <c r="T21" s="48">
        <v>0</v>
      </c>
      <c r="U21" s="50">
        <f t="shared" si="2"/>
        <v>0</v>
      </c>
      <c r="W21" s="50">
        <f>Y27/180*68/60*1.5</f>
        <v>4101.8239769500005</v>
      </c>
      <c r="X21" s="48">
        <v>0</v>
      </c>
      <c r="Y21" s="50">
        <f t="shared" si="3"/>
        <v>0</v>
      </c>
      <c r="AA21" s="50">
        <f>AC27/180*68/60*1.5</f>
        <v>4101.8239769500005</v>
      </c>
      <c r="AB21" s="48">
        <v>0</v>
      </c>
      <c r="AC21" s="50">
        <f t="shared" si="4"/>
        <v>0</v>
      </c>
      <c r="AE21" s="50">
        <f>AG27/180*68/60*1.5</f>
        <v>5004.2252518789992</v>
      </c>
      <c r="AF21" s="48">
        <v>0</v>
      </c>
      <c r="AG21" s="50">
        <f t="shared" si="5"/>
        <v>0</v>
      </c>
      <c r="AI21" s="50">
        <f>AK27/180*68/60*1.5</f>
        <v>5004.2252518789992</v>
      </c>
      <c r="AJ21" s="48">
        <v>0</v>
      </c>
      <c r="AK21" s="50">
        <f t="shared" si="6"/>
        <v>0</v>
      </c>
      <c r="AM21" s="50">
        <f>AO27/180*68/60*1.5</f>
        <v>5004.2252518789992</v>
      </c>
      <c r="AN21" s="48">
        <v>0</v>
      </c>
      <c r="AO21" s="50">
        <f t="shared" si="7"/>
        <v>0</v>
      </c>
      <c r="AQ21" s="50">
        <f>AS27/180*68/60*1.5</f>
        <v>6828.716556826359</v>
      </c>
      <c r="AR21" s="48">
        <v>0</v>
      </c>
      <c r="AS21" s="50">
        <f t="shared" si="8"/>
        <v>0</v>
      </c>
      <c r="AU21" s="50">
        <f>AW27/180*68/60*1.5</f>
        <v>6828.716556826359</v>
      </c>
      <c r="AV21" s="48">
        <v>0</v>
      </c>
      <c r="AW21" s="50">
        <f t="shared" si="9"/>
        <v>0</v>
      </c>
      <c r="AY21" s="50">
        <f>BA27/180*68/60*1.5</f>
        <v>6828.716556826359</v>
      </c>
      <c r="AZ21" s="48">
        <v>0</v>
      </c>
      <c r="BA21" s="50">
        <f t="shared" si="10"/>
        <v>0</v>
      </c>
      <c r="BC21" s="50">
        <f>BE27/180*68/60*1.5</f>
        <v>12715.654328544999</v>
      </c>
      <c r="BD21" s="48">
        <v>0</v>
      </c>
      <c r="BE21" s="50">
        <f t="shared" si="11"/>
        <v>0</v>
      </c>
    </row>
    <row r="22" spans="1:57">
      <c r="A22" s="298"/>
      <c r="B22" s="47" t="s">
        <v>96</v>
      </c>
      <c r="C22" s="136">
        <v>3510.4422040333338</v>
      </c>
      <c r="D22" s="134">
        <v>0</v>
      </c>
      <c r="E22" s="136">
        <v>0</v>
      </c>
      <c r="F22" s="136"/>
      <c r="G22" s="50">
        <v>3860.5402136000002</v>
      </c>
      <c r="H22" s="48">
        <v>0</v>
      </c>
      <c r="I22" s="50">
        <v>0</v>
      </c>
      <c r="K22" s="50">
        <f>M27/180*2</f>
        <v>3860.5402136000002</v>
      </c>
      <c r="L22" s="48">
        <v>0</v>
      </c>
      <c r="M22" s="50">
        <f t="shared" si="0"/>
        <v>0</v>
      </c>
      <c r="O22" s="50">
        <f>Q27/180*2</f>
        <v>3860.5402136000002</v>
      </c>
      <c r="P22" s="48">
        <v>0</v>
      </c>
      <c r="Q22" s="50">
        <f t="shared" si="1"/>
        <v>0</v>
      </c>
      <c r="S22" s="50">
        <f>U27/180*2</f>
        <v>4825.6752670000005</v>
      </c>
      <c r="T22" s="48">
        <v>0</v>
      </c>
      <c r="U22" s="50">
        <f t="shared" si="2"/>
        <v>0</v>
      </c>
      <c r="W22" s="50">
        <f>Y27/180*2</f>
        <v>4825.6752670000005</v>
      </c>
      <c r="X22" s="48">
        <v>0</v>
      </c>
      <c r="Y22" s="50">
        <f t="shared" si="3"/>
        <v>0</v>
      </c>
      <c r="AA22" s="50">
        <f>AC27/180*2</f>
        <v>4825.6752670000005</v>
      </c>
      <c r="AB22" s="48">
        <v>0</v>
      </c>
      <c r="AC22" s="50">
        <f t="shared" si="4"/>
        <v>0</v>
      </c>
      <c r="AE22" s="50">
        <f>AG27/180*2</f>
        <v>5887.3238257399989</v>
      </c>
      <c r="AF22" s="48">
        <v>0</v>
      </c>
      <c r="AG22" s="50">
        <f t="shared" si="5"/>
        <v>0</v>
      </c>
      <c r="AI22" s="50">
        <f>AK27/180*2</f>
        <v>5887.3238257399989</v>
      </c>
      <c r="AJ22" s="48">
        <v>0</v>
      </c>
      <c r="AK22" s="50">
        <f t="shared" si="6"/>
        <v>0</v>
      </c>
      <c r="AM22" s="50">
        <f>AO27/180*2</f>
        <v>5887.3238257399989</v>
      </c>
      <c r="AN22" s="48">
        <v>0</v>
      </c>
      <c r="AO22" s="50">
        <f t="shared" si="7"/>
        <v>0</v>
      </c>
      <c r="AQ22" s="50">
        <f>AS27/180*2</f>
        <v>8033.7841845015992</v>
      </c>
      <c r="AR22" s="48">
        <v>0</v>
      </c>
      <c r="AS22" s="50">
        <f t="shared" si="8"/>
        <v>0</v>
      </c>
      <c r="AU22" s="50">
        <f>AW27/180*2</f>
        <v>8033.7841845015992</v>
      </c>
      <c r="AV22" s="48">
        <v>0</v>
      </c>
      <c r="AW22" s="50">
        <f t="shared" si="9"/>
        <v>0</v>
      </c>
      <c r="AY22" s="50">
        <f>BA27/180*2</f>
        <v>8033.7841845015992</v>
      </c>
      <c r="AZ22" s="48">
        <v>0</v>
      </c>
      <c r="BA22" s="50">
        <f t="shared" si="10"/>
        <v>0</v>
      </c>
      <c r="BC22" s="50">
        <f>BE27/180*2</f>
        <v>14959.5933277</v>
      </c>
      <c r="BD22" s="48">
        <v>0</v>
      </c>
      <c r="BE22" s="50">
        <f t="shared" si="11"/>
        <v>0</v>
      </c>
    </row>
    <row r="23" spans="1:57">
      <c r="A23" s="298"/>
      <c r="B23" s="47" t="s">
        <v>97</v>
      </c>
      <c r="C23" s="135">
        <v>0.1</v>
      </c>
      <c r="D23" s="134"/>
      <c r="E23" s="136">
        <v>0</v>
      </c>
      <c r="F23" s="136"/>
      <c r="G23" s="49">
        <v>0.1</v>
      </c>
      <c r="H23" s="48"/>
      <c r="I23" s="50">
        <v>0</v>
      </c>
      <c r="K23" s="49">
        <v>0.1</v>
      </c>
      <c r="L23" s="48"/>
      <c r="M23" s="50">
        <f>SUM(M8:M11,M14:M17,M20:M22)/30*K23*L23</f>
        <v>0</v>
      </c>
      <c r="O23" s="49">
        <v>0.1</v>
      </c>
      <c r="P23" s="48"/>
      <c r="Q23" s="50">
        <f>SUM(Q8:Q11,Q14:Q17,Q20:Q22)/30*O23*P23</f>
        <v>0</v>
      </c>
      <c r="S23" s="49">
        <v>0.1</v>
      </c>
      <c r="T23" s="48"/>
      <c r="U23" s="50">
        <f>SUM(U8:U11,U14:U17,U20:U22)/30*S23*T23</f>
        <v>0</v>
      </c>
      <c r="W23" s="49">
        <v>0.1</v>
      </c>
      <c r="X23" s="48"/>
      <c r="Y23" s="50">
        <f>SUM(Y8:Y11,Y14:Y17,Y20:Y22)/30*W23*X23</f>
        <v>0</v>
      </c>
      <c r="AA23" s="49">
        <v>0.1</v>
      </c>
      <c r="AB23" s="48"/>
      <c r="AC23" s="50">
        <f>SUM(AC8:AC11,AC14:AC17,AC20:AC22)/30*AA23*AB23</f>
        <v>0</v>
      </c>
      <c r="AE23" s="49">
        <v>0.1</v>
      </c>
      <c r="AF23" s="48"/>
      <c r="AG23" s="50">
        <f>SUM(AG8:AG11,AG14:AG17,AG20:AG22)/30*AE23*AF23</f>
        <v>0</v>
      </c>
      <c r="AI23" s="49">
        <v>0.1</v>
      </c>
      <c r="AJ23" s="48"/>
      <c r="AK23" s="50">
        <f>SUM(AK8:AK11,AK14:AK17,AK20:AK22)/30*AI23*AJ23</f>
        <v>0</v>
      </c>
      <c r="AM23" s="49">
        <v>0.1</v>
      </c>
      <c r="AN23" s="48"/>
      <c r="AO23" s="50">
        <f>SUM(AO8:AO11,AO14:AO17,AO20:AO22)/30*AM23*AN23</f>
        <v>0</v>
      </c>
      <c r="AQ23" s="49">
        <v>0.1</v>
      </c>
      <c r="AR23" s="48"/>
      <c r="AS23" s="50">
        <f>SUM(AS8:AS11,AS14:AS17,AS20:AS22)/30*AQ23*AR23</f>
        <v>0</v>
      </c>
      <c r="AU23" s="49">
        <v>0.1</v>
      </c>
      <c r="AV23" s="48"/>
      <c r="AW23" s="50">
        <f>SUM(AW8:AW11,AW14:AW17,AW20:AW22)/30*AU23*AV23</f>
        <v>0</v>
      </c>
      <c r="AY23" s="49">
        <v>0.1</v>
      </c>
      <c r="AZ23" s="48"/>
      <c r="BA23" s="50">
        <f>SUM(BA8:BA11,BA14:BA17,BA20:BA22)/30*AY23*AZ23</f>
        <v>0</v>
      </c>
      <c r="BC23" s="49">
        <v>0.1</v>
      </c>
      <c r="BD23" s="48"/>
      <c r="BE23" s="50">
        <f>SUM(BE8:BE11,BE14:BE17,BE20:BE22)/30*BC23*BD23</f>
        <v>0</v>
      </c>
    </row>
    <row r="24" spans="1:57">
      <c r="A24" s="298"/>
      <c r="B24" s="52" t="s">
        <v>72</v>
      </c>
      <c r="C24" s="141">
        <v>379460.67466299998</v>
      </c>
      <c r="D24" s="142">
        <v>0.06</v>
      </c>
      <c r="E24" s="141">
        <v>22767.640479779999</v>
      </c>
      <c r="F24" s="141"/>
      <c r="G24" s="53">
        <v>417304.46162400005</v>
      </c>
      <c r="H24" s="55">
        <v>0.06</v>
      </c>
      <c r="I24" s="53">
        <v>25038.267697440002</v>
      </c>
      <c r="K24" s="53">
        <f>SUM(M8:M23)</f>
        <v>417304.46162400005</v>
      </c>
      <c r="L24" s="55">
        <v>0.06</v>
      </c>
      <c r="M24" s="53">
        <f>K24*L24</f>
        <v>25038.267697440002</v>
      </c>
      <c r="O24" s="53">
        <f>SUM(Q8:Q23)</f>
        <v>417304.46162400005</v>
      </c>
      <c r="P24" s="55">
        <v>0.06</v>
      </c>
      <c r="Q24" s="53">
        <f>O24*P24</f>
        <v>25038.267697440002</v>
      </c>
      <c r="S24" s="53">
        <f>SUM(U8:U23)</f>
        <v>521630.57702999999</v>
      </c>
      <c r="T24" s="55">
        <v>0.06</v>
      </c>
      <c r="U24" s="53">
        <f>S24*T24</f>
        <v>31297.834621799997</v>
      </c>
      <c r="W24" s="53">
        <f>SUM(Y8:Y23)</f>
        <v>521630.57702999999</v>
      </c>
      <c r="X24" s="55">
        <v>0.06</v>
      </c>
      <c r="Y24" s="53">
        <f>W24*X24</f>
        <v>31297.834621799997</v>
      </c>
      <c r="AA24" s="53">
        <f>SUM(AC8:AC23)</f>
        <v>521630.57702999999</v>
      </c>
      <c r="AB24" s="55">
        <v>0.06</v>
      </c>
      <c r="AC24" s="53">
        <f>AA24*AB24</f>
        <v>31297.834621799997</v>
      </c>
      <c r="AE24" s="53">
        <f>SUM(AG8:AG23)</f>
        <v>636389.30397660006</v>
      </c>
      <c r="AF24" s="55">
        <v>0.06</v>
      </c>
      <c r="AG24" s="53">
        <f>AE24*AF24</f>
        <v>38183.358238596004</v>
      </c>
      <c r="AI24" s="53">
        <f>SUM(AK8:AK23)</f>
        <v>636389.30397660006</v>
      </c>
      <c r="AJ24" s="55">
        <v>0.06</v>
      </c>
      <c r="AK24" s="53">
        <f>AI24*AJ24</f>
        <v>38183.358238596004</v>
      </c>
      <c r="AM24" s="53">
        <f>SUM(AO8:AO23)</f>
        <v>636389.30397660006</v>
      </c>
      <c r="AN24" s="55">
        <v>0.06</v>
      </c>
      <c r="AO24" s="53">
        <f>AM24*AN24</f>
        <v>38183.358238596004</v>
      </c>
      <c r="AQ24" s="53">
        <f>SUM(AS8:AS23)</f>
        <v>868410.58463954378</v>
      </c>
      <c r="AR24" s="55">
        <v>0.06</v>
      </c>
      <c r="AS24" s="53">
        <f>AQ24*AR24</f>
        <v>52104.635078372623</v>
      </c>
      <c r="AU24" s="53">
        <f>SUM(AW8:AW23)</f>
        <v>868410.58463954378</v>
      </c>
      <c r="AV24" s="55">
        <v>0.06</v>
      </c>
      <c r="AW24" s="53">
        <f>AU24*AV24</f>
        <v>52104.635078372623</v>
      </c>
      <c r="AY24" s="53">
        <f>SUM(BA8:BA23)</f>
        <v>868410.58463954378</v>
      </c>
      <c r="AZ24" s="55">
        <v>0.06</v>
      </c>
      <c r="BA24" s="53">
        <f>AY24*AZ24</f>
        <v>52104.635078372623</v>
      </c>
      <c r="BC24" s="53">
        <f>SUM(BE8:BE23)</f>
        <v>1617054.7887930002</v>
      </c>
      <c r="BD24" s="55">
        <v>0.06</v>
      </c>
      <c r="BE24" s="53">
        <f>BC24*BD24</f>
        <v>97023.287327580008</v>
      </c>
    </row>
    <row r="25" spans="1:57">
      <c r="A25" s="299"/>
      <c r="B25" s="56" t="s">
        <v>98</v>
      </c>
      <c r="C25" s="143"/>
      <c r="D25" s="143"/>
      <c r="E25" s="144">
        <v>402228.31514277996</v>
      </c>
      <c r="F25" s="160"/>
      <c r="G25" s="57"/>
      <c r="H25" s="57"/>
      <c r="I25" s="58">
        <v>452342.72932143998</v>
      </c>
      <c r="K25" s="57"/>
      <c r="L25" s="57"/>
      <c r="M25" s="58">
        <f>SUM(M8:M24)</f>
        <v>442342.72932144004</v>
      </c>
      <c r="O25" s="57"/>
      <c r="P25" s="57"/>
      <c r="Q25" s="58">
        <f>SUM(Q8:Q24)</f>
        <v>442342.72932144004</v>
      </c>
      <c r="S25" s="57"/>
      <c r="T25" s="57"/>
      <c r="U25" s="58">
        <f>SUM(U8:U24)</f>
        <v>552928.41165180004</v>
      </c>
      <c r="V25" s="83">
        <f>+U25/I25</f>
        <v>1.2223660861781702</v>
      </c>
      <c r="W25" s="57"/>
      <c r="X25" s="57"/>
      <c r="Y25" s="58">
        <f>SUM(Y8:Y24)</f>
        <v>552928.41165180004</v>
      </c>
      <c r="Z25" s="84">
        <f>Y25/I25</f>
        <v>1.2223660861781702</v>
      </c>
      <c r="AA25" s="57"/>
      <c r="AB25" s="57"/>
      <c r="AC25" s="58">
        <f>SUM(AC8:AC24)</f>
        <v>552928.41165180004</v>
      </c>
      <c r="AE25" s="57"/>
      <c r="AF25" s="57"/>
      <c r="AG25" s="58">
        <f>SUM(AG8:AG24)</f>
        <v>674572.66221519606</v>
      </c>
      <c r="AI25" s="57"/>
      <c r="AJ25" s="57"/>
      <c r="AK25" s="58">
        <f>SUM(AK8:AK24)</f>
        <v>674572.66221519606</v>
      </c>
      <c r="AM25" s="57"/>
      <c r="AN25" s="57"/>
      <c r="AO25" s="58">
        <f>SUM(AO8:AO24)</f>
        <v>674572.66221519606</v>
      </c>
      <c r="AQ25" s="57"/>
      <c r="AR25" s="57"/>
      <c r="AS25" s="58">
        <f>SUM(AS8:AS24)</f>
        <v>920515.21971791645</v>
      </c>
      <c r="AU25" s="57"/>
      <c r="AV25" s="57"/>
      <c r="AW25" s="58">
        <f>SUM(AW8:AW24)</f>
        <v>920515.21971791645</v>
      </c>
      <c r="AY25" s="57"/>
      <c r="AZ25" s="57"/>
      <c r="BA25" s="58">
        <f>SUM(BA8:BA24)</f>
        <v>920515.21971791645</v>
      </c>
      <c r="BC25" s="57"/>
      <c r="BD25" s="57"/>
      <c r="BE25" s="58">
        <f>SUM(BE8:BE24)</f>
        <v>1714078.0761205801</v>
      </c>
    </row>
    <row r="26" spans="1:57">
      <c r="C26" s="145"/>
      <c r="D26" s="145"/>
      <c r="E26" s="146"/>
      <c r="F26" s="146"/>
      <c r="G26" s="59"/>
      <c r="H26" s="59"/>
      <c r="I26" s="60"/>
      <c r="K26" s="59"/>
      <c r="L26" s="59"/>
      <c r="M26" s="60"/>
      <c r="O26" s="59"/>
      <c r="P26" s="59"/>
      <c r="Q26" s="60"/>
      <c r="S26" s="59"/>
      <c r="T26" s="59"/>
      <c r="U26" s="60"/>
      <c r="W26" s="59"/>
      <c r="X26" s="59"/>
      <c r="Y26" s="60"/>
      <c r="AA26" s="59"/>
      <c r="AB26" s="59"/>
      <c r="AC26" s="60"/>
      <c r="AE26" s="59"/>
      <c r="AF26" s="59"/>
      <c r="AG26" s="60"/>
      <c r="AI26" s="59"/>
      <c r="AJ26" s="59"/>
      <c r="AK26" s="60"/>
      <c r="AM26" s="59"/>
      <c r="AN26" s="59"/>
      <c r="AO26" s="60"/>
      <c r="AQ26" s="59"/>
      <c r="AR26" s="59"/>
      <c r="AS26" s="60"/>
      <c r="AU26" s="59"/>
      <c r="AV26" s="59"/>
      <c r="AW26" s="60"/>
      <c r="AY26" s="59"/>
      <c r="AZ26" s="59"/>
      <c r="BA26" s="60"/>
      <c r="BC26" s="59"/>
      <c r="BD26" s="59"/>
      <c r="BE26" s="60"/>
    </row>
    <row r="27" spans="1:57" ht="45">
      <c r="B27" s="61" t="s">
        <v>74</v>
      </c>
      <c r="C27" s="147"/>
      <c r="D27" s="147"/>
      <c r="E27" s="148">
        <v>315939.79836300004</v>
      </c>
      <c r="F27" s="148"/>
      <c r="G27" s="62"/>
      <c r="H27" s="62"/>
      <c r="I27" s="63">
        <f>I8+I10+I9+I14+I15+I16+I17</f>
        <v>347448.61922400002</v>
      </c>
      <c r="K27" s="62"/>
      <c r="L27" s="62"/>
      <c r="M27" s="63">
        <f>M8+M10+M9+M14+M15+M16+M17</f>
        <v>347448.61922400002</v>
      </c>
      <c r="O27" s="62"/>
      <c r="P27" s="62"/>
      <c r="Q27" s="63">
        <f>Q8+Q10+Q9+Q14+Q15+Q16+Q17</f>
        <v>347448.61922400002</v>
      </c>
      <c r="S27" s="62"/>
      <c r="T27" s="62"/>
      <c r="U27" s="63">
        <f>U8+U10+U9+U14+U15+U16+U17</f>
        <v>434310.77403000003</v>
      </c>
      <c r="W27" s="62"/>
      <c r="X27" s="62"/>
      <c r="Y27" s="63">
        <f>Y8+Y10+Y9+Y14+Y15+Y16+Y17</f>
        <v>434310.77403000003</v>
      </c>
      <c r="AA27" s="62"/>
      <c r="AB27" s="62"/>
      <c r="AC27" s="63">
        <f>AC8+AC10+AC9+AC14+AC15+AC16+AC17</f>
        <v>434310.77403000003</v>
      </c>
      <c r="AE27" s="62"/>
      <c r="AF27" s="62"/>
      <c r="AG27" s="63">
        <f>AG8+AG10+AG9+AG14+AG15+AG16+AG17</f>
        <v>529859.14431659994</v>
      </c>
      <c r="AI27" s="62"/>
      <c r="AJ27" s="62"/>
      <c r="AK27" s="63">
        <f>AK8+AK10+AK9+AK14+AK15+AK16+AK17</f>
        <v>529859.14431659994</v>
      </c>
      <c r="AM27" s="62"/>
      <c r="AN27" s="62"/>
      <c r="AO27" s="63">
        <f>AO8+AO10+AO9+AO14+AO15+AO16+AO17</f>
        <v>529859.14431659994</v>
      </c>
      <c r="AQ27" s="62"/>
      <c r="AR27" s="62"/>
      <c r="AS27" s="63">
        <f>AS8+AS10+AS9+AS14+AS15+AS16+AS17</f>
        <v>723040.57660514396</v>
      </c>
      <c r="AU27" s="62"/>
      <c r="AV27" s="62"/>
      <c r="AW27" s="63">
        <f>AW8+AW10+AW9+AW14+AW15+AW16+AW17</f>
        <v>723040.57660514396</v>
      </c>
      <c r="AY27" s="62"/>
      <c r="AZ27" s="62"/>
      <c r="BA27" s="63">
        <f>BA8+BA10+BA9+BA14+BA15+BA16+BA17</f>
        <v>723040.57660514396</v>
      </c>
      <c r="BC27" s="62"/>
      <c r="BD27" s="62"/>
      <c r="BE27" s="63">
        <f>BE8+BE10+BE9+BE14+BE15+BE16+BE17</f>
        <v>1346363.399493</v>
      </c>
    </row>
    <row r="28" spans="1:57">
      <c r="C28" s="145"/>
      <c r="D28" s="145"/>
      <c r="E28" s="128"/>
      <c r="F28" s="128"/>
      <c r="G28" s="59"/>
      <c r="H28" s="59"/>
      <c r="K28" s="59"/>
      <c r="L28" s="59"/>
      <c r="O28" s="59"/>
      <c r="P28" s="59"/>
      <c r="S28" s="59"/>
      <c r="T28" s="59"/>
      <c r="W28" s="59"/>
      <c r="X28" s="59"/>
      <c r="AA28" s="59"/>
      <c r="AB28" s="59"/>
      <c r="AE28" s="59"/>
      <c r="AF28" s="59"/>
      <c r="AI28" s="59"/>
      <c r="AJ28" s="59"/>
      <c r="AM28" s="59"/>
      <c r="AN28" s="59"/>
      <c r="AQ28" s="59"/>
      <c r="AR28" s="59"/>
      <c r="AU28" s="59"/>
      <c r="AV28" s="59"/>
      <c r="AY28" s="59"/>
      <c r="AZ28" s="59"/>
      <c r="BC28" s="59"/>
      <c r="BD28" s="59"/>
    </row>
    <row r="29" spans="1:57">
      <c r="A29" s="297" t="s">
        <v>75</v>
      </c>
      <c r="B29" s="44" t="s">
        <v>76</v>
      </c>
      <c r="C29" s="133">
        <v>2673.0549999999998</v>
      </c>
      <c r="D29" s="132">
        <v>21</v>
      </c>
      <c r="E29" s="133">
        <v>56134.154999999999</v>
      </c>
      <c r="F29" s="133"/>
      <c r="G29" s="46">
        <v>2939.64</v>
      </c>
      <c r="H29" s="45">
        <v>21</v>
      </c>
      <c r="I29" s="46">
        <f>G29*H29</f>
        <v>61732.439999999995</v>
      </c>
      <c r="K29" s="46">
        <f>$G$29*(1+M$2)</f>
        <v>2939.64</v>
      </c>
      <c r="L29" s="45">
        <v>21</v>
      </c>
      <c r="M29" s="46">
        <f>K29*L29</f>
        <v>61732.439999999995</v>
      </c>
      <c r="O29" s="46">
        <f>$G$29*(1+Q$2)</f>
        <v>2939.64</v>
      </c>
      <c r="P29" s="45">
        <v>21</v>
      </c>
      <c r="Q29" s="46">
        <f>O29*P29</f>
        <v>61732.439999999995</v>
      </c>
      <c r="S29" s="46">
        <f>$G$29*(1+U$2)</f>
        <v>3674.5499999999997</v>
      </c>
      <c r="T29" s="45">
        <v>21</v>
      </c>
      <c r="U29" s="46">
        <f>S29*T29</f>
        <v>77165.549999999988</v>
      </c>
      <c r="W29" s="46">
        <f>$G$29*(1+Y$2)</f>
        <v>3674.5499999999997</v>
      </c>
      <c r="X29" s="45">
        <v>21</v>
      </c>
      <c r="Y29" s="46">
        <f>W29*X29</f>
        <v>77165.549999999988</v>
      </c>
      <c r="AA29" s="46">
        <f>$G$29*(1+AC$2)</f>
        <v>3674.5499999999997</v>
      </c>
      <c r="AB29" s="45">
        <v>21</v>
      </c>
      <c r="AC29" s="46">
        <f>AA29*AB29</f>
        <v>77165.549999999988</v>
      </c>
      <c r="AE29" s="46">
        <f>$G$29*(1+AG$2)</f>
        <v>4482.9509999999991</v>
      </c>
      <c r="AF29" s="45">
        <v>21</v>
      </c>
      <c r="AG29" s="46">
        <f>AE29*AF29</f>
        <v>94141.970999999976</v>
      </c>
      <c r="AI29" s="46">
        <f>$G$29*(1+AK$2)</f>
        <v>4482.9509999999991</v>
      </c>
      <c r="AJ29" s="45">
        <v>21</v>
      </c>
      <c r="AK29" s="46">
        <f>AI29*AJ29</f>
        <v>94141.970999999976</v>
      </c>
      <c r="AM29" s="46">
        <f>$G$29*(1+AO$2)</f>
        <v>4482.9509999999991</v>
      </c>
      <c r="AN29" s="45">
        <v>21</v>
      </c>
      <c r="AO29" s="46">
        <f>AM29*AN29</f>
        <v>94141.970999999976</v>
      </c>
      <c r="AQ29" s="46">
        <f>$G$29*(1+AS$2)</f>
        <v>6117.39084</v>
      </c>
      <c r="AR29" s="45">
        <v>21</v>
      </c>
      <c r="AS29" s="46">
        <f>AQ29*AR29</f>
        <v>128465.20764000001</v>
      </c>
      <c r="AU29" s="46">
        <f>$G$29*(1+AW$2)</f>
        <v>6117.39084</v>
      </c>
      <c r="AV29" s="45">
        <v>21</v>
      </c>
      <c r="AW29" s="46">
        <f>AU29*AV29</f>
        <v>128465.20764000001</v>
      </c>
      <c r="AY29" s="46">
        <f>$G$29*(1+BA$2)</f>
        <v>6117.39084</v>
      </c>
      <c r="AZ29" s="45">
        <v>21</v>
      </c>
      <c r="BA29" s="46">
        <f>AY29*AZ29</f>
        <v>128465.20764000001</v>
      </c>
      <c r="BC29" s="46">
        <f>$G$29*(1+BE$2)</f>
        <v>11391.105</v>
      </c>
      <c r="BD29" s="45">
        <v>21</v>
      </c>
      <c r="BE29" s="46">
        <f>BC29*BD29</f>
        <v>239213.20499999999</v>
      </c>
    </row>
    <row r="30" spans="1:57">
      <c r="A30" s="300"/>
      <c r="B30" s="47" t="s">
        <v>99</v>
      </c>
      <c r="C30" s="141">
        <v>204364.87772759999</v>
      </c>
      <c r="D30" s="149">
        <v>0.185</v>
      </c>
      <c r="E30" s="136">
        <v>37807.502379605998</v>
      </c>
      <c r="F30" s="141"/>
      <c r="G30" s="53">
        <v>204364.87772759999</v>
      </c>
      <c r="H30" s="54">
        <f>G$3</f>
        <v>0</v>
      </c>
      <c r="I30" s="50">
        <f t="shared" ref="I30:I31" si="12">G30*H30</f>
        <v>0</v>
      </c>
      <c r="K30" s="53">
        <f>$I$25</f>
        <v>452342.72932143998</v>
      </c>
      <c r="L30" s="54">
        <f>M$3</f>
        <v>0.11</v>
      </c>
      <c r="M30" s="50">
        <f>K30*L30</f>
        <v>49757.7002253584</v>
      </c>
      <c r="O30" s="53">
        <f>$I$25</f>
        <v>452342.72932143998</v>
      </c>
      <c r="P30" s="54">
        <f>Q$3</f>
        <v>0.25</v>
      </c>
      <c r="Q30" s="50">
        <f>O30*P30</f>
        <v>113085.68233036</v>
      </c>
      <c r="S30" s="53">
        <f>$I$25</f>
        <v>452342.72932143998</v>
      </c>
      <c r="T30" s="54">
        <f>U$3</f>
        <v>0.1</v>
      </c>
      <c r="U30" s="50">
        <f>S30*T30</f>
        <v>45234.272932143998</v>
      </c>
      <c r="W30" s="53">
        <f>$I$25</f>
        <v>452342.72932143998</v>
      </c>
      <c r="X30" s="54">
        <f>Y$3</f>
        <v>0.2</v>
      </c>
      <c r="Y30" s="50">
        <f>W30*X30</f>
        <v>90468.545864287997</v>
      </c>
      <c r="AA30" s="53">
        <f>$I$25</f>
        <v>452342.72932143998</v>
      </c>
      <c r="AB30" s="54">
        <f>AC$3</f>
        <v>0.27500000000000002</v>
      </c>
      <c r="AC30" s="50">
        <f>AA30*AB30</f>
        <v>124394.25056339601</v>
      </c>
      <c r="AE30" s="53">
        <f>$I$25</f>
        <v>452342.72932143998</v>
      </c>
      <c r="AF30" s="54">
        <f>AG$3</f>
        <v>0.15</v>
      </c>
      <c r="AG30" s="50">
        <f>AE30*AF30</f>
        <v>67851.409398215997</v>
      </c>
      <c r="AI30" s="53">
        <f>$I$25</f>
        <v>452342.72932143998</v>
      </c>
      <c r="AJ30" s="54">
        <f>AK$3</f>
        <v>0.38100000000000001</v>
      </c>
      <c r="AK30" s="50">
        <f>AI30*AJ30</f>
        <v>172342.57987146862</v>
      </c>
      <c r="AM30" s="53">
        <f>$I$25</f>
        <v>452342.72932143998</v>
      </c>
      <c r="AN30" s="54">
        <f>AO$3</f>
        <v>0.55600000000000005</v>
      </c>
      <c r="AO30" s="50">
        <f>AM30*AN30</f>
        <v>251502.55750272065</v>
      </c>
      <c r="AQ30" s="53">
        <f>$I$25</f>
        <v>452342.72932143998</v>
      </c>
      <c r="AR30" s="54">
        <f>AS$3</f>
        <v>0.47599999999999998</v>
      </c>
      <c r="AS30" s="50">
        <f>AQ30*AR30</f>
        <v>215315.13915700541</v>
      </c>
      <c r="AU30" s="53">
        <f>$I$25</f>
        <v>452342.72932143998</v>
      </c>
      <c r="AV30" s="54">
        <f>AW$3</f>
        <v>1.0029999999999999</v>
      </c>
      <c r="AW30" s="50">
        <f>AU30*AV30</f>
        <v>453699.75750940427</v>
      </c>
      <c r="AY30" s="53">
        <f>$I$25</f>
        <v>452342.72932143998</v>
      </c>
      <c r="AZ30" s="54">
        <f>BA$3</f>
        <v>1.103</v>
      </c>
      <c r="BA30" s="50">
        <f>AY30*AZ30</f>
        <v>498934.03044154827</v>
      </c>
      <c r="BC30" s="53">
        <f>$I$25</f>
        <v>452342.72932143998</v>
      </c>
      <c r="BD30" s="54">
        <f>BE$3</f>
        <v>0.307</v>
      </c>
      <c r="BE30" s="50">
        <f>BC30*BD30</f>
        <v>138869.21790168207</v>
      </c>
    </row>
    <row r="31" spans="1:57">
      <c r="A31" s="300"/>
      <c r="B31" s="47" t="s">
        <v>100</v>
      </c>
      <c r="C31" s="141">
        <v>30261</v>
      </c>
      <c r="D31" s="149">
        <v>0.185</v>
      </c>
      <c r="E31" s="136">
        <v>5598.2849999999999</v>
      </c>
      <c r="F31" s="141"/>
      <c r="G31" s="53">
        <v>30261</v>
      </c>
      <c r="H31" s="54">
        <f>G$3</f>
        <v>0</v>
      </c>
      <c r="I31" s="50">
        <f t="shared" si="12"/>
        <v>0</v>
      </c>
      <c r="K31" s="53">
        <f>$I$29</f>
        <v>61732.439999999995</v>
      </c>
      <c r="L31" s="54">
        <f>M$3</f>
        <v>0.11</v>
      </c>
      <c r="M31" s="50">
        <f t="shared" ref="M31" si="13">K31*L31</f>
        <v>6790.5683999999992</v>
      </c>
      <c r="O31" s="53">
        <f>$I$29</f>
        <v>61732.439999999995</v>
      </c>
      <c r="P31" s="54">
        <f>Q$3</f>
        <v>0.25</v>
      </c>
      <c r="Q31" s="50">
        <f t="shared" ref="Q31" si="14">O31*P31</f>
        <v>15433.109999999999</v>
      </c>
      <c r="S31" s="53">
        <f>$I$29</f>
        <v>61732.439999999995</v>
      </c>
      <c r="T31" s="54">
        <f>U$3</f>
        <v>0.1</v>
      </c>
      <c r="U31" s="50">
        <f t="shared" ref="U31" si="15">S31*T31</f>
        <v>6173.2439999999997</v>
      </c>
      <c r="W31" s="53">
        <f>$I$29</f>
        <v>61732.439999999995</v>
      </c>
      <c r="X31" s="54">
        <f>Y$3</f>
        <v>0.2</v>
      </c>
      <c r="Y31" s="50">
        <f t="shared" ref="Y31" si="16">W31*X31</f>
        <v>12346.487999999999</v>
      </c>
      <c r="AA31" s="53">
        <f>$I$29</f>
        <v>61732.439999999995</v>
      </c>
      <c r="AB31" s="54">
        <f>AC$3</f>
        <v>0.27500000000000002</v>
      </c>
      <c r="AC31" s="50">
        <f t="shared" ref="AC31" si="17">AA31*AB31</f>
        <v>16976.420999999998</v>
      </c>
      <c r="AE31" s="53">
        <f>$I$29</f>
        <v>61732.439999999995</v>
      </c>
      <c r="AF31" s="54">
        <f>AG$3</f>
        <v>0.15</v>
      </c>
      <c r="AG31" s="50">
        <f t="shared" ref="AG31" si="18">AE31*AF31</f>
        <v>9259.8659999999982</v>
      </c>
      <c r="AI31" s="53">
        <f>$I$29</f>
        <v>61732.439999999995</v>
      </c>
      <c r="AJ31" s="54">
        <f>AK$3</f>
        <v>0.38100000000000001</v>
      </c>
      <c r="AK31" s="50">
        <f t="shared" ref="AK31" si="19">AI31*AJ31</f>
        <v>23520.059639999999</v>
      </c>
      <c r="AM31" s="53">
        <f>$I$29</f>
        <v>61732.439999999995</v>
      </c>
      <c r="AN31" s="54">
        <f>AO$3</f>
        <v>0.55600000000000005</v>
      </c>
      <c r="AO31" s="50">
        <f t="shared" ref="AO31" si="20">AM31*AN31</f>
        <v>34323.236640000003</v>
      </c>
      <c r="AQ31" s="53">
        <f>$I$29</f>
        <v>61732.439999999995</v>
      </c>
      <c r="AR31" s="54">
        <f>AS$3</f>
        <v>0.47599999999999998</v>
      </c>
      <c r="AS31" s="50">
        <f t="shared" ref="AS31" si="21">AQ31*AR31</f>
        <v>29384.641439999996</v>
      </c>
      <c r="AU31" s="53">
        <f>$I$29</f>
        <v>61732.439999999995</v>
      </c>
      <c r="AV31" s="54">
        <f>AW$3</f>
        <v>1.0029999999999999</v>
      </c>
      <c r="AW31" s="50">
        <f t="shared" ref="AW31" si="22">AU31*AV31</f>
        <v>61917.637319999987</v>
      </c>
      <c r="AY31" s="53">
        <f>$I$29</f>
        <v>61732.439999999995</v>
      </c>
      <c r="AZ31" s="54">
        <f>BA$3</f>
        <v>1.103</v>
      </c>
      <c r="BA31" s="50">
        <f t="shared" ref="BA31" si="23">AY31*AZ31</f>
        <v>68090.88132</v>
      </c>
      <c r="BC31" s="53">
        <f>$I$29</f>
        <v>61732.439999999995</v>
      </c>
      <c r="BD31" s="54">
        <f>BE$3</f>
        <v>0.307</v>
      </c>
      <c r="BE31" s="50">
        <f t="shared" ref="BE31" si="24">BC31*BD31</f>
        <v>18951.859079999998</v>
      </c>
    </row>
    <row r="32" spans="1:57">
      <c r="A32" s="300"/>
      <c r="B32" s="85" t="s">
        <v>101</v>
      </c>
      <c r="C32" s="150">
        <v>65000</v>
      </c>
      <c r="D32" s="151">
        <v>1</v>
      </c>
      <c r="E32" s="152">
        <v>65000</v>
      </c>
      <c r="F32" s="152"/>
      <c r="G32" s="86">
        <v>65000</v>
      </c>
      <c r="H32" s="87">
        <v>1</v>
      </c>
      <c r="I32" s="88">
        <f>G32*H32</f>
        <v>65000</v>
      </c>
      <c r="K32" s="86">
        <f>$G$32*(1+M2)</f>
        <v>65000</v>
      </c>
      <c r="L32" s="87">
        <v>1</v>
      </c>
      <c r="M32" s="88">
        <f>K32*L32</f>
        <v>65000</v>
      </c>
      <c r="O32" s="86">
        <f>$G$32*(1+Q2)</f>
        <v>65000</v>
      </c>
      <c r="P32" s="87">
        <v>1</v>
      </c>
      <c r="Q32" s="88">
        <f>O32*P32</f>
        <v>65000</v>
      </c>
      <c r="S32" s="86">
        <f>$G$32*(1+U2)</f>
        <v>81250</v>
      </c>
      <c r="T32" s="87">
        <v>1</v>
      </c>
      <c r="U32" s="88">
        <f>S32*T32</f>
        <v>81250</v>
      </c>
      <c r="W32" s="86">
        <f>$G$32*(1+Y2)</f>
        <v>81250</v>
      </c>
      <c r="X32" s="87">
        <v>1</v>
      </c>
      <c r="Y32" s="88">
        <f>W32*X32</f>
        <v>81250</v>
      </c>
      <c r="AA32" s="86">
        <f>$G$32*(1+AC2)</f>
        <v>81250</v>
      </c>
      <c r="AB32" s="87">
        <v>1</v>
      </c>
      <c r="AC32" s="88">
        <f>AA32*AB32</f>
        <v>81250</v>
      </c>
      <c r="AE32" s="86">
        <f>$G$32*(1+AG2)</f>
        <v>99125</v>
      </c>
      <c r="AF32" s="87">
        <v>1</v>
      </c>
      <c r="AG32" s="88">
        <f>AE32*AF32</f>
        <v>99125</v>
      </c>
      <c r="AI32" s="86">
        <f>$G$32*(1+AK2)</f>
        <v>99125</v>
      </c>
      <c r="AJ32" s="87">
        <v>1</v>
      </c>
      <c r="AK32" s="88">
        <f>AI32*AJ32</f>
        <v>99125</v>
      </c>
      <c r="AM32" s="86">
        <f>$G$32*(1+AO2)</f>
        <v>99125</v>
      </c>
      <c r="AN32" s="87">
        <v>1</v>
      </c>
      <c r="AO32" s="88">
        <f>AM32*AN32</f>
        <v>99125</v>
      </c>
      <c r="AQ32" s="86">
        <f>$G$32*(1+AS2)</f>
        <v>135265</v>
      </c>
      <c r="AR32" s="87">
        <v>1</v>
      </c>
      <c r="AS32" s="88">
        <f>AQ32*AR32</f>
        <v>135265</v>
      </c>
      <c r="AU32" s="86">
        <f>$G$32*(1+AW2)</f>
        <v>135265</v>
      </c>
      <c r="AV32" s="87">
        <v>1</v>
      </c>
      <c r="AW32" s="88">
        <f>AU32*AV32</f>
        <v>135265</v>
      </c>
      <c r="AY32" s="86">
        <f>$G$32*(1+BA2)</f>
        <v>135265</v>
      </c>
      <c r="AZ32" s="87">
        <v>1</v>
      </c>
      <c r="BA32" s="88">
        <f>AY32*AZ32</f>
        <v>135265</v>
      </c>
      <c r="BC32" s="86">
        <f>$G$32*(1+BE2)</f>
        <v>251875</v>
      </c>
      <c r="BD32" s="87">
        <v>1</v>
      </c>
      <c r="BE32" s="88">
        <f>BC32*BD32</f>
        <v>251875</v>
      </c>
    </row>
    <row r="33" spans="1:57">
      <c r="A33" s="299"/>
      <c r="B33" s="56" t="s">
        <v>81</v>
      </c>
      <c r="C33" s="143"/>
      <c r="D33" s="143"/>
      <c r="E33" s="144">
        <v>164539.94237960601</v>
      </c>
      <c r="F33" s="160"/>
      <c r="G33" s="57"/>
      <c r="H33" s="57"/>
      <c r="I33" s="58">
        <f>SUM(I29:I32)</f>
        <v>126732.44</v>
      </c>
      <c r="K33" s="57"/>
      <c r="L33" s="57"/>
      <c r="M33" s="58">
        <f>SUM(M29:M32)</f>
        <v>183280.70862535841</v>
      </c>
      <c r="O33" s="57"/>
      <c r="P33" s="57"/>
      <c r="Q33" s="58">
        <f>SUM(Q29:Q32)</f>
        <v>255251.23233035998</v>
      </c>
      <c r="S33" s="57"/>
      <c r="T33" s="57"/>
      <c r="U33" s="58">
        <f>SUM(U29:U32)</f>
        <v>209823.06693214399</v>
      </c>
      <c r="W33" s="57"/>
      <c r="X33" s="57"/>
      <c r="Y33" s="58">
        <f>SUM(Y29:Y32)</f>
        <v>261230.583864288</v>
      </c>
      <c r="AA33" s="57"/>
      <c r="AB33" s="57"/>
      <c r="AC33" s="58">
        <f>SUM(AC29:AC32)</f>
        <v>299786.22156339604</v>
      </c>
      <c r="AE33" s="57"/>
      <c r="AF33" s="57"/>
      <c r="AG33" s="58">
        <f>SUM(AG29:AG32)</f>
        <v>270378.246398216</v>
      </c>
      <c r="AI33" s="57"/>
      <c r="AJ33" s="57"/>
      <c r="AK33" s="58">
        <f>SUM(AK29:AK32)</f>
        <v>389129.61051146861</v>
      </c>
      <c r="AM33" s="57"/>
      <c r="AN33" s="57"/>
      <c r="AO33" s="58">
        <f>SUM(AO29:AO32)</f>
        <v>479092.76514272066</v>
      </c>
      <c r="AQ33" s="57"/>
      <c r="AR33" s="57"/>
      <c r="AS33" s="58">
        <f>SUM(AS29:AS32)</f>
        <v>508429.98823700537</v>
      </c>
      <c r="AU33" s="57"/>
      <c r="AV33" s="57"/>
      <c r="AW33" s="58">
        <f>SUM(AW29:AW32)</f>
        <v>779347.60246940423</v>
      </c>
      <c r="AY33" s="57"/>
      <c r="AZ33" s="57"/>
      <c r="BA33" s="58">
        <f>SUM(BA29:BA32)</f>
        <v>830755.11940154829</v>
      </c>
      <c r="BC33" s="57"/>
      <c r="BD33" s="57"/>
      <c r="BE33" s="58">
        <f>SUM(BE29:BE32)</f>
        <v>648909.28198168217</v>
      </c>
    </row>
    <row r="34" spans="1:57">
      <c r="C34" s="145"/>
      <c r="D34" s="145"/>
      <c r="E34" s="128"/>
      <c r="F34" s="128"/>
      <c r="G34" s="59"/>
      <c r="H34" s="59"/>
      <c r="K34" s="59"/>
      <c r="L34" s="59"/>
      <c r="M34" s="83">
        <f>+M33/I33</f>
        <v>1.4462020034125311</v>
      </c>
      <c r="O34" s="59"/>
      <c r="P34" s="59"/>
      <c r="Q34" s="83">
        <f>+Q33/M33</f>
        <v>1.3926792090929523</v>
      </c>
      <c r="S34" s="59"/>
      <c r="T34" s="59"/>
      <c r="U34" s="83">
        <f>+U33/Q33</f>
        <v>0.82202567649342273</v>
      </c>
      <c r="W34" s="59"/>
      <c r="X34" s="59"/>
      <c r="Y34" s="83">
        <f>+Y33/U33</f>
        <v>1.2450041250649004</v>
      </c>
      <c r="AA34" s="59"/>
      <c r="AB34" s="59"/>
      <c r="AC34" s="83">
        <f>+AC33/Y33</f>
        <v>1.1475923574061224</v>
      </c>
      <c r="AE34" s="59"/>
      <c r="AF34" s="59"/>
      <c r="AG34" s="83">
        <f>+AG33/AC33</f>
        <v>0.90190351307069283</v>
      </c>
      <c r="AI34" s="59"/>
      <c r="AJ34" s="59"/>
      <c r="AK34" s="83">
        <f>+AK33/AG33</f>
        <v>1.4392045798623692</v>
      </c>
      <c r="AM34" s="59"/>
      <c r="AN34" s="59"/>
      <c r="AO34" s="83">
        <f>+AO33/AK33</f>
        <v>1.2311907194957621</v>
      </c>
      <c r="AQ34" s="59"/>
      <c r="AR34" s="59"/>
      <c r="AS34" s="83">
        <f>+AS33/AO33</f>
        <v>1.0612349532883161</v>
      </c>
      <c r="AU34" s="59"/>
      <c r="AV34" s="59"/>
      <c r="AW34" s="83">
        <f>+AW33/AS33</f>
        <v>1.532851366953812</v>
      </c>
      <c r="AY34" s="59"/>
      <c r="AZ34" s="59"/>
      <c r="BA34" s="83">
        <f>+BA33/AW33</f>
        <v>1.0659622442787489</v>
      </c>
      <c r="BC34" s="59"/>
      <c r="BD34" s="59"/>
      <c r="BE34" s="83">
        <f>+BE33/BA33</f>
        <v>0.78110777391192898</v>
      </c>
    </row>
    <row r="35" spans="1:57">
      <c r="A35" s="297"/>
      <c r="B35" s="44" t="s">
        <v>102</v>
      </c>
      <c r="C35" s="133">
        <v>402228.31514277996</v>
      </c>
      <c r="D35" s="153">
        <v>0.40999066809200002</v>
      </c>
      <c r="E35" s="133">
        <v>164909.85565090788</v>
      </c>
      <c r="F35" s="133"/>
      <c r="G35" s="46">
        <f>I25</f>
        <v>452342.72932143998</v>
      </c>
      <c r="H35" s="89">
        <f>'MO NQN'!$G$72</f>
        <v>0.40755372923600003</v>
      </c>
      <c r="I35" s="46">
        <f>G35*H35</f>
        <v>184353.9662277434</v>
      </c>
      <c r="K35" s="46">
        <f>M25</f>
        <v>442342.72932144004</v>
      </c>
      <c r="L35" s="89">
        <f>'MO NQN'!$G$72</f>
        <v>0.40755372923600003</v>
      </c>
      <c r="M35" s="46">
        <f>K35*L35</f>
        <v>180278.42893538342</v>
      </c>
      <c r="O35" s="46">
        <f>Q25</f>
        <v>442342.72932144004</v>
      </c>
      <c r="P35" s="89">
        <f>'MO NQN'!$G$72</f>
        <v>0.40755372923600003</v>
      </c>
      <c r="Q35" s="46">
        <f>O35*P35</f>
        <v>180278.42893538342</v>
      </c>
      <c r="S35" s="46">
        <f>U25</f>
        <v>552928.41165180004</v>
      </c>
      <c r="T35" s="89">
        <f>'MO NQN'!$G$72</f>
        <v>0.40755372923600003</v>
      </c>
      <c r="U35" s="46">
        <f>S35*T35</f>
        <v>225348.03616922928</v>
      </c>
      <c r="W35" s="46">
        <f>Y25</f>
        <v>552928.41165180004</v>
      </c>
      <c r="X35" s="89">
        <f>'MO NQN'!$G$72</f>
        <v>0.40755372923600003</v>
      </c>
      <c r="Y35" s="46">
        <f>W35*X35</f>
        <v>225348.03616922928</v>
      </c>
      <c r="AA35" s="46">
        <f>AC25</f>
        <v>552928.41165180004</v>
      </c>
      <c r="AB35" s="89">
        <f>'MO NQN'!$G$72</f>
        <v>0.40755372923600003</v>
      </c>
      <c r="AC35" s="46">
        <f>AA35*AB35</f>
        <v>225348.03616922928</v>
      </c>
      <c r="AE35" s="46">
        <f>AG25</f>
        <v>674572.66221519606</v>
      </c>
      <c r="AF35" s="89">
        <f>'MO NQN'!$G$72</f>
        <v>0.40755372923600003</v>
      </c>
      <c r="AG35" s="46">
        <f>AE35*AF35</f>
        <v>274924.60412645974</v>
      </c>
      <c r="AI35" s="46">
        <f>AK25</f>
        <v>674572.66221519606</v>
      </c>
      <c r="AJ35" s="89">
        <f>'MO NQN'!$G$72</f>
        <v>0.40755372923600003</v>
      </c>
      <c r="AK35" s="46">
        <f>AI35*AJ35</f>
        <v>274924.60412645974</v>
      </c>
      <c r="AM35" s="46">
        <f>AO25</f>
        <v>674572.66221519606</v>
      </c>
      <c r="AN35" s="89">
        <f>'MO NQN'!$G$72</f>
        <v>0.40755372923600003</v>
      </c>
      <c r="AO35" s="46">
        <f>AM35*AN35</f>
        <v>274924.60412645974</v>
      </c>
      <c r="AQ35" s="46">
        <f>AS25</f>
        <v>920515.21971791645</v>
      </c>
      <c r="AR35" s="89">
        <f>'MO NQN'!$G$72</f>
        <v>0.40755372923600003</v>
      </c>
      <c r="AS35" s="46">
        <f>AQ35*AR35</f>
        <v>375159.41061453277</v>
      </c>
      <c r="AU35" s="46">
        <f>AW25</f>
        <v>920515.21971791645</v>
      </c>
      <c r="AV35" s="89">
        <f>'MO NQN'!$G$72</f>
        <v>0.40755372923600003</v>
      </c>
      <c r="AW35" s="46">
        <f>AU35*AV35</f>
        <v>375159.41061453277</v>
      </c>
      <c r="AY35" s="46">
        <f>BA25</f>
        <v>920515.21971791645</v>
      </c>
      <c r="AZ35" s="89">
        <f>'MO NQN'!$G$72</f>
        <v>0.40755372923600003</v>
      </c>
      <c r="BA35" s="46">
        <f>AY35*AZ35</f>
        <v>375159.41061453277</v>
      </c>
      <c r="BC35" s="46">
        <f>BE25</f>
        <v>1714078.0761205801</v>
      </c>
      <c r="BD35" s="89">
        <f>'MO NQN'!$G$72</f>
        <v>0.40755372923600003</v>
      </c>
      <c r="BE35" s="46">
        <f>BC35*BD35</f>
        <v>698578.91212461074</v>
      </c>
    </row>
    <row r="36" spans="1:57">
      <c r="A36" s="301"/>
      <c r="B36" s="47" t="s">
        <v>103</v>
      </c>
      <c r="C36" s="136">
        <v>37807.502379605998</v>
      </c>
      <c r="D36" s="154">
        <v>0.210272451848</v>
      </c>
      <c r="E36" s="136">
        <v>7949.8762236088478</v>
      </c>
      <c r="F36" s="136"/>
      <c r="G36" s="50">
        <f>I30</f>
        <v>0</v>
      </c>
      <c r="H36" s="90">
        <f>'MO NQN'!$J$72</f>
        <v>0.20783551299200004</v>
      </c>
      <c r="I36" s="50">
        <f>G36*H36</f>
        <v>0</v>
      </c>
      <c r="K36" s="50">
        <f>M30</f>
        <v>49757.7002253584</v>
      </c>
      <c r="L36" s="90">
        <f>'MO NQN'!$J$72</f>
        <v>0.20783551299200004</v>
      </c>
      <c r="M36" s="50">
        <f>K36*L36</f>
        <v>10341.417151639518</v>
      </c>
      <c r="O36" s="50">
        <f>Q30</f>
        <v>113085.68233036</v>
      </c>
      <c r="P36" s="90">
        <f>'MO NQN'!$J$72</f>
        <v>0.20783551299200004</v>
      </c>
      <c r="Q36" s="50">
        <f>O36*P36</f>
        <v>23503.220799180723</v>
      </c>
      <c r="S36" s="50">
        <f>U30</f>
        <v>45234.272932143998</v>
      </c>
      <c r="T36" s="90">
        <f>'MO NQN'!$J$72</f>
        <v>0.20783551299200004</v>
      </c>
      <c r="U36" s="50">
        <f>S36*T36</f>
        <v>9401.2883196722887</v>
      </c>
      <c r="W36" s="50">
        <f>Y30</f>
        <v>90468.545864287997</v>
      </c>
      <c r="X36" s="90">
        <f>'MO NQN'!$J$72</f>
        <v>0.20783551299200004</v>
      </c>
      <c r="Y36" s="50">
        <f>W36*X36</f>
        <v>18802.576639344577</v>
      </c>
      <c r="AA36" s="50">
        <f>AC30</f>
        <v>124394.25056339601</v>
      </c>
      <c r="AB36" s="90">
        <f>'MO NQN'!$J$72</f>
        <v>0.20783551299200004</v>
      </c>
      <c r="AC36" s="50">
        <f>AA36*AB36</f>
        <v>25853.542879098801</v>
      </c>
      <c r="AE36" s="50">
        <f>AG30</f>
        <v>67851.409398215997</v>
      </c>
      <c r="AF36" s="90">
        <f>'MO NQN'!$J$72</f>
        <v>0.20783551299200004</v>
      </c>
      <c r="AG36" s="50">
        <f>AE36*AF36</f>
        <v>14101.932479508434</v>
      </c>
      <c r="AI36" s="50">
        <f>AK30</f>
        <v>172342.57987146862</v>
      </c>
      <c r="AJ36" s="90">
        <f>'MO NQN'!$J$72</f>
        <v>0.20783551299200004</v>
      </c>
      <c r="AK36" s="50">
        <f>AI36*AJ36</f>
        <v>35818.908497951423</v>
      </c>
      <c r="AM36" s="50">
        <f>AO30</f>
        <v>251502.55750272065</v>
      </c>
      <c r="AN36" s="90">
        <f>'MO NQN'!$J$72</f>
        <v>0.20783551299200004</v>
      </c>
      <c r="AO36" s="50">
        <f>AM36*AN36</f>
        <v>52271.163057377933</v>
      </c>
      <c r="AQ36" s="50">
        <f>AS30</f>
        <v>215315.13915700541</v>
      </c>
      <c r="AR36" s="90">
        <f>'MO NQN'!$J$72</f>
        <v>0.20783551299200004</v>
      </c>
      <c r="AS36" s="50">
        <f>AQ36*AR36</f>
        <v>44750.132401640098</v>
      </c>
      <c r="AU36" s="50">
        <f>AW30</f>
        <v>453699.75750940427</v>
      </c>
      <c r="AV36" s="90">
        <f>'MO NQN'!$J$72</f>
        <v>0.20783551299200004</v>
      </c>
      <c r="AW36" s="50">
        <f>AU36*AV36</f>
        <v>94294.921846313053</v>
      </c>
      <c r="AY36" s="50">
        <f>BA30</f>
        <v>498934.03044154827</v>
      </c>
      <c r="AZ36" s="90">
        <f>'MO NQN'!$J$72</f>
        <v>0.20783551299200004</v>
      </c>
      <c r="BA36" s="50">
        <f>AY36*AZ36</f>
        <v>103696.21016598535</v>
      </c>
      <c r="BC36" s="50">
        <f>BE30</f>
        <v>138869.21790168207</v>
      </c>
      <c r="BD36" s="90">
        <f>'MO NQN'!$J$72</f>
        <v>0.20783551299200004</v>
      </c>
      <c r="BE36" s="50">
        <f>BC36*BD36</f>
        <v>28861.95514139393</v>
      </c>
    </row>
    <row r="37" spans="1:57">
      <c r="A37" s="301"/>
      <c r="B37" s="85" t="s">
        <v>83</v>
      </c>
      <c r="C37" s="152">
        <v>126732.44</v>
      </c>
      <c r="D37" s="155">
        <v>2.8400000000000002E-2</v>
      </c>
      <c r="E37" s="152">
        <v>3599.2012960000002</v>
      </c>
      <c r="F37" s="152"/>
      <c r="G37" s="88">
        <f>I29+I31+I32</f>
        <v>126732.44</v>
      </c>
      <c r="H37" s="91">
        <f>'MO NQN'!$B$74</f>
        <v>3.0599999999999999E-2</v>
      </c>
      <c r="I37" s="88">
        <f>G37*H37</f>
        <v>3878.0126639999999</v>
      </c>
      <c r="K37" s="88">
        <f>M29+M31+M32</f>
        <v>133523.00839999999</v>
      </c>
      <c r="L37" s="91">
        <f>'MO NQN'!$B$74</f>
        <v>3.0599999999999999E-2</v>
      </c>
      <c r="M37" s="88">
        <f>K37*L37</f>
        <v>4085.8040570399994</v>
      </c>
      <c r="O37" s="88">
        <f>Q29+Q31+Q32</f>
        <v>142165.54999999999</v>
      </c>
      <c r="P37" s="91">
        <f>'MO NQN'!$B$74</f>
        <v>3.0599999999999999E-2</v>
      </c>
      <c r="Q37" s="88">
        <f>O37*P37</f>
        <v>4350.2658299999994</v>
      </c>
      <c r="S37" s="88">
        <f>U29+U31+U32</f>
        <v>164588.79399999999</v>
      </c>
      <c r="T37" s="91">
        <f>'MO NQN'!$B$74</f>
        <v>3.0599999999999999E-2</v>
      </c>
      <c r="U37" s="88">
        <f>S37*T37</f>
        <v>5036.4170963999995</v>
      </c>
      <c r="W37" s="88">
        <f>Y29+Y31+Y32</f>
        <v>170762.038</v>
      </c>
      <c r="X37" s="91">
        <f>'MO NQN'!$B$74</f>
        <v>3.0599999999999999E-2</v>
      </c>
      <c r="Y37" s="88">
        <f>W37*X37</f>
        <v>5225.3183627999997</v>
      </c>
      <c r="AA37" s="88">
        <f>AC29+AC31+AC32</f>
        <v>175391.97099999999</v>
      </c>
      <c r="AB37" s="91">
        <f>'MO NQN'!$B$74</f>
        <v>3.0599999999999999E-2</v>
      </c>
      <c r="AC37" s="88">
        <f>AA37*AB37</f>
        <v>5366.9943125999998</v>
      </c>
      <c r="AE37" s="88">
        <f>AG29+AG31+AG32</f>
        <v>202526.83699999997</v>
      </c>
      <c r="AF37" s="91">
        <f>'MO NQN'!$B$74</f>
        <v>3.0599999999999999E-2</v>
      </c>
      <c r="AG37" s="88">
        <f>AE37*AF37</f>
        <v>6197.3212121999986</v>
      </c>
      <c r="AI37" s="88">
        <f>AK29+AK31+AK32</f>
        <v>216787.03063999998</v>
      </c>
      <c r="AJ37" s="91">
        <f>'MO NQN'!$B$74</f>
        <v>3.0599999999999999E-2</v>
      </c>
      <c r="AK37" s="88">
        <f>AI37*AJ37</f>
        <v>6633.6831375839993</v>
      </c>
      <c r="AM37" s="88">
        <f>AO29+AO31+AO32</f>
        <v>227590.20763999998</v>
      </c>
      <c r="AN37" s="91">
        <f>'MO NQN'!$B$74</f>
        <v>3.0599999999999999E-2</v>
      </c>
      <c r="AO37" s="88">
        <f>AM37*AN37</f>
        <v>6964.2603537839987</v>
      </c>
      <c r="AQ37" s="88">
        <f>AS29+AS31+AS32</f>
        <v>293114.84908000001</v>
      </c>
      <c r="AR37" s="91">
        <f>'MO NQN'!$B$74</f>
        <v>3.0599999999999999E-2</v>
      </c>
      <c r="AS37" s="88">
        <f>AQ37*AR37</f>
        <v>8969.3143818480003</v>
      </c>
      <c r="AU37" s="88">
        <f>AW29+AW31+AW32</f>
        <v>325647.84496000002</v>
      </c>
      <c r="AV37" s="91">
        <f>'MO NQN'!$B$74</f>
        <v>3.0599999999999999E-2</v>
      </c>
      <c r="AW37" s="88">
        <f>AU37*AV37</f>
        <v>9964.824055776</v>
      </c>
      <c r="AY37" s="88">
        <f>BA29+BA31+BA32</f>
        <v>331821.08896000002</v>
      </c>
      <c r="AZ37" s="91">
        <f>'MO NQN'!$B$74</f>
        <v>3.0599999999999999E-2</v>
      </c>
      <c r="BA37" s="88">
        <f>AY37*AZ37</f>
        <v>10153.725322176</v>
      </c>
      <c r="BC37" s="88">
        <f>BE29+BE31+BE32</f>
        <v>510040.06407999998</v>
      </c>
      <c r="BD37" s="91">
        <f>'MO NQN'!$B$74</f>
        <v>3.0599999999999999E-2</v>
      </c>
      <c r="BE37" s="88">
        <f>BC37*BD37</f>
        <v>15607.225960847998</v>
      </c>
    </row>
    <row r="38" spans="1:57">
      <c r="A38" s="299"/>
      <c r="B38" s="56" t="s">
        <v>104</v>
      </c>
      <c r="C38" s="143"/>
      <c r="D38" s="143"/>
      <c r="E38" s="156">
        <v>176458.93317051674</v>
      </c>
      <c r="F38" s="161"/>
      <c r="G38" s="57"/>
      <c r="H38" s="57"/>
      <c r="I38" s="92">
        <f>SUM(I35:I37)</f>
        <v>188231.97889174341</v>
      </c>
      <c r="K38" s="57"/>
      <c r="L38" s="57"/>
      <c r="M38" s="92">
        <f>SUM(M35:M37)</f>
        <v>194705.65014406294</v>
      </c>
      <c r="O38" s="57"/>
      <c r="P38" s="57"/>
      <c r="Q38" s="92">
        <f>SUM(Q35:Q37)</f>
        <v>208131.91556456411</v>
      </c>
      <c r="S38" s="57"/>
      <c r="T38" s="57"/>
      <c r="U38" s="92">
        <f>SUM(U35:U37)</f>
        <v>239785.74158530156</v>
      </c>
      <c r="V38" s="83">
        <f>+U38/I38</f>
        <v>1.2738841879955367</v>
      </c>
      <c r="W38" s="57"/>
      <c r="X38" s="57"/>
      <c r="Y38" s="92">
        <f>SUM(Y35:Y37)</f>
        <v>249375.93117137384</v>
      </c>
      <c r="AA38" s="57"/>
      <c r="AB38" s="57"/>
      <c r="AC38" s="92">
        <f>SUM(AC35:AC37)</f>
        <v>256568.57336092807</v>
      </c>
      <c r="AE38" s="57"/>
      <c r="AF38" s="57"/>
      <c r="AG38" s="92">
        <f>SUM(AG35:AG37)</f>
        <v>295223.85781816818</v>
      </c>
      <c r="AI38" s="57"/>
      <c r="AJ38" s="57"/>
      <c r="AK38" s="92">
        <f>SUM(AK35:AK37)</f>
        <v>317377.19576199516</v>
      </c>
      <c r="AM38" s="57"/>
      <c r="AN38" s="57"/>
      <c r="AO38" s="92">
        <f>SUM(AO35:AO37)</f>
        <v>334160.02753762167</v>
      </c>
      <c r="AQ38" s="57"/>
      <c r="AR38" s="57"/>
      <c r="AS38" s="92">
        <f>SUM(AS35:AS37)</f>
        <v>428878.85739802086</v>
      </c>
      <c r="AU38" s="57"/>
      <c r="AV38" s="57"/>
      <c r="AW38" s="92">
        <f>SUM(AW35:AW37)</f>
        <v>479419.15651662182</v>
      </c>
      <c r="AY38" s="57"/>
      <c r="AZ38" s="57"/>
      <c r="BA38" s="92">
        <f>SUM(BA35:BA37)</f>
        <v>489009.34610269411</v>
      </c>
      <c r="BC38" s="57"/>
      <c r="BD38" s="57"/>
      <c r="BE38" s="92">
        <f>SUM(BE35:BE37)</f>
        <v>743048.09322685271</v>
      </c>
    </row>
    <row r="39" spans="1:57">
      <c r="C39" s="145"/>
      <c r="D39" s="145"/>
      <c r="E39" s="128"/>
      <c r="F39" s="128"/>
      <c r="G39" s="59"/>
      <c r="H39" s="59"/>
      <c r="K39" s="59"/>
      <c r="L39" s="59"/>
      <c r="O39" s="59"/>
      <c r="P39" s="59"/>
      <c r="S39" s="59"/>
      <c r="T39" s="59"/>
      <c r="W39" s="59"/>
      <c r="X39" s="59"/>
      <c r="AA39" s="59"/>
      <c r="AB39" s="59"/>
      <c r="AE39" s="59"/>
      <c r="AF39" s="59"/>
      <c r="AI39" s="59"/>
      <c r="AJ39" s="59"/>
      <c r="AM39" s="59"/>
      <c r="AN39" s="59"/>
      <c r="AQ39" s="59"/>
      <c r="AR39" s="59"/>
      <c r="AU39" s="59"/>
      <c r="AV39" s="59"/>
      <c r="AY39" s="59"/>
      <c r="AZ39" s="59"/>
      <c r="BC39" s="59"/>
      <c r="BD39" s="59"/>
    </row>
    <row r="40" spans="1:57">
      <c r="A40" s="93" t="s">
        <v>86</v>
      </c>
      <c r="B40" s="94"/>
      <c r="C40" s="157"/>
      <c r="D40" s="157"/>
      <c r="E40" s="158">
        <v>743227.19069290278</v>
      </c>
      <c r="F40" s="162"/>
      <c r="G40" s="95"/>
      <c r="H40" s="95"/>
      <c r="I40" s="96">
        <f>I25+I33+I38</f>
        <v>767307.14821318327</v>
      </c>
      <c r="K40" s="95"/>
      <c r="L40" s="95"/>
      <c r="M40" s="96">
        <f>M25+M33+M38</f>
        <v>820329.08809086145</v>
      </c>
      <c r="O40" s="95"/>
      <c r="P40" s="95"/>
      <c r="Q40" s="96">
        <f>Q25+Q33+Q38</f>
        <v>905725.87721636402</v>
      </c>
      <c r="S40" s="95"/>
      <c r="T40" s="95"/>
      <c r="U40" s="96">
        <f>U25+U33+U38</f>
        <v>1002537.2201692456</v>
      </c>
      <c r="V40" s="83"/>
      <c r="W40" s="95"/>
      <c r="X40" s="95"/>
      <c r="Y40" s="96">
        <f>Y25+Y33+Y38</f>
        <v>1063534.926687462</v>
      </c>
      <c r="AA40" s="95"/>
      <c r="AB40" s="95"/>
      <c r="AC40" s="96">
        <f>AC25+AC33+AC38</f>
        <v>1109283.2065761241</v>
      </c>
      <c r="AE40" s="95"/>
      <c r="AF40" s="95"/>
      <c r="AG40" s="96">
        <f>AG25+AG33+AG38</f>
        <v>1240174.7664315803</v>
      </c>
      <c r="AI40" s="95"/>
      <c r="AJ40" s="95"/>
      <c r="AK40" s="96">
        <f>AK25+AK33+AK38</f>
        <v>1381079.4684886599</v>
      </c>
      <c r="AM40" s="95"/>
      <c r="AN40" s="95"/>
      <c r="AO40" s="96">
        <f>AO25+AO33+AO38</f>
        <v>1487825.4548955383</v>
      </c>
      <c r="AQ40" s="95"/>
      <c r="AR40" s="95"/>
      <c r="AS40" s="96">
        <f>AS25+AS33+AS38</f>
        <v>1857824.0653529426</v>
      </c>
      <c r="AU40" s="95"/>
      <c r="AV40" s="95"/>
      <c r="AW40" s="96">
        <f>AW25+AW33+AW38</f>
        <v>2179281.9787039426</v>
      </c>
      <c r="AY40" s="95"/>
      <c r="AZ40" s="95"/>
      <c r="BA40" s="96">
        <f>BA25+BA33+BA38</f>
        <v>2240279.6852221587</v>
      </c>
      <c r="BC40" s="95"/>
      <c r="BD40" s="95"/>
      <c r="BE40" s="96">
        <f>BE25+BE33+BE38</f>
        <v>3106035.4513291148</v>
      </c>
    </row>
    <row r="42" spans="1:57">
      <c r="G42" s="97"/>
      <c r="M42" s="97">
        <f>M40/I40-1</f>
        <v>6.9101324027997846E-2</v>
      </c>
      <c r="Q42" s="97">
        <f>Q40/M40-1</f>
        <v>0.10410064736853974</v>
      </c>
      <c r="U42" s="97">
        <f>U40/Q40-1</f>
        <v>0.10688812739945019</v>
      </c>
      <c r="Y42" s="97">
        <f>Y40/U40-1</f>
        <v>6.0843333585080206E-2</v>
      </c>
      <c r="AC42" s="97">
        <f>AC40/Y40-1</f>
        <v>4.3015305600871967E-2</v>
      </c>
      <c r="AG42" s="97">
        <f>AG40/AC40-1</f>
        <v>0.11799652160917651</v>
      </c>
      <c r="AK42" s="97">
        <f>AK40/AG40-1</f>
        <v>0.11361681101004195</v>
      </c>
      <c r="AO42" s="97">
        <f>AO40/AK40-1</f>
        <v>7.7291704671920369E-2</v>
      </c>
      <c r="AS42" s="97">
        <f>AS40/AO40-1</f>
        <v>0.24868415124903365</v>
      </c>
      <c r="AW42" s="97">
        <f>AW40/AS40-1</f>
        <v>0.17302925467806918</v>
      </c>
      <c r="BA42" s="97">
        <f>BA40/AW40-1</f>
        <v>2.7989818258623123E-2</v>
      </c>
      <c r="BE42" s="97">
        <f>BE40/BA40-1</f>
        <v>0.38644985794311792</v>
      </c>
    </row>
    <row r="44" spans="1:57">
      <c r="G44" s="98"/>
      <c r="M44" s="98">
        <f>M40/$I$40-1</f>
        <v>6.9101324027997846E-2</v>
      </c>
      <c r="Q44" s="98">
        <f>Q40/$I$40-1</f>
        <v>0.18039546396187545</v>
      </c>
      <c r="U44" s="98">
        <f>U40/$I$40-1</f>
        <v>0.30656572469556576</v>
      </c>
      <c r="Y44" s="98">
        <f>Y40/$I$40-1</f>
        <v>0.38606153893405004</v>
      </c>
      <c r="AC44" s="98">
        <f>AC40/$I$40-1</f>
        <v>0.44568339961291303</v>
      </c>
      <c r="AG44" s="98">
        <f>AG40/$I$40-1</f>
        <v>0.61626901211536578</v>
      </c>
      <c r="AK44" s="98">
        <f>AK40/$I$40-1</f>
        <v>0.79990434300626445</v>
      </c>
      <c r="AO44" s="98">
        <f>AO40/$I$40-1</f>
        <v>0.93902201792361151</v>
      </c>
      <c r="AS44" s="98">
        <f>AS40/$I$40-1</f>
        <v>1.4212260627041333</v>
      </c>
      <c r="AW44" s="98">
        <f>AW40/$I$40-1</f>
        <v>1.8401690037409453</v>
      </c>
      <c r="BA44" s="98">
        <f>BA40/$I$40-1</f>
        <v>1.9196648179794291</v>
      </c>
      <c r="BE44" s="98">
        <f>BE40/$I$40-1</f>
        <v>3.0479688721290987</v>
      </c>
    </row>
    <row r="48" spans="1:57">
      <c r="B48" s="257" t="s">
        <v>105</v>
      </c>
      <c r="C48" s="302"/>
      <c r="D48" s="302"/>
      <c r="E48" s="302"/>
      <c r="F48" s="302"/>
      <c r="G48" s="258"/>
      <c r="I48" s="257" t="s">
        <v>106</v>
      </c>
      <c r="J48" s="258"/>
    </row>
    <row r="49" spans="1:10">
      <c r="I49" s="1"/>
      <c r="J49" s="1"/>
    </row>
    <row r="50" spans="1:10">
      <c r="G50" s="62" t="s">
        <v>107</v>
      </c>
      <c r="J50" s="62" t="s">
        <v>107</v>
      </c>
    </row>
    <row r="51" spans="1:10">
      <c r="G51" s="99">
        <f>G58+G54</f>
        <v>0.2707</v>
      </c>
      <c r="J51" s="99">
        <f>J58+J54</f>
        <v>9.0400000000000008E-2</v>
      </c>
    </row>
    <row r="52" spans="1:10">
      <c r="I52" s="100"/>
      <c r="J52" s="100"/>
    </row>
    <row r="53" spans="1:10" ht="15.75">
      <c r="A53" s="101"/>
      <c r="B53" s="294" t="s">
        <v>108</v>
      </c>
      <c r="C53" s="295"/>
      <c r="D53" s="295"/>
      <c r="E53" s="295"/>
      <c r="F53" s="295"/>
      <c r="G53" s="296"/>
      <c r="H53" s="102"/>
      <c r="I53" s="294" t="s">
        <v>108</v>
      </c>
      <c r="J53" s="296"/>
    </row>
    <row r="54" spans="1:10" ht="15.75">
      <c r="A54" s="103" t="s">
        <v>109</v>
      </c>
      <c r="B54" s="104"/>
      <c r="C54" s="122"/>
      <c r="D54" s="122"/>
      <c r="E54" s="122"/>
      <c r="F54" s="122"/>
      <c r="G54" s="105">
        <f>SUM(B55:B56)-B57</f>
        <v>0.20199999999999999</v>
      </c>
      <c r="H54" s="106"/>
      <c r="I54" s="104"/>
      <c r="J54" s="105">
        <f>SUM(I55:I56)-I57</f>
        <v>2.1999999999999999E-2</v>
      </c>
    </row>
    <row r="55" spans="1:10" ht="15.75">
      <c r="A55" s="107" t="s">
        <v>110</v>
      </c>
      <c r="B55" s="108">
        <v>0.18</v>
      </c>
      <c r="C55" s="123"/>
      <c r="D55" s="123"/>
      <c r="E55" s="123"/>
      <c r="F55" s="123"/>
      <c r="G55" s="109"/>
      <c r="H55" s="110"/>
      <c r="I55" s="108"/>
      <c r="J55" s="109"/>
    </row>
    <row r="56" spans="1:10" ht="15.75">
      <c r="A56" s="111" t="s">
        <v>111</v>
      </c>
      <c r="B56" s="112">
        <v>0.06</v>
      </c>
      <c r="C56" s="124"/>
      <c r="D56" s="124"/>
      <c r="E56" s="124"/>
      <c r="F56" s="124"/>
      <c r="G56" s="113"/>
      <c r="H56" s="110"/>
      <c r="I56" s="112">
        <v>0.06</v>
      </c>
      <c r="J56" s="113"/>
    </row>
    <row r="57" spans="1:10" ht="15.75">
      <c r="A57" s="114" t="s">
        <v>112</v>
      </c>
      <c r="B57" s="112">
        <v>3.7999999999999999E-2</v>
      </c>
      <c r="C57" s="124"/>
      <c r="D57" s="124"/>
      <c r="E57" s="124"/>
      <c r="F57" s="124"/>
      <c r="G57" s="113"/>
      <c r="H57" s="110"/>
      <c r="I57" s="112">
        <v>3.7999999999999999E-2</v>
      </c>
      <c r="J57" s="113"/>
    </row>
    <row r="58" spans="1:10" ht="15.75">
      <c r="A58" s="115" t="s">
        <v>113</v>
      </c>
      <c r="B58" s="116"/>
      <c r="C58" s="125"/>
      <c r="D58" s="125"/>
      <c r="E58" s="125"/>
      <c r="F58" s="125"/>
      <c r="G58" s="117">
        <f>SUM(B59:B64)</f>
        <v>6.8700000000000011E-2</v>
      </c>
      <c r="H58" s="102"/>
      <c r="I58" s="116"/>
      <c r="J58" s="117">
        <f>SUM(I59:I64)</f>
        <v>6.8400000000000002E-2</v>
      </c>
    </row>
    <row r="59" spans="1:10" ht="15.75">
      <c r="A59" s="107" t="s">
        <v>114</v>
      </c>
      <c r="B59" s="108">
        <v>2.8400000000000002E-2</v>
      </c>
      <c r="C59" s="123"/>
      <c r="D59" s="123"/>
      <c r="E59" s="123"/>
      <c r="F59" s="123"/>
      <c r="G59" s="109"/>
      <c r="H59" s="118"/>
      <c r="I59" s="108">
        <v>2.8400000000000002E-2</v>
      </c>
      <c r="J59" s="109"/>
    </row>
    <row r="60" spans="1:10" ht="15.75">
      <c r="A60" s="111" t="s">
        <v>115</v>
      </c>
      <c r="B60" s="112">
        <v>2.9999999999999997E-4</v>
      </c>
      <c r="C60" s="124"/>
      <c r="D60" s="124"/>
      <c r="E60" s="124"/>
      <c r="F60" s="124"/>
      <c r="G60" s="113"/>
      <c r="H60" s="118"/>
      <c r="I60" s="112"/>
      <c r="J60" s="113"/>
    </row>
    <row r="61" spans="1:10" ht="15.75">
      <c r="A61" s="111" t="s">
        <v>116</v>
      </c>
      <c r="B61" s="112">
        <v>0.02</v>
      </c>
      <c r="C61" s="124"/>
      <c r="D61" s="124"/>
      <c r="E61" s="124"/>
      <c r="F61" s="124"/>
      <c r="G61" s="113"/>
      <c r="H61" s="118"/>
      <c r="I61" s="112">
        <v>0.02</v>
      </c>
      <c r="J61" s="113"/>
    </row>
    <row r="62" spans="1:10" ht="15.75">
      <c r="A62" s="111" t="s">
        <v>117</v>
      </c>
      <c r="B62" s="112">
        <v>0.02</v>
      </c>
      <c r="C62" s="124"/>
      <c r="D62" s="124"/>
      <c r="E62" s="124"/>
      <c r="F62" s="124"/>
      <c r="G62" s="113"/>
      <c r="H62" s="118"/>
      <c r="I62" s="112">
        <v>0.02</v>
      </c>
      <c r="J62" s="113"/>
    </row>
    <row r="63" spans="1:10" ht="15.75">
      <c r="A63" s="111" t="s">
        <v>118</v>
      </c>
      <c r="B63" s="112"/>
      <c r="C63" s="124"/>
      <c r="D63" s="124"/>
      <c r="E63" s="124"/>
      <c r="F63" s="124"/>
      <c r="G63" s="113"/>
      <c r="H63" s="118"/>
      <c r="I63" s="112"/>
      <c r="J63" s="113"/>
    </row>
    <row r="64" spans="1:10" ht="15.75">
      <c r="A64" s="111" t="s">
        <v>119</v>
      </c>
      <c r="B64" s="112">
        <v>0</v>
      </c>
      <c r="C64" s="124"/>
      <c r="D64" s="124"/>
      <c r="E64" s="124"/>
      <c r="F64" s="124"/>
      <c r="G64" s="113"/>
      <c r="H64" s="118"/>
      <c r="I64" s="112">
        <v>0</v>
      </c>
      <c r="J64" s="113"/>
    </row>
    <row r="65" spans="1:10" ht="15.75">
      <c r="A65" s="115" t="s">
        <v>120</v>
      </c>
      <c r="B65" s="116"/>
      <c r="C65" s="125"/>
      <c r="D65" s="125"/>
      <c r="E65" s="125"/>
      <c r="F65" s="125"/>
      <c r="G65" s="117">
        <f>SUM(B66:B71)</f>
        <v>0.13685372923600003</v>
      </c>
      <c r="H65" s="106"/>
      <c r="I65" s="116"/>
      <c r="J65" s="117">
        <f>SUM(I66:I71)</f>
        <v>0.11743551299200002</v>
      </c>
    </row>
    <row r="66" spans="1:10" ht="15.75">
      <c r="A66" s="107" t="s">
        <v>121</v>
      </c>
      <c r="B66" s="108">
        <v>8.3299999999999999E-2</v>
      </c>
      <c r="C66" s="123"/>
      <c r="D66" s="123"/>
      <c r="E66" s="123"/>
      <c r="F66" s="123"/>
      <c r="G66" s="109"/>
      <c r="H66" s="118"/>
      <c r="I66" s="108">
        <v>8.3299999999999999E-2</v>
      </c>
      <c r="J66" s="109"/>
    </row>
    <row r="67" spans="1:10" ht="15.75">
      <c r="A67" s="111" t="s">
        <v>122</v>
      </c>
      <c r="B67" s="108">
        <v>1.5599999999999999E-2</v>
      </c>
      <c r="C67" s="123"/>
      <c r="D67" s="123"/>
      <c r="E67" s="123"/>
      <c r="F67" s="123"/>
      <c r="G67" s="113"/>
      <c r="H67" s="118"/>
      <c r="I67" s="108">
        <v>1.5599999999999999E-2</v>
      </c>
      <c r="J67" s="113"/>
    </row>
    <row r="68" spans="1:10" ht="15.75">
      <c r="A68" s="111" t="s">
        <v>123</v>
      </c>
      <c r="B68" s="108">
        <f>B67*B66</f>
        <v>1.29948E-3</v>
      </c>
      <c r="C68" s="123"/>
      <c r="D68" s="123"/>
      <c r="E68" s="123"/>
      <c r="F68" s="123"/>
      <c r="G68" s="113"/>
      <c r="H68" s="118"/>
      <c r="I68" s="108">
        <f>I67*I66</f>
        <v>1.29948E-3</v>
      </c>
      <c r="J68" s="113"/>
    </row>
    <row r="69" spans="1:10" ht="15.75">
      <c r="A69" s="111" t="s">
        <v>124</v>
      </c>
      <c r="B69" s="108">
        <v>0</v>
      </c>
      <c r="C69" s="123"/>
      <c r="D69" s="123"/>
      <c r="E69" s="123"/>
      <c r="F69" s="123"/>
      <c r="G69" s="113"/>
      <c r="H69" s="118"/>
      <c r="I69" s="108">
        <v>0</v>
      </c>
      <c r="J69" s="113"/>
    </row>
    <row r="70" spans="1:10" ht="15.75">
      <c r="A70" s="119" t="s">
        <v>125</v>
      </c>
      <c r="B70" s="108">
        <v>7.4999999999999997E-3</v>
      </c>
      <c r="C70" s="123"/>
      <c r="D70" s="123"/>
      <c r="E70" s="123"/>
      <c r="F70" s="123"/>
      <c r="G70" s="113"/>
      <c r="H70" s="118"/>
      <c r="I70" s="108">
        <v>7.4999999999999997E-3</v>
      </c>
      <c r="J70" s="113"/>
    </row>
    <row r="71" spans="1:10" ht="15.75">
      <c r="A71" s="111" t="s">
        <v>126</v>
      </c>
      <c r="B71" s="120">
        <f>SUM(B66:B70)*$G$51</f>
        <v>2.9154249236000004E-2</v>
      </c>
      <c r="C71" s="126"/>
      <c r="D71" s="126"/>
      <c r="E71" s="126"/>
      <c r="F71" s="126"/>
      <c r="G71" s="113"/>
      <c r="H71" s="118"/>
      <c r="I71" s="120">
        <f>SUM(I66:I70)*$J$51</f>
        <v>9.7360329920000016E-3</v>
      </c>
      <c r="J71" s="113"/>
    </row>
    <row r="72" spans="1:10" ht="15.75">
      <c r="A72" s="115" t="s">
        <v>127</v>
      </c>
      <c r="B72" s="116"/>
      <c r="C72" s="125"/>
      <c r="D72" s="125"/>
      <c r="E72" s="125"/>
      <c r="F72" s="125"/>
      <c r="G72" s="117">
        <f>SUM(G54:G71)</f>
        <v>0.40755372923600003</v>
      </c>
      <c r="H72" s="106"/>
      <c r="I72" s="116"/>
      <c r="J72" s="117">
        <f>SUM(J54:J71)</f>
        <v>0.20783551299200004</v>
      </c>
    </row>
    <row r="74" spans="1:10" ht="15.75">
      <c r="A74" s="2" t="s">
        <v>128</v>
      </c>
      <c r="B74" s="121">
        <v>3.0599999999999999E-2</v>
      </c>
      <c r="C74" s="127"/>
      <c r="D74" s="127"/>
      <c r="E74" s="127"/>
      <c r="F74" s="127"/>
      <c r="J74" s="121">
        <v>3.0599999999999999E-2</v>
      </c>
    </row>
  </sheetData>
  <mergeCells count="7">
    <mergeCell ref="B53:G53"/>
    <mergeCell ref="I53:J53"/>
    <mergeCell ref="A8:A25"/>
    <mergeCell ref="A29:A33"/>
    <mergeCell ref="A35:A38"/>
    <mergeCell ref="B48:G48"/>
    <mergeCell ref="I48:J48"/>
  </mergeCells>
  <dataValidations disablePrompts="1" count="1">
    <dataValidation allowBlank="1" showErrorMessage="1" sqref="B55:J72" xr:uid="{5A3A3EF8-A891-4A98-B320-4F37CA285881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5365-9BCE-4B2A-AB23-14B1D411616D}">
  <dimension ref="B1:J11"/>
  <sheetViews>
    <sheetView showGridLines="0" tabSelected="1" workbookViewId="0">
      <selection activeCell="I10" sqref="I10"/>
    </sheetView>
  </sheetViews>
  <sheetFormatPr baseColWidth="10" defaultRowHeight="15"/>
  <cols>
    <col min="1" max="1" width="7.7109375" customWidth="1"/>
    <col min="2" max="2" width="16.5703125" customWidth="1"/>
    <col min="4" max="4" width="23.7109375" customWidth="1"/>
    <col min="5" max="5" width="21.28515625" customWidth="1"/>
    <col min="6" max="6" width="22.42578125" customWidth="1"/>
    <col min="7" max="7" width="20.140625" customWidth="1"/>
    <col min="8" max="8" width="24.42578125" customWidth="1"/>
    <col min="9" max="9" width="19.7109375" customWidth="1"/>
  </cols>
  <sheetData>
    <row r="1" spans="2:10">
      <c r="B1" s="2" t="s">
        <v>151</v>
      </c>
      <c r="C1" s="2">
        <v>886.5</v>
      </c>
    </row>
    <row r="3" spans="2:10" ht="22.5" customHeight="1">
      <c r="B3" s="250" t="s">
        <v>149</v>
      </c>
      <c r="C3" s="251">
        <v>45413</v>
      </c>
      <c r="D3" s="250" t="s">
        <v>150</v>
      </c>
      <c r="E3" s="230">
        <v>1.4</v>
      </c>
      <c r="F3" s="253" t="s">
        <v>155</v>
      </c>
      <c r="G3" s="252" t="s">
        <v>154</v>
      </c>
      <c r="H3" s="252" t="s">
        <v>156</v>
      </c>
      <c r="I3" s="253"/>
    </row>
    <row r="4" spans="2:10" ht="19.5" customHeight="1">
      <c r="B4" s="250"/>
      <c r="C4" s="251"/>
      <c r="D4" s="250"/>
      <c r="E4" s="231" t="s">
        <v>152</v>
      </c>
      <c r="F4" s="253"/>
      <c r="G4" s="252"/>
      <c r="H4" s="252"/>
      <c r="I4" s="253"/>
    </row>
    <row r="5" spans="2:10">
      <c r="B5" s="62" t="str">
        <f>+'PGR-Tup-Ata-MM'!C12</f>
        <v>2.1 Lab 24 x 7</v>
      </c>
      <c r="C5" s="232">
        <f>+'PGR-Tup-Ata-MM'!I12</f>
        <v>31049381.796908248</v>
      </c>
      <c r="D5" s="232">
        <f>(1400*1.4+9700*1.35/10)*C1</f>
        <v>2898411.75</v>
      </c>
      <c r="E5" s="232">
        <f>+D5*E3</f>
        <v>4057776.4499999997</v>
      </c>
      <c r="F5" s="232">
        <f>12100000*1.4+H5</f>
        <v>17852000</v>
      </c>
      <c r="G5" s="236">
        <f>+F5-E5</f>
        <v>13794223.550000001</v>
      </c>
      <c r="H5" s="236">
        <f>3800*4*30*2</f>
        <v>912000</v>
      </c>
      <c r="I5" s="232"/>
      <c r="J5" t="s">
        <v>153</v>
      </c>
    </row>
    <row r="6" spans="2:10">
      <c r="E6" t="s">
        <v>161</v>
      </c>
      <c r="F6" t="s">
        <v>162</v>
      </c>
      <c r="G6" t="s">
        <v>163</v>
      </c>
      <c r="H6" t="s">
        <v>160</v>
      </c>
    </row>
    <row r="8" spans="2:10">
      <c r="D8" s="233">
        <f>+D5/C5</f>
        <v>9.3348452763352935E-2</v>
      </c>
      <c r="E8" s="234">
        <f>+E5/C5</f>
        <v>0.13068783386869409</v>
      </c>
      <c r="G8" s="254" t="s">
        <v>164</v>
      </c>
      <c r="H8" s="62" t="s">
        <v>159</v>
      </c>
      <c r="I8" s="62">
        <v>18</v>
      </c>
    </row>
    <row r="9" spans="2:10">
      <c r="G9" s="254"/>
      <c r="H9" s="62" t="s">
        <v>157</v>
      </c>
      <c r="I9" s="62">
        <v>24</v>
      </c>
    </row>
    <row r="10" spans="2:10">
      <c r="G10" s="255" t="s">
        <v>158</v>
      </c>
      <c r="H10" s="255"/>
      <c r="I10" s="235">
        <f>+I9/I8-1</f>
        <v>0.33333333333333326</v>
      </c>
    </row>
    <row r="11" spans="2:10">
      <c r="D11">
        <f>C5*(1-0.13)+18000000</f>
        <v>45012962.163310178</v>
      </c>
    </row>
  </sheetData>
  <mergeCells count="9">
    <mergeCell ref="G8:G9"/>
    <mergeCell ref="G10:H10"/>
    <mergeCell ref="F3:F4"/>
    <mergeCell ref="G3:G4"/>
    <mergeCell ref="B3:B4"/>
    <mergeCell ref="C3:C4"/>
    <mergeCell ref="D3:D4"/>
    <mergeCell ref="H3:H4"/>
    <mergeCell ref="I3:I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F599-BDCE-4CFA-A048-2A31E55FF9B8}">
  <dimension ref="A1"/>
  <sheetViews>
    <sheetView topLeftCell="A40" workbookViewId="0">
      <selection activeCell="H58" sqref="H58"/>
    </sheetView>
  </sheetViews>
  <sheetFormatPr baseColWidth="10" defaultRowHeight="15"/>
  <cols>
    <col min="1" max="1" width="1.5703125" customWidth="1"/>
    <col min="2" max="2" width="2.1406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6"/>
  <sheetViews>
    <sheetView showGridLines="0" zoomScale="80" zoomScaleNormal="80" workbookViewId="0">
      <selection activeCell="N26" sqref="N26"/>
    </sheetView>
  </sheetViews>
  <sheetFormatPr baseColWidth="10" defaultRowHeight="15"/>
  <cols>
    <col min="1" max="1" width="5.140625" bestFit="1" customWidth="1"/>
    <col min="2" max="2" width="19.7109375" customWidth="1"/>
    <col min="3" max="3" width="22.7109375" bestFit="1" customWidth="1"/>
    <col min="4" max="4" width="14.140625" customWidth="1"/>
    <col min="5" max="5" width="15.5703125" style="1" customWidth="1"/>
    <col min="6" max="6" width="13" style="1" customWidth="1"/>
    <col min="7" max="7" width="11.85546875" style="1" customWidth="1"/>
    <col min="8" max="8" width="8.5703125" style="1" bestFit="1" customWidth="1"/>
    <col min="9" max="9" width="16" customWidth="1"/>
    <col min="10" max="10" width="8.140625" style="1" customWidth="1"/>
    <col min="11" max="11" width="10" style="1" customWidth="1"/>
    <col min="12" max="12" width="13.85546875" style="1" customWidth="1"/>
    <col min="13" max="13" width="10.140625" style="1" customWidth="1"/>
    <col min="14" max="19" width="11.42578125" style="1"/>
  </cols>
  <sheetData>
    <row r="1" spans="1:20">
      <c r="B1" s="256" t="s">
        <v>34</v>
      </c>
      <c r="C1" s="256"/>
      <c r="D1" s="34" t="s">
        <v>30</v>
      </c>
      <c r="E1" s="34" t="s">
        <v>31</v>
      </c>
      <c r="F1" s="34" t="s">
        <v>32</v>
      </c>
      <c r="G1" s="34" t="s">
        <v>33</v>
      </c>
    </row>
    <row r="2" spans="1:20">
      <c r="B2" s="257" t="s">
        <v>17</v>
      </c>
      <c r="C2" s="258"/>
      <c r="D2" s="36">
        <v>0.56000000000000005</v>
      </c>
      <c r="E2" s="36">
        <v>0.3</v>
      </c>
      <c r="F2" s="36">
        <v>0.14000000000000001</v>
      </c>
      <c r="G2" s="36"/>
      <c r="H2" s="28"/>
    </row>
    <row r="3" spans="1:20">
      <c r="B3" s="257" t="s">
        <v>18</v>
      </c>
      <c r="C3" s="258"/>
      <c r="D3" s="36">
        <v>0.62</v>
      </c>
      <c r="E3" s="36">
        <v>0.28000000000000003</v>
      </c>
      <c r="F3" s="36">
        <v>0.1</v>
      </c>
      <c r="G3" s="36"/>
      <c r="H3" s="28"/>
    </row>
    <row r="4" spans="1:20">
      <c r="B4" s="257" t="s">
        <v>28</v>
      </c>
      <c r="C4" s="258"/>
      <c r="D4" s="36"/>
      <c r="E4" s="36">
        <v>0.15</v>
      </c>
      <c r="F4" s="36"/>
      <c r="G4" s="36">
        <v>0.85</v>
      </c>
      <c r="H4" s="28"/>
    </row>
    <row r="5" spans="1:20">
      <c r="B5" s="37"/>
      <c r="C5" s="38" t="s">
        <v>29</v>
      </c>
      <c r="D5" s="36"/>
      <c r="E5" s="36">
        <v>0.22</v>
      </c>
      <c r="F5" s="36"/>
      <c r="G5" s="36">
        <v>0.78</v>
      </c>
      <c r="H5" s="28"/>
    </row>
    <row r="6" spans="1:20">
      <c r="B6" s="257" t="s">
        <v>142</v>
      </c>
      <c r="C6" s="258"/>
      <c r="D6" s="36">
        <v>0.71</v>
      </c>
      <c r="E6" s="36">
        <v>0.16</v>
      </c>
      <c r="F6" s="36">
        <v>0.13</v>
      </c>
      <c r="G6" s="36">
        <v>0</v>
      </c>
      <c r="H6" s="27"/>
    </row>
    <row r="7" spans="1:20">
      <c r="B7" s="257" t="s">
        <v>43</v>
      </c>
      <c r="C7" s="258"/>
      <c r="D7" s="36">
        <v>0.72</v>
      </c>
      <c r="E7" s="36">
        <v>0.19</v>
      </c>
      <c r="F7" s="36">
        <v>0.09</v>
      </c>
      <c r="G7" s="36">
        <v>0</v>
      </c>
      <c r="H7" s="27"/>
    </row>
    <row r="8" spans="1:20">
      <c r="B8" s="257" t="s">
        <v>44</v>
      </c>
      <c r="C8" s="258"/>
      <c r="D8" s="39"/>
      <c r="E8" s="39">
        <v>0.12</v>
      </c>
      <c r="F8" s="39"/>
      <c r="G8" s="39">
        <v>0.88</v>
      </c>
      <c r="H8" s="26"/>
    </row>
    <row r="9" spans="1:20">
      <c r="B9" s="257" t="s">
        <v>45</v>
      </c>
      <c r="C9" s="258"/>
      <c r="D9" s="39"/>
      <c r="E9" s="39">
        <v>0.12</v>
      </c>
      <c r="F9" s="39"/>
      <c r="G9" s="39">
        <v>0.88</v>
      </c>
      <c r="H9" s="26"/>
    </row>
    <row r="10" spans="1:20">
      <c r="B10" s="257" t="s">
        <v>46</v>
      </c>
      <c r="C10" s="258"/>
      <c r="D10" s="39"/>
      <c r="E10" s="39">
        <v>0.15</v>
      </c>
      <c r="F10" s="39"/>
      <c r="G10" s="39">
        <v>0.85</v>
      </c>
      <c r="H10" s="26"/>
    </row>
    <row r="11" spans="1:20">
      <c r="B11" s="257" t="s">
        <v>47</v>
      </c>
      <c r="C11" s="258"/>
      <c r="D11" s="40"/>
      <c r="E11" s="40">
        <v>0.22</v>
      </c>
      <c r="F11" s="40"/>
      <c r="G11" s="40">
        <v>0.78</v>
      </c>
      <c r="H11" s="26"/>
    </row>
    <row r="12" spans="1:20">
      <c r="B12" s="257" t="s">
        <v>144</v>
      </c>
      <c r="C12" s="258"/>
      <c r="D12" s="40"/>
      <c r="E12" s="40">
        <v>1</v>
      </c>
      <c r="F12" s="40"/>
      <c r="G12" s="40"/>
      <c r="H12" s="26"/>
    </row>
    <row r="13" spans="1:20" s="3" customFormat="1" ht="83.25" customHeight="1">
      <c r="B13" s="16" t="s">
        <v>0</v>
      </c>
      <c r="C13" s="16" t="s">
        <v>4</v>
      </c>
      <c r="D13" s="32" t="s">
        <v>135</v>
      </c>
      <c r="E13" s="32" t="s">
        <v>136</v>
      </c>
      <c r="F13" s="32" t="s">
        <v>6</v>
      </c>
      <c r="G13" s="32" t="s">
        <v>42</v>
      </c>
      <c r="H13" s="32" t="s">
        <v>20</v>
      </c>
      <c r="I13" s="32" t="s">
        <v>36</v>
      </c>
      <c r="J13" s="33" t="str">
        <f>+B2</f>
        <v>3.1 Camión Phoenix</v>
      </c>
      <c r="K13" s="33" t="str">
        <f>+B3</f>
        <v>3.2 Lab. Phoenix</v>
      </c>
      <c r="L13" s="33" t="s">
        <v>26</v>
      </c>
      <c r="M13" s="33" t="s">
        <v>27</v>
      </c>
      <c r="N13" s="168" t="str">
        <f>+B6</f>
        <v>2.1 Lab 24 x 7</v>
      </c>
      <c r="O13" s="168" t="str">
        <f>+B7</f>
        <v>2.2 Servicio de Reposición</v>
      </c>
      <c r="P13" s="168" t="str">
        <f>+B8</f>
        <v>2.3 Servicio de equipos solares</v>
      </c>
      <c r="Q13" s="168" t="str">
        <f>+B9</f>
        <v>2.4 Servicio de equipos dosificadores electricos</v>
      </c>
      <c r="R13" s="168" t="str">
        <f>+B10</f>
        <v>2.5 Servicio de Monitoreo de Corrosión con Cupones hasta 3600 psi</v>
      </c>
      <c r="S13" s="168" t="str">
        <f>+B11</f>
        <v>2.6 Servicio de Telemetería</v>
      </c>
      <c r="T13" s="168" t="str">
        <f>B12</f>
        <v>2.7 Alquiler de trailer vestidor/oficina</v>
      </c>
    </row>
    <row r="14" spans="1:20" s="3" customFormat="1" ht="12" customHeight="1">
      <c r="A14" s="3" t="s">
        <v>3</v>
      </c>
      <c r="B14" s="13">
        <v>44986</v>
      </c>
      <c r="C14" s="13"/>
      <c r="D14" s="165">
        <f>+'MO Mza'!AQ41</f>
        <v>651685.33424747386</v>
      </c>
      <c r="E14" s="165">
        <f>+'MO NQN'!E40</f>
        <v>743227.19069290278</v>
      </c>
      <c r="F14" s="14">
        <f>+IPIM!B15</f>
        <v>1999.6036244611848</v>
      </c>
      <c r="G14" s="14">
        <f>+GO!D3</f>
        <v>262.7</v>
      </c>
      <c r="H14" s="14">
        <f>+GO!C3</f>
        <v>260.74</v>
      </c>
      <c r="I14" s="21">
        <f>+USD!C3</f>
        <v>197.15</v>
      </c>
      <c r="J14" s="31">
        <f>++$D$2*D14/$D$14+$E$2*F14/$F$14+$F$2*H14/$H$14</f>
        <v>1</v>
      </c>
      <c r="K14" s="31">
        <f>++$D$3*D14/$D$14+$E$3*F14/$F$14+$F$3*H14/$H$14</f>
        <v>1</v>
      </c>
      <c r="L14" s="31">
        <f>++$D$4*D14/$D$14+$E$4*F14/$F$14+$F$4*H14/$H$14+$G$4*I14/$I$14</f>
        <v>0.99999999999999989</v>
      </c>
      <c r="M14" s="31">
        <f>++$D$5*D14/$D$14+$E$5*F14/$F$14+$F$5*H14/$H$14+$G$5*I14/$I$14</f>
        <v>1</v>
      </c>
      <c r="N14" s="202"/>
      <c r="O14" s="204">
        <f>++$D$7*E14/$E$14+$E$7*F14/$F$14+$F$7*G14/$G$14+$G$7*I14/$I$14</f>
        <v>0.99999999999999989</v>
      </c>
      <c r="P14" s="202">
        <f>++$D$8*D14/$D$14+$E$8*F14/$F$14+$F$8*H14/$H$14+$G$8*I14/$I$14</f>
        <v>1</v>
      </c>
      <c r="Q14" s="202">
        <f>++$D$9*D14/$D$14+$E$9*F14/$F$14+$F$9*H14/$H$14+$G$9*I14/$I$14</f>
        <v>1</v>
      </c>
      <c r="R14" s="202">
        <f>++$D$10*D14/$D$14+$E$10*F14/$F$14+$F$10*H14/$H$14+$G$10*I14/$I$14</f>
        <v>0.99999999999999989</v>
      </c>
      <c r="S14" s="202">
        <f>++$D$11*D14/$D$14+$E$11*F14/$F$14+$F$11*H14/$H$14+$G$11*I14/$I$14</f>
        <v>1</v>
      </c>
      <c r="T14" s="202"/>
    </row>
    <row r="15" spans="1:20" hidden="1">
      <c r="B15" s="4">
        <v>44713</v>
      </c>
      <c r="C15" s="4"/>
      <c r="D15" s="166"/>
      <c r="E15" s="166"/>
      <c r="F15" s="164">
        <f>+IPIM!B7</f>
        <v>1214.824148470205</v>
      </c>
      <c r="G15" s="164"/>
      <c r="H15" s="164"/>
      <c r="I15" s="20"/>
      <c r="J15" s="31"/>
      <c r="K15" s="31"/>
      <c r="L15" s="31"/>
      <c r="M15" s="31"/>
      <c r="N15" s="202"/>
      <c r="O15" s="204">
        <f t="shared" ref="O15:O18" si="0">++$D$7*E15/$E$14+$E$7*F15/$F$14+$F$7*G15/$G$14+$G$7*I15/$I$14</f>
        <v>0.115431171151</v>
      </c>
      <c r="P15" s="202"/>
      <c r="Q15" s="202"/>
      <c r="R15" s="202"/>
      <c r="S15" s="202"/>
      <c r="T15" s="202"/>
    </row>
    <row r="16" spans="1:20" hidden="1">
      <c r="B16" s="4">
        <v>45078</v>
      </c>
      <c r="C16" s="4"/>
      <c r="D16" s="166"/>
      <c r="E16" s="166"/>
      <c r="F16" s="164">
        <f>+IPIM!$B$17</f>
        <v>2246.4</v>
      </c>
      <c r="G16" s="164"/>
      <c r="H16" s="164"/>
      <c r="I16" s="20"/>
      <c r="J16" s="31"/>
      <c r="K16" s="31"/>
      <c r="L16" s="31"/>
      <c r="M16" s="31"/>
      <c r="N16" s="202"/>
      <c r="O16" s="204">
        <f t="shared" si="0"/>
        <v>0.21345030323947842</v>
      </c>
      <c r="P16" s="202"/>
      <c r="Q16" s="202"/>
      <c r="R16" s="202"/>
      <c r="S16" s="202"/>
      <c r="T16" s="202"/>
    </row>
    <row r="17" spans="2:20" hidden="1">
      <c r="B17" s="4">
        <v>45108</v>
      </c>
      <c r="C17" s="4" t="s">
        <v>5</v>
      </c>
      <c r="D17" s="166"/>
      <c r="E17" s="166"/>
      <c r="F17" s="12">
        <f>+IPIM!B18</f>
        <v>2405.5</v>
      </c>
      <c r="G17" s="20"/>
      <c r="H17" s="20"/>
      <c r="I17" s="20"/>
      <c r="J17" s="31"/>
      <c r="K17" s="31"/>
      <c r="L17" s="31"/>
      <c r="M17" s="31"/>
      <c r="N17" s="202"/>
      <c r="O17" s="204">
        <f t="shared" si="0"/>
        <v>0.22856779934231006</v>
      </c>
      <c r="P17" s="202"/>
      <c r="Q17" s="202"/>
      <c r="R17" s="202"/>
      <c r="S17" s="202"/>
      <c r="T17" s="202"/>
    </row>
    <row r="18" spans="2:20" hidden="1">
      <c r="B18" s="4">
        <v>45139</v>
      </c>
      <c r="C18" s="4" t="s">
        <v>19</v>
      </c>
      <c r="D18" s="166"/>
      <c r="E18" s="166"/>
      <c r="F18" s="12">
        <f>+IPIM!B19</f>
        <v>2585.6999999999998</v>
      </c>
      <c r="G18" s="20"/>
      <c r="H18" s="20"/>
      <c r="I18" s="20"/>
      <c r="J18" s="31"/>
      <c r="K18" s="31"/>
      <c r="L18" s="31"/>
      <c r="M18" s="31"/>
      <c r="N18" s="202"/>
      <c r="O18" s="204">
        <f t="shared" si="0"/>
        <v>0.2456901927912746</v>
      </c>
      <c r="P18" s="202"/>
      <c r="Q18" s="202"/>
      <c r="R18" s="202"/>
      <c r="S18" s="202"/>
      <c r="T18" s="202"/>
    </row>
    <row r="19" spans="2:20">
      <c r="B19" s="4">
        <v>45170</v>
      </c>
      <c r="C19" s="2"/>
      <c r="D19" s="167">
        <f>+'MO Mza'!BK41</f>
        <v>983484.26274223847</v>
      </c>
      <c r="E19" s="166"/>
      <c r="F19" s="12">
        <f>+IPIM!B20</f>
        <v>2767.1062720711398</v>
      </c>
      <c r="G19" s="20"/>
      <c r="H19" s="20">
        <f>+GO!C4</f>
        <v>374.7</v>
      </c>
      <c r="I19" s="20">
        <f>+USD!C4</f>
        <v>350</v>
      </c>
      <c r="J19" s="31">
        <f t="shared" ref="J19:J24" si="1">++$D$2*D19/$D$14+$E$2*F19/$F$14+$F$2*H19/$H$14</f>
        <v>1.4614554194182494</v>
      </c>
      <c r="K19" s="31">
        <f t="shared" ref="K19:K24" si="2">++$D$3*D19/$D$14+$E$3*F19/$F$14+$F$3*H19/$H$14</f>
        <v>1.4668447087503538</v>
      </c>
      <c r="L19" s="31">
        <f t="shared" ref="L19:L24" si="3">++$D$4*D19/$D$14+$E$4*F19/$F$14+$F$4*H19/$H$14+$G$4*I19/$I$14</f>
        <v>1.7165774060369892</v>
      </c>
      <c r="M19" s="31">
        <f t="shared" ref="M19:M24" si="4">++$D$5*D19/$D$14+$E$5*F19/$F$14+$F$5*H19/$H$14+$G$5*I19/$I$14</f>
        <v>1.6891744638445292</v>
      </c>
      <c r="N19" s="202"/>
      <c r="O19" s="204"/>
      <c r="P19" s="202"/>
      <c r="Q19" s="202"/>
      <c r="R19" s="202"/>
      <c r="S19" s="202"/>
      <c r="T19" s="202"/>
    </row>
    <row r="20" spans="2:20">
      <c r="B20" s="4">
        <v>45200</v>
      </c>
      <c r="C20" s="2"/>
      <c r="D20" s="166">
        <f>+'MO Mza'!BN41</f>
        <v>1093522.7163854612</v>
      </c>
      <c r="E20" s="167"/>
      <c r="F20" s="12">
        <f>+IPIM!B21</f>
        <v>3284.9</v>
      </c>
      <c r="G20" s="20"/>
      <c r="H20" s="20">
        <f>+GO!C5</f>
        <v>374.7</v>
      </c>
      <c r="I20" s="20">
        <f>+USD!C5</f>
        <v>349.95</v>
      </c>
      <c r="J20" s="31">
        <f t="shared" si="1"/>
        <v>1.6336970648232192</v>
      </c>
      <c r="K20" s="31">
        <f t="shared" si="2"/>
        <v>1.6440385179802091</v>
      </c>
      <c r="L20" s="31">
        <f t="shared" si="3"/>
        <v>1.7552040617865414</v>
      </c>
      <c r="M20" s="31">
        <f t="shared" si="4"/>
        <v>1.7459452454769691</v>
      </c>
      <c r="N20" s="202"/>
      <c r="O20" s="204"/>
      <c r="P20" s="202"/>
      <c r="Q20" s="202"/>
      <c r="R20" s="202"/>
      <c r="S20" s="202"/>
      <c r="T20" s="202"/>
    </row>
    <row r="21" spans="2:20">
      <c r="B21" s="4">
        <v>45231</v>
      </c>
      <c r="C21" s="2"/>
      <c r="D21" s="166">
        <f>+'MO Mza'!BQ41</f>
        <v>1225931.2740187556</v>
      </c>
      <c r="E21" s="167">
        <f>+'MO NQN'!AK40</f>
        <v>1381079.4684886599</v>
      </c>
      <c r="F21" s="12">
        <f>+IPIM!B22</f>
        <v>3587.5</v>
      </c>
      <c r="G21" s="20">
        <f>+GO!D6</f>
        <v>381</v>
      </c>
      <c r="H21" s="20">
        <f>+GO!C6</f>
        <v>386</v>
      </c>
      <c r="I21" s="20">
        <f>+USD!C6</f>
        <v>350</v>
      </c>
      <c r="J21" s="169">
        <f t="shared" si="1"/>
        <v>1.7989434627524279</v>
      </c>
      <c r="K21" s="31">
        <f t="shared" si="2"/>
        <v>1.8167155084530928</v>
      </c>
      <c r="L21" s="31">
        <f t="shared" si="3"/>
        <v>1.7781191324491368</v>
      </c>
      <c r="M21" s="31">
        <f t="shared" si="4"/>
        <v>1.7794356625823458</v>
      </c>
      <c r="N21" s="203"/>
      <c r="O21" s="204">
        <f t="shared" ref="O21:O22" si="5">++$D$7*E21/$E$14+$E$7*F21/$F$14+$F$7*G21/$G$14+$G$7*I21/$I$14</f>
        <v>1.8093274221842055</v>
      </c>
      <c r="P21" s="204">
        <f t="shared" ref="P21:P26" si="6">++$D$8*E21/$E$14+$E$8*F21/$F$14+$F$8*G21/$G$14+$G$8*I21/$I$14</f>
        <v>1.7775549052491904</v>
      </c>
      <c r="Q21" s="204">
        <f t="shared" ref="Q21:Q26" si="7">++$D$9*E21/$E$14+$E$9*F21/$F$14+$F$9*G21/$G$14+$G$9*I21/$I$14</f>
        <v>1.7775549052491904</v>
      </c>
      <c r="R21" s="204">
        <f t="shared" ref="R21:R26" si="8">++$D$10*E21/$E$14+$E$10*F21/$F$14+$F$10*G21/$G$14+$G$10*I21/$I$14</f>
        <v>1.7781191324491368</v>
      </c>
      <c r="S21" s="204">
        <f t="shared" ref="S21:S26" si="9">++$D$11*E21/$E$14+$E$11*F21/$F$14+$F$11*G21/$G$14+$G$11*I21/$I$14</f>
        <v>1.7794356625823458</v>
      </c>
      <c r="T21" s="204">
        <f>+$E$12*F21/$F$21</f>
        <v>1</v>
      </c>
    </row>
    <row r="22" spans="2:20">
      <c r="B22" s="4">
        <v>45261</v>
      </c>
      <c r="C22" s="2"/>
      <c r="D22" s="166">
        <f>+'MO Mza'!BT41</f>
        <v>1326240.7873773121</v>
      </c>
      <c r="E22" s="167">
        <f>+'MO NQN'!AO40</f>
        <v>1487825.4548955383</v>
      </c>
      <c r="F22" s="12">
        <f>+IPIM!B23</f>
        <v>3858.7</v>
      </c>
      <c r="G22" s="20">
        <f>+GO!D7</f>
        <v>466</v>
      </c>
      <c r="H22" s="20">
        <f>+GO!C7</f>
        <v>472</v>
      </c>
      <c r="I22" s="20">
        <f>+USD!C7</f>
        <v>360.5</v>
      </c>
      <c r="J22" s="169">
        <f t="shared" si="1"/>
        <v>1.9720048044941425</v>
      </c>
      <c r="K22" s="31">
        <f t="shared" si="2"/>
        <v>1.9831064872668516</v>
      </c>
      <c r="L22" s="31">
        <f t="shared" si="3"/>
        <v>1.8437332632969072</v>
      </c>
      <c r="M22" s="31">
        <f t="shared" si="4"/>
        <v>1.8508155492087839</v>
      </c>
      <c r="N22" s="203"/>
      <c r="O22" s="204">
        <f t="shared" si="5"/>
        <v>1.9676271810047126</v>
      </c>
      <c r="P22" s="204">
        <f t="shared" si="6"/>
        <v>1.8406979979061031</v>
      </c>
      <c r="Q22" s="204">
        <f t="shared" si="7"/>
        <v>1.8406979979061031</v>
      </c>
      <c r="R22" s="204">
        <f t="shared" si="8"/>
        <v>1.8437332632969072</v>
      </c>
      <c r="S22" s="204">
        <f t="shared" si="9"/>
        <v>1.8508155492087839</v>
      </c>
      <c r="T22" s="204">
        <f t="shared" ref="T22:T25" si="10">+$E$12*F22/$F$21</f>
        <v>1.075595818815331</v>
      </c>
    </row>
    <row r="23" spans="2:20">
      <c r="B23" s="4">
        <v>45292</v>
      </c>
      <c r="C23" s="2"/>
      <c r="D23" s="166">
        <f>+'MO Mza'!BW41</f>
        <v>1647725.3260581845</v>
      </c>
      <c r="E23" s="167">
        <f>+'MO NQN'!AS40</f>
        <v>1857824.0653529426</v>
      </c>
      <c r="F23" s="12">
        <f>+IPIM!B24</f>
        <v>4287</v>
      </c>
      <c r="G23" s="20">
        <f>+GO!D8</f>
        <v>769</v>
      </c>
      <c r="H23" s="20">
        <f>+GO!C8</f>
        <v>769</v>
      </c>
      <c r="I23" s="20">
        <f>+USD!C8</f>
        <v>808.45</v>
      </c>
      <c r="J23" s="169">
        <f t="shared" si="1"/>
        <v>2.4719867574346832</v>
      </c>
      <c r="K23" s="31">
        <f t="shared" si="2"/>
        <v>2.4628407133479655</v>
      </c>
      <c r="L23" s="31">
        <f t="shared" si="3"/>
        <v>3.8071707790828828</v>
      </c>
      <c r="M23" s="31">
        <f t="shared" si="4"/>
        <v>3.6701975890155341</v>
      </c>
      <c r="N23" s="203">
        <f>++$D$6*E23/$E$22+$E$6*F23/$F$22+$F$6*G23/$G$22+$G$6*I23/$I$22</f>
        <v>1.2788529933860724</v>
      </c>
      <c r="O23" s="204">
        <f>++$D$7*E23/$E$14+$E$7*F23/$F$14+$F$7*G23/$G$14+$G$7*I23/$I$14</f>
        <v>2.4705658563938035</v>
      </c>
      <c r="P23" s="204">
        <f t="shared" si="6"/>
        <v>3.8658735748260327</v>
      </c>
      <c r="Q23" s="204">
        <f t="shared" si="7"/>
        <v>3.8658735748260327</v>
      </c>
      <c r="R23" s="204">
        <f t="shared" si="8"/>
        <v>3.8071707790828828</v>
      </c>
      <c r="S23" s="204">
        <f t="shared" si="9"/>
        <v>3.6701975890155341</v>
      </c>
      <c r="T23" s="204">
        <f t="shared" si="10"/>
        <v>1.1949825783972126</v>
      </c>
    </row>
    <row r="24" spans="2:20">
      <c r="B24" s="4">
        <v>45323</v>
      </c>
      <c r="C24" s="2"/>
      <c r="D24" s="166">
        <f>+'MO Mza'!BZ41</f>
        <v>1949800.2605722374</v>
      </c>
      <c r="E24" s="167">
        <f>+'MO NQN'!AW40</f>
        <v>2179281.9787039426</v>
      </c>
      <c r="F24" s="12">
        <f>+IPIM!B25</f>
        <v>6603.4</v>
      </c>
      <c r="G24" s="20">
        <f>+GO!D9</f>
        <v>969</v>
      </c>
      <c r="H24" s="20">
        <f>+GO!C9</f>
        <v>969</v>
      </c>
      <c r="I24" s="20">
        <f>+USD!C9</f>
        <v>826.4</v>
      </c>
      <c r="J24" s="169">
        <f t="shared" si="1"/>
        <v>3.1864784417655398</v>
      </c>
      <c r="K24" s="31">
        <f t="shared" si="2"/>
        <v>3.1512936298487699</v>
      </c>
      <c r="L24" s="31">
        <f t="shared" si="3"/>
        <v>4.0583255290144686</v>
      </c>
      <c r="M24" s="31">
        <f t="shared" si="4"/>
        <v>3.9960690902001712</v>
      </c>
      <c r="N24" s="203">
        <f>++$D$6*E24/$E$22+$E$6*F24/$F$22+$F$6*G24/$G$22+$G$6*I24/$I$22</f>
        <v>1.5840977236914007</v>
      </c>
      <c r="O24" s="204">
        <f>++$D$7*E24/$E$14+$E$7*F24/$F$14+$F$7*G24/$G$14+$G$7*I24/$I$14</f>
        <v>3.0705984748533841</v>
      </c>
      <c r="P24" s="204">
        <f t="shared" si="6"/>
        <v>4.0850068599348823</v>
      </c>
      <c r="Q24" s="204">
        <f t="shared" si="7"/>
        <v>4.0850068599348823</v>
      </c>
      <c r="R24" s="204">
        <f t="shared" si="8"/>
        <v>4.0583255290144686</v>
      </c>
      <c r="S24" s="204">
        <f t="shared" si="9"/>
        <v>3.9960690902001712</v>
      </c>
      <c r="T24" s="204">
        <f t="shared" si="10"/>
        <v>1.8406689895470383</v>
      </c>
    </row>
    <row r="25" spans="2:20">
      <c r="B25" s="4">
        <v>45352</v>
      </c>
      <c r="C25" s="2"/>
      <c r="D25" s="166">
        <f>+'MO Mza'!CC41</f>
        <v>2007119.9824914124</v>
      </c>
      <c r="E25" s="167">
        <f>+'MO NQN'!BA40</f>
        <v>2240279.6852221587</v>
      </c>
      <c r="F25" s="12">
        <f>+IPIM!B26</f>
        <v>7788.9</v>
      </c>
      <c r="G25" s="20">
        <f>+GO!D10</f>
        <v>1020</v>
      </c>
      <c r="H25" s="20">
        <f>+GO!C10</f>
        <v>1031</v>
      </c>
      <c r="I25" s="20">
        <f>+USD!C10</f>
        <v>842.2</v>
      </c>
      <c r="J25" s="169">
        <f t="shared" ref="J25" si="11">++$D$2*D25/$D$14+$E$2*F25/$F$14+$F$2*H25/$H$14</f>
        <v>3.4468839932603892</v>
      </c>
      <c r="K25" s="31">
        <f t="shared" ref="K25" si="12">++$D$3*D25/$D$14+$E$3*F25/$F$14+$F$3*H25/$H$14</f>
        <v>3.3956078086832231</v>
      </c>
      <c r="L25" s="31">
        <f t="shared" ref="L25" si="13">++$D$4*D25/$D$14+$E$4*F25/$F$14+$F$4*H25/$H$14+$G$4*I25/$I$14</f>
        <v>4.2153763741413073</v>
      </c>
      <c r="M25" s="31">
        <f t="shared" ref="M25" si="14">++$D$5*D25/$D$14+$E$5*F25/$F$14+$F$5*H25/$H$14+$G$5*I25/$I$14</f>
        <v>4.1890107185943339</v>
      </c>
      <c r="N25" s="203">
        <f>++$D$6*E25/$E$22+$E$6*F25/$F$22+$F$6*G25/$G$22+$G$6*I25/$I$22</f>
        <v>1.6765901460971946</v>
      </c>
      <c r="O25" s="204">
        <f>++$D$7*E25/$E$14+$E$7*F25/$F$14+$F$7*G25/$G$14+$G$7*I25/$I$14</f>
        <v>3.2598071197924856</v>
      </c>
      <c r="P25" s="204">
        <f t="shared" si="6"/>
        <v>4.2266759408042969</v>
      </c>
      <c r="Q25" s="204">
        <f t="shared" si="7"/>
        <v>4.2266759408042969</v>
      </c>
      <c r="R25" s="204">
        <f t="shared" si="8"/>
        <v>4.2153763741413073</v>
      </c>
      <c r="S25" s="204">
        <f t="shared" si="9"/>
        <v>4.1890107185943339</v>
      </c>
      <c r="T25" s="204">
        <f t="shared" si="10"/>
        <v>2.1711219512195119</v>
      </c>
    </row>
    <row r="26" spans="2:20">
      <c r="B26" s="4">
        <v>45383</v>
      </c>
      <c r="C26" s="2" t="s">
        <v>148</v>
      </c>
      <c r="D26" s="166">
        <f>+'MO Mza'!$CF$41</f>
        <v>2736122.1314318394</v>
      </c>
      <c r="E26" s="167">
        <f>+'MO NQN'!$BE$40</f>
        <v>3106035.4513291148</v>
      </c>
      <c r="F26" s="12">
        <f>+IPIM!B27</f>
        <v>8579.9</v>
      </c>
      <c r="G26" s="20">
        <f>+GO!D11</f>
        <v>1097</v>
      </c>
      <c r="H26" s="20">
        <f>+GO!C11</f>
        <v>1109</v>
      </c>
      <c r="I26" s="20">
        <f>+USD!C11</f>
        <v>858</v>
      </c>
      <c r="J26" s="169">
        <f t="shared" ref="J26" si="15">++$D$2*D26/$D$14+$E$2*F26/$F$14+$F$2*H26/$H$14</f>
        <v>4.2338774584091867</v>
      </c>
      <c r="K26" s="31">
        <f t="shared" ref="K26" si="16">++$D$3*D26/$D$14+$E$3*F26/$F$14+$F$3*H26/$H$14</f>
        <v>4.2298422425614008</v>
      </c>
      <c r="L26" s="31">
        <f t="shared" ref="L26" si="17">++$D$4*D26/$D$14+$E$4*F26/$F$14+$F$4*H26/$H$14+$G$4*I26/$I$14</f>
        <v>4.3428338542251383</v>
      </c>
      <c r="M26" s="31">
        <f t="shared" ref="M26" si="18">++$D$5*D26/$D$14+$E$5*F26/$F$14+$F$5*H26/$H$14+$G$5*I26/$I$14</f>
        <v>4.3385487449254185</v>
      </c>
      <c r="N26" s="203">
        <f>++$D$6*E26/$E$22+$E$6*F26/$F$22+$F$6*G26/$G$22+$G$6*I26/$I$22</f>
        <v>2.1440137355579671</v>
      </c>
      <c r="O26" s="204">
        <f>++$D$7*E26/$E$14+$E$7*F26/$F$14+$F$7*G26/$G$14+$G$7*I26/$I$14</f>
        <v>4.2000462529498952</v>
      </c>
      <c r="P26" s="204">
        <f t="shared" si="6"/>
        <v>4.3446703296393041</v>
      </c>
      <c r="Q26" s="204">
        <f t="shared" si="7"/>
        <v>4.3446703296393041</v>
      </c>
      <c r="R26" s="204">
        <f t="shared" si="8"/>
        <v>4.3428338542251383</v>
      </c>
      <c r="S26" s="204">
        <f t="shared" si="9"/>
        <v>4.3385487449254185</v>
      </c>
      <c r="T26" s="204">
        <f>+$E$12*F26/$F$21</f>
        <v>2.3916097560975609</v>
      </c>
    </row>
  </sheetData>
  <mergeCells count="11">
    <mergeCell ref="B12:C12"/>
    <mergeCell ref="B10:C10"/>
    <mergeCell ref="B11:C11"/>
    <mergeCell ref="B9:C9"/>
    <mergeCell ref="B4:C4"/>
    <mergeCell ref="B8:C8"/>
    <mergeCell ref="B1:C1"/>
    <mergeCell ref="B2:C2"/>
    <mergeCell ref="B3:C3"/>
    <mergeCell ref="B6:C6"/>
    <mergeCell ref="B7:C7"/>
  </mergeCells>
  <phoneticPr fontId="35" type="noConversion"/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94CD-4808-4BF6-8770-B51828EBBFF3}">
  <dimension ref="A1:N17"/>
  <sheetViews>
    <sheetView showGridLines="0" topLeftCell="B1" zoomScale="80" zoomScaleNormal="80" workbookViewId="0">
      <selection activeCell="L33" sqref="L33"/>
    </sheetView>
  </sheetViews>
  <sheetFormatPr baseColWidth="10" defaultColWidth="11.42578125" defaultRowHeight="14.25"/>
  <cols>
    <col min="1" max="1" width="14.85546875" style="170" customWidth="1"/>
    <col min="2" max="2" width="13.28515625" style="171" bestFit="1" customWidth="1"/>
    <col min="3" max="3" width="71" style="171" customWidth="1"/>
    <col min="4" max="4" width="14" style="171" bestFit="1" customWidth="1"/>
    <col min="5" max="5" width="10.7109375" style="171" hidden="1" customWidth="1"/>
    <col min="6" max="6" width="11.28515625" style="171" hidden="1" customWidth="1"/>
    <col min="7" max="7" width="10.140625" style="171" hidden="1" customWidth="1"/>
    <col min="8" max="8" width="13.28515625" style="171" hidden="1" customWidth="1"/>
    <col min="9" max="9" width="12.28515625" style="171" hidden="1" customWidth="1"/>
    <col min="10" max="10" width="12" style="171" hidden="1" customWidth="1"/>
    <col min="11" max="11" width="13.7109375" style="170" customWidth="1"/>
    <col min="12" max="12" width="21.7109375" style="170" customWidth="1"/>
    <col min="13" max="13" width="15.140625" style="170" customWidth="1"/>
    <col min="14" max="14" width="10.5703125" style="170" customWidth="1"/>
    <col min="15" max="16384" width="11.42578125" style="170"/>
  </cols>
  <sheetData>
    <row r="1" spans="1:14" ht="4.5" customHeight="1"/>
    <row r="2" spans="1:14" ht="15" customHeight="1">
      <c r="A2" s="259" t="s">
        <v>138</v>
      </c>
      <c r="B2" s="259" t="s">
        <v>11</v>
      </c>
      <c r="C2" s="260" t="s">
        <v>12</v>
      </c>
      <c r="D2" s="260" t="s">
        <v>13</v>
      </c>
      <c r="E2" s="261">
        <v>45170</v>
      </c>
      <c r="F2" s="261">
        <v>45200</v>
      </c>
      <c r="G2" s="261">
        <v>45231</v>
      </c>
      <c r="H2" s="261">
        <v>45261</v>
      </c>
      <c r="I2" s="261">
        <v>45292</v>
      </c>
      <c r="J2" s="261">
        <v>45323</v>
      </c>
      <c r="K2" s="261">
        <v>45352</v>
      </c>
    </row>
    <row r="3" spans="1:14" ht="14.25" customHeight="1">
      <c r="A3" s="259"/>
      <c r="B3" s="259"/>
      <c r="C3" s="260"/>
      <c r="D3" s="260"/>
      <c r="E3" s="262"/>
      <c r="F3" s="262">
        <v>45200</v>
      </c>
      <c r="G3" s="262">
        <v>45231</v>
      </c>
      <c r="H3" s="262">
        <v>45231</v>
      </c>
      <c r="I3" s="262">
        <v>45231</v>
      </c>
      <c r="J3" s="262">
        <v>45231</v>
      </c>
      <c r="K3" s="262"/>
    </row>
    <row r="4" spans="1:14" ht="18" customHeight="1">
      <c r="A4" s="172" t="s">
        <v>139</v>
      </c>
      <c r="B4" s="172">
        <f>1-4.75%-0.973%</f>
        <v>0.94277</v>
      </c>
      <c r="C4" s="172" t="s">
        <v>140</v>
      </c>
      <c r="D4" s="173">
        <v>1</v>
      </c>
      <c r="E4" s="173"/>
      <c r="F4" s="173">
        <v>1</v>
      </c>
      <c r="G4" s="173">
        <v>1</v>
      </c>
      <c r="H4" s="173">
        <v>1</v>
      </c>
      <c r="I4" s="173">
        <v>1</v>
      </c>
      <c r="J4" s="173">
        <v>1</v>
      </c>
      <c r="K4" s="173">
        <v>-1</v>
      </c>
      <c r="L4" s="174"/>
      <c r="M4" s="174"/>
      <c r="N4" s="174"/>
    </row>
    <row r="5" spans="1:14" ht="18" customHeight="1">
      <c r="A5" s="172" t="s">
        <v>133</v>
      </c>
      <c r="B5" s="172">
        <f t="shared" ref="B5" si="0">1-4.5%-0.973%</f>
        <v>0.94526999999999994</v>
      </c>
      <c r="C5" s="172" t="s">
        <v>141</v>
      </c>
      <c r="D5" s="173">
        <v>3</v>
      </c>
      <c r="E5" s="173">
        <v>1</v>
      </c>
      <c r="F5" s="173">
        <v>1</v>
      </c>
      <c r="G5" s="173">
        <v>1</v>
      </c>
      <c r="H5" s="173">
        <v>1</v>
      </c>
      <c r="I5" s="173">
        <v>1</v>
      </c>
      <c r="J5" s="173">
        <v>1</v>
      </c>
      <c r="K5" s="173">
        <v>-1</v>
      </c>
      <c r="L5" s="175"/>
      <c r="M5" s="175"/>
      <c r="N5" s="175"/>
    </row>
    <row r="6" spans="1:14" ht="6" customHeight="1" thickBot="1">
      <c r="K6" s="171"/>
    </row>
    <row r="7" spans="1:14" ht="13.5" customHeight="1" thickBot="1">
      <c r="C7" s="265" t="s">
        <v>147</v>
      </c>
      <c r="D7" s="266"/>
      <c r="E7" s="213"/>
      <c r="F7" s="200">
        <v>21000</v>
      </c>
      <c r="G7" s="214">
        <v>21000</v>
      </c>
      <c r="H7" s="200"/>
      <c r="I7" s="200"/>
      <c r="J7" s="200"/>
      <c r="K7" s="201">
        <f>148000/2</f>
        <v>74000</v>
      </c>
    </row>
    <row r="8" spans="1:14" ht="15" customHeight="1">
      <c r="B8" s="180"/>
      <c r="C8" s="267" t="s">
        <v>140</v>
      </c>
      <c r="D8" s="268"/>
      <c r="E8" s="177" t="e">
        <f>+$D4/$B4*E4*E$7++$D4/$B4*E4*#REF!++$D4/$B4*E4*#REF!</f>
        <v>#REF!</v>
      </c>
      <c r="F8" s="177" t="e">
        <f>+$D4/$B4*F4*F$7++$D4/$B4*F4*#REF!++$D4/$B4*F4*#REF!</f>
        <v>#REF!</v>
      </c>
      <c r="G8" s="177" t="e">
        <f>+$D4/$B4*G4*G$7++$D4/$B4*G4*#REF!++$D4/$B4*G4*#REF!</f>
        <v>#REF!</v>
      </c>
      <c r="H8" s="177" t="e">
        <f>+$D4/$B4*H4*H$7++$D4/$B4*H4*#REF!++$D4/$B4*H4*#REF!</f>
        <v>#REF!</v>
      </c>
      <c r="I8" s="177" t="e">
        <f>+$D4/$B4*I4*I$7++$D4/$B4*I4*#REF!++$D4/$B4*I4*#REF!+$D4/$B4*I4*#REF!</f>
        <v>#REF!</v>
      </c>
      <c r="J8" s="177">
        <f>J4*SUM(J7:J7)*D4/B4</f>
        <v>0</v>
      </c>
      <c r="K8" s="178">
        <f>SUM(K7:K7)*K4*D4/B4</f>
        <v>-78492.103058009903</v>
      </c>
    </row>
    <row r="9" spans="1:14" ht="15" thickBot="1">
      <c r="B9" s="180"/>
      <c r="C9" s="263" t="str">
        <f>+C5</f>
        <v>Phoenix NQN</v>
      </c>
      <c r="D9" s="264"/>
      <c r="E9" s="181" t="e">
        <f>+$D5/$B5*E5*E$7++$D5/$B5*E5*#REF!++$D5/$B5*E5*#REF!</f>
        <v>#REF!</v>
      </c>
      <c r="F9" s="181" t="e">
        <f>+$D5/$B5*F5*F$7++$D5/$B5*F5*#REF!++$D5/$B5*F5*#REF!</f>
        <v>#REF!</v>
      </c>
      <c r="G9" s="181" t="e">
        <f>+$D5/$B5*G5*G$7++$D5/$B5*G5*#REF!++$D5/$B5*G5*#REF!</f>
        <v>#REF!</v>
      </c>
      <c r="H9" s="181" t="e">
        <f>+$D5/$B5*H5*H$7++$D5/$B5*H5*#REF!++$D5/$B5*H5*#REF!</f>
        <v>#REF!</v>
      </c>
      <c r="I9" s="181" t="e">
        <f>+$D5/$B5*I5*I$7++$D5/$B5*I5*#REF!++$D5/$B5*I5*#REF!+$D5/$B5*I5*#REF!</f>
        <v>#REF!</v>
      </c>
      <c r="J9" s="181">
        <f>J5*SUM(J7:J7)*D5/B5</f>
        <v>0</v>
      </c>
      <c r="K9" s="182">
        <f>SUM(K7:K7)*K5*D5/B5</f>
        <v>-234853.53391094611</v>
      </c>
    </row>
    <row r="10" spans="1:14">
      <c r="C10" s="269" t="s">
        <v>14</v>
      </c>
      <c r="D10" s="270"/>
      <c r="E10" s="176">
        <f>+SUMIF(E8:E9,"&gt;0",E8:E9)</f>
        <v>0</v>
      </c>
      <c r="F10" s="176">
        <f>+SUMIF(F8:F9,"&gt;0",F8:F9)</f>
        <v>0</v>
      </c>
      <c r="G10" s="176">
        <f>+SUMIF(G8:G9,"&gt;0",G8:G9)</f>
        <v>0</v>
      </c>
      <c r="H10" s="176">
        <f>+SUMIF(H8:H9,"&gt;0",H8:H9)</f>
        <v>0</v>
      </c>
      <c r="I10" s="176">
        <f>+SUMIF(I8:I9,"&gt;0",I8:I9)</f>
        <v>0</v>
      </c>
      <c r="J10" s="176">
        <f t="shared" ref="J10" si="1">+SUMIF(J8:J9,"&gt;0",J8:J9)</f>
        <v>0</v>
      </c>
      <c r="K10" s="179">
        <f>+SUMIF(K8:K9,"&gt;0",K8:K9)</f>
        <v>0</v>
      </c>
    </row>
    <row r="11" spans="1:14" ht="15" thickBot="1">
      <c r="C11" s="263" t="s">
        <v>15</v>
      </c>
      <c r="D11" s="264"/>
      <c r="E11" s="181">
        <f>+SUMIF(E8:E9,"&lt;0",E8:E9)</f>
        <v>0</v>
      </c>
      <c r="F11" s="181">
        <f>+SUMIF(F8:F9,"&lt;0",F8:F9)</f>
        <v>0</v>
      </c>
      <c r="G11" s="181">
        <f>+SUMIF(G8:G9,"&lt;0",G8:G9)</f>
        <v>0</v>
      </c>
      <c r="H11" s="181">
        <f>+SUMIF(H8:H9,"&lt;0",H8:H9)</f>
        <v>0</v>
      </c>
      <c r="I11" s="181">
        <f>+SUMIF(I8:I9,"&lt;0",I8:I9)</f>
        <v>0</v>
      </c>
      <c r="J11" s="181">
        <f t="shared" ref="J11" si="2">+SUMIF(J8:J9,"&lt;0",J8:J9)</f>
        <v>0</v>
      </c>
      <c r="K11" s="182">
        <f>+SUMIF(K8:K9,"&lt;0",K8:K9)</f>
        <v>-313345.63696895598</v>
      </c>
    </row>
    <row r="12" spans="1:14" ht="4.5" customHeight="1">
      <c r="F12" s="176"/>
      <c r="G12" s="176"/>
      <c r="H12" s="176"/>
      <c r="I12" s="176"/>
      <c r="J12" s="176"/>
    </row>
    <row r="17" spans="11:11">
      <c r="K17" s="221"/>
    </row>
  </sheetData>
  <mergeCells count="16">
    <mergeCell ref="J2:J3"/>
    <mergeCell ref="K2:K3"/>
    <mergeCell ref="C8:D8"/>
    <mergeCell ref="C9:D9"/>
    <mergeCell ref="C10:D10"/>
    <mergeCell ref="I2:I3"/>
    <mergeCell ref="C11:D11"/>
    <mergeCell ref="G2:G3"/>
    <mergeCell ref="H2:H3"/>
    <mergeCell ref="C7:D7"/>
    <mergeCell ref="F2:F3"/>
    <mergeCell ref="A2:A3"/>
    <mergeCell ref="B2:B3"/>
    <mergeCell ref="C2:C3"/>
    <mergeCell ref="D2:D3"/>
    <mergeCell ref="E2:E3"/>
  </mergeCells>
  <dataValidations count="1">
    <dataValidation type="list" allowBlank="1" showInputMessage="1" showErrorMessage="1" sqref="G4:K5" xr:uid="{8618D4E9-4267-47B6-90F4-BA1A8DD865B8}">
      <formula1>"1,-1"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C912-115E-4C08-8EEB-F6CF79637CF0}">
  <dimension ref="B2:C11"/>
  <sheetViews>
    <sheetView showGridLines="0" topLeftCell="A4" workbookViewId="0">
      <selection activeCell="C11" sqref="C11"/>
    </sheetView>
  </sheetViews>
  <sheetFormatPr baseColWidth="10" defaultRowHeight="15"/>
  <sheetData>
    <row r="2" spans="2:3">
      <c r="B2" s="20" t="s">
        <v>35</v>
      </c>
      <c r="C2" s="20" t="s">
        <v>21</v>
      </c>
    </row>
    <row r="3" spans="2:3">
      <c r="B3" s="183">
        <v>44958</v>
      </c>
      <c r="C3" s="20">
        <v>197.15</v>
      </c>
    </row>
    <row r="4" spans="2:3">
      <c r="B4" s="183">
        <v>45139</v>
      </c>
      <c r="C4" s="20">
        <v>350</v>
      </c>
    </row>
    <row r="5" spans="2:3">
      <c r="B5" s="183">
        <v>45170</v>
      </c>
      <c r="C5" s="20">
        <v>349.95</v>
      </c>
    </row>
    <row r="6" spans="2:3">
      <c r="B6" s="183">
        <v>45200</v>
      </c>
      <c r="C6" s="20">
        <v>350</v>
      </c>
    </row>
    <row r="7" spans="2:3">
      <c r="B7" s="183">
        <v>45231</v>
      </c>
      <c r="C7" s="20">
        <v>360.5</v>
      </c>
    </row>
    <row r="8" spans="2:3">
      <c r="B8" s="183">
        <v>45261</v>
      </c>
      <c r="C8" s="20">
        <v>808.45</v>
      </c>
    </row>
    <row r="9" spans="2:3">
      <c r="B9" s="4">
        <v>45292</v>
      </c>
      <c r="C9" s="20">
        <v>826.4</v>
      </c>
    </row>
    <row r="10" spans="2:3">
      <c r="B10" s="4">
        <v>45323</v>
      </c>
      <c r="C10" s="20">
        <v>842.2</v>
      </c>
    </row>
    <row r="11" spans="2:3">
      <c r="B11" s="222">
        <v>45352</v>
      </c>
      <c r="C11" s="223">
        <v>858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0E21-60ED-489D-88AC-6BA5ADD94DA8}">
  <dimension ref="B1:D11"/>
  <sheetViews>
    <sheetView showGridLines="0" workbookViewId="0">
      <selection activeCell="C11" sqref="C11"/>
    </sheetView>
  </sheetViews>
  <sheetFormatPr baseColWidth="10" defaultColWidth="11.42578125" defaultRowHeight="15"/>
  <cols>
    <col min="1" max="1" width="0.42578125" style="1" customWidth="1"/>
    <col min="2" max="2" width="11.42578125" style="1"/>
    <col min="3" max="3" width="23.7109375" style="1" customWidth="1"/>
    <col min="4" max="4" width="18.85546875" style="1" customWidth="1"/>
    <col min="5" max="16384" width="11.42578125" style="1"/>
  </cols>
  <sheetData>
    <row r="1" spans="2:4">
      <c r="B1" s="271" t="s">
        <v>130</v>
      </c>
      <c r="C1" s="20" t="s">
        <v>132</v>
      </c>
      <c r="D1" s="20" t="s">
        <v>133</v>
      </c>
    </row>
    <row r="2" spans="2:4">
      <c r="B2" s="271"/>
      <c r="C2" s="20" t="s">
        <v>131</v>
      </c>
      <c r="D2" s="20" t="s">
        <v>131</v>
      </c>
    </row>
    <row r="3" spans="2:4">
      <c r="B3" s="163">
        <v>44958</v>
      </c>
      <c r="C3" s="20">
        <v>260.74</v>
      </c>
      <c r="D3" s="20">
        <v>262.7</v>
      </c>
    </row>
    <row r="4" spans="2:4">
      <c r="B4" s="163">
        <v>45139</v>
      </c>
      <c r="C4" s="20">
        <v>374.7</v>
      </c>
      <c r="D4" s="20"/>
    </row>
    <row r="5" spans="2:4">
      <c r="B5" s="163">
        <v>45170</v>
      </c>
      <c r="C5" s="20">
        <v>374.7</v>
      </c>
      <c r="D5" s="20"/>
    </row>
    <row r="6" spans="2:4">
      <c r="B6" s="163">
        <v>45200</v>
      </c>
      <c r="C6" s="20">
        <v>386</v>
      </c>
      <c r="D6" s="20">
        <v>381</v>
      </c>
    </row>
    <row r="7" spans="2:4">
      <c r="B7" s="183">
        <v>45231</v>
      </c>
      <c r="C7" s="20">
        <v>472</v>
      </c>
      <c r="D7" s="20">
        <v>466</v>
      </c>
    </row>
    <row r="8" spans="2:4">
      <c r="B8" s="183">
        <v>45261</v>
      </c>
      <c r="C8" s="20">
        <v>769</v>
      </c>
      <c r="D8" s="20">
        <v>769</v>
      </c>
    </row>
    <row r="9" spans="2:4">
      <c r="B9" s="183">
        <v>45292</v>
      </c>
      <c r="C9" s="20">
        <v>969</v>
      </c>
      <c r="D9" s="20">
        <v>969</v>
      </c>
    </row>
    <row r="10" spans="2:4">
      <c r="B10" s="183">
        <v>45323</v>
      </c>
      <c r="C10" s="20">
        <v>1031</v>
      </c>
      <c r="D10" s="20">
        <v>1020</v>
      </c>
    </row>
    <row r="11" spans="2:4">
      <c r="B11" s="183">
        <v>45352</v>
      </c>
      <c r="C11" s="20">
        <v>1109</v>
      </c>
      <c r="D11" s="20">
        <v>1097</v>
      </c>
    </row>
  </sheetData>
  <mergeCells count="1">
    <mergeCell ref="B1:B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8"/>
  <sheetViews>
    <sheetView showGridLines="0" topLeftCell="A22" workbookViewId="0">
      <selection activeCell="C11" sqref="C11"/>
    </sheetView>
  </sheetViews>
  <sheetFormatPr baseColWidth="10" defaultRowHeight="15"/>
  <sheetData>
    <row r="1" spans="1:3">
      <c r="A1" s="20" t="s">
        <v>0</v>
      </c>
      <c r="B1" s="20" t="s">
        <v>1</v>
      </c>
      <c r="C1" t="s">
        <v>2</v>
      </c>
    </row>
    <row r="2" spans="1:3">
      <c r="A2" s="183">
        <v>44562</v>
      </c>
      <c r="B2" s="216">
        <v>934.33619002336945</v>
      </c>
    </row>
    <row r="3" spans="1:3">
      <c r="A3" s="183">
        <v>44593</v>
      </c>
      <c r="B3" s="216">
        <v>978.60325697028588</v>
      </c>
    </row>
    <row r="4" spans="1:3">
      <c r="A4" s="183">
        <v>44621</v>
      </c>
      <c r="B4" s="216">
        <v>1040.5419938330967</v>
      </c>
    </row>
    <row r="5" spans="1:3">
      <c r="A5" s="183">
        <v>44652</v>
      </c>
      <c r="B5" s="216">
        <v>1101.9533166314045</v>
      </c>
    </row>
    <row r="6" spans="1:3">
      <c r="A6" s="183">
        <v>44682</v>
      </c>
      <c r="B6" s="216">
        <v>1158.9222798841117</v>
      </c>
    </row>
    <row r="7" spans="1:3">
      <c r="A7" s="183">
        <v>44713</v>
      </c>
      <c r="B7" s="216">
        <v>1214.824148470205</v>
      </c>
    </row>
    <row r="8" spans="1:3">
      <c r="A8" s="183">
        <v>44743</v>
      </c>
      <c r="B8" s="216">
        <v>1300.837282675061</v>
      </c>
    </row>
    <row r="9" spans="1:3">
      <c r="A9" s="183">
        <v>44774</v>
      </c>
      <c r="B9" s="217">
        <v>1407.2</v>
      </c>
    </row>
    <row r="10" spans="1:3">
      <c r="A10" s="183">
        <v>44805</v>
      </c>
      <c r="B10" s="217">
        <f>+B9*(100%+6.2%)</f>
        <v>1494.4464</v>
      </c>
    </row>
    <row r="11" spans="1:3">
      <c r="A11" s="183">
        <v>44835</v>
      </c>
      <c r="B11" s="217">
        <v>1555.2267205419</v>
      </c>
    </row>
    <row r="12" spans="1:3">
      <c r="A12" s="183">
        <v>44866</v>
      </c>
      <c r="B12" s="20">
        <v>1653.1</v>
      </c>
    </row>
    <row r="13" spans="1:3">
      <c r="A13" s="183">
        <v>44896</v>
      </c>
      <c r="B13" s="217">
        <v>1754.6</v>
      </c>
    </row>
    <row r="14" spans="1:3">
      <c r="A14" s="183">
        <v>44927</v>
      </c>
      <c r="B14" s="217">
        <v>1868.3</v>
      </c>
    </row>
    <row r="15" spans="1:3">
      <c r="A15" s="183">
        <v>44958</v>
      </c>
      <c r="B15" s="216">
        <v>1999.6036244611848</v>
      </c>
    </row>
    <row r="16" spans="1:3">
      <c r="A16" s="183">
        <v>44986</v>
      </c>
      <c r="B16" s="217">
        <v>2100.8000000000002</v>
      </c>
    </row>
    <row r="17" spans="1:2">
      <c r="A17" s="183">
        <v>45017</v>
      </c>
      <c r="B17" s="217">
        <v>2246.4</v>
      </c>
    </row>
    <row r="18" spans="1:2">
      <c r="A18" s="183">
        <v>45047</v>
      </c>
      <c r="B18" s="217">
        <v>2405.5</v>
      </c>
    </row>
    <row r="19" spans="1:2">
      <c r="A19" s="183">
        <v>45078</v>
      </c>
      <c r="B19" s="217">
        <v>2585.6999999999998</v>
      </c>
    </row>
    <row r="20" spans="1:2">
      <c r="A20" s="183">
        <v>45108</v>
      </c>
      <c r="B20" s="216">
        <v>2767.1062720711398</v>
      </c>
    </row>
    <row r="21" spans="1:2">
      <c r="A21" s="183">
        <v>45139</v>
      </c>
      <c r="B21" s="217">
        <v>3284.9</v>
      </c>
    </row>
    <row r="22" spans="1:2">
      <c r="A22" s="183">
        <v>45170</v>
      </c>
      <c r="B22" s="217">
        <v>3587.5</v>
      </c>
    </row>
    <row r="23" spans="1:2">
      <c r="A23" s="183">
        <v>45200</v>
      </c>
      <c r="B23" s="217">
        <v>3858.7</v>
      </c>
    </row>
    <row r="24" spans="1:2">
      <c r="A24" s="183">
        <v>45231</v>
      </c>
      <c r="B24" s="217">
        <v>4287</v>
      </c>
    </row>
    <row r="25" spans="1:2">
      <c r="A25" s="183">
        <v>45261</v>
      </c>
      <c r="B25" s="217">
        <v>6603.4</v>
      </c>
    </row>
    <row r="26" spans="1:2">
      <c r="A26" s="183">
        <v>45292</v>
      </c>
      <c r="B26" s="217">
        <v>7788.9</v>
      </c>
    </row>
    <row r="27" spans="1:2">
      <c r="A27" s="4">
        <v>45323</v>
      </c>
      <c r="B27" s="2">
        <v>8579.9</v>
      </c>
    </row>
    <row r="28" spans="1:2">
      <c r="A28" s="4">
        <v>45352</v>
      </c>
      <c r="B28" s="2">
        <v>9044.9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7525-4CBB-4F37-A950-7D953B6A95C4}">
  <dimension ref="A2:CF46"/>
  <sheetViews>
    <sheetView showGridLines="0" topLeftCell="A47" zoomScale="80" zoomScaleNormal="80" workbookViewId="0">
      <pane xSplit="2" topLeftCell="BW1" activePane="topRight" state="frozen"/>
      <selection activeCell="C11" sqref="C11"/>
      <selection pane="topRight" activeCell="C11" sqref="C11"/>
    </sheetView>
  </sheetViews>
  <sheetFormatPr baseColWidth="10" defaultRowHeight="15"/>
  <cols>
    <col min="1" max="3" width="14.28515625" customWidth="1"/>
    <col min="6" max="6" width="4.42578125" customWidth="1"/>
    <col min="9" max="9" width="3.42578125" customWidth="1"/>
    <col min="12" max="12" width="3.28515625" customWidth="1"/>
    <col min="14" max="14" width="3.28515625" customWidth="1"/>
    <col min="15" max="15" width="12.42578125" customWidth="1"/>
    <col min="16" max="16" width="16.85546875" customWidth="1"/>
    <col min="17" max="17" width="3.7109375" customWidth="1"/>
    <col min="18" max="18" width="12.42578125" customWidth="1"/>
    <col min="19" max="19" width="16.85546875" customWidth="1"/>
    <col min="20" max="20" width="3.7109375" customWidth="1"/>
    <col min="21" max="21" width="12.42578125" customWidth="1"/>
    <col min="22" max="22" width="16.85546875" customWidth="1"/>
    <col min="23" max="23" width="3.7109375" customWidth="1"/>
    <col min="24" max="24" width="12.42578125" customWidth="1"/>
    <col min="25" max="25" width="16.85546875" customWidth="1"/>
    <col min="26" max="26" width="3.7109375" customWidth="1"/>
    <col min="27" max="27" width="12.42578125" customWidth="1"/>
    <col min="28" max="28" width="16.85546875" customWidth="1"/>
    <col min="29" max="29" width="3.7109375" customWidth="1"/>
    <col min="30" max="30" width="12.42578125" customWidth="1"/>
    <col min="31" max="31" width="16.85546875" customWidth="1"/>
    <col min="32" max="32" width="3.7109375" customWidth="1"/>
    <col min="33" max="33" width="12.42578125" customWidth="1"/>
    <col min="34" max="34" width="16.85546875" customWidth="1"/>
    <col min="35" max="35" width="3.7109375" customWidth="1"/>
    <col min="36" max="36" width="12.42578125" customWidth="1"/>
    <col min="37" max="37" width="16.85546875" customWidth="1"/>
    <col min="38" max="38" width="3.7109375" customWidth="1"/>
    <col min="39" max="39" width="12.42578125" customWidth="1"/>
    <col min="40" max="40" width="14.140625" customWidth="1"/>
    <col min="41" max="41" width="5" customWidth="1"/>
    <col min="42" max="43" width="12.7109375" customWidth="1"/>
    <col min="44" max="44" width="5.5703125" customWidth="1"/>
    <col min="45" max="45" width="12.42578125" bestFit="1" customWidth="1"/>
    <col min="47" max="47" width="2.5703125" customWidth="1"/>
    <col min="48" max="48" width="19.5703125" bestFit="1" customWidth="1"/>
    <col min="49" max="49" width="2.140625" customWidth="1"/>
    <col min="50" max="50" width="12.42578125" bestFit="1" customWidth="1"/>
    <col min="51" max="51" width="12.140625" customWidth="1"/>
    <col min="52" max="52" width="2.28515625" customWidth="1"/>
    <col min="53" max="53" width="12.42578125" bestFit="1" customWidth="1"/>
    <col min="54" max="54" width="13.5703125" customWidth="1"/>
    <col min="55" max="55" width="2.28515625" customWidth="1"/>
    <col min="56" max="57" width="13.7109375" customWidth="1"/>
    <col min="58" max="58" width="2.28515625" customWidth="1"/>
    <col min="59" max="59" width="12.42578125" bestFit="1" customWidth="1"/>
    <col min="60" max="60" width="11.5703125" bestFit="1" customWidth="1"/>
    <col min="61" max="61" width="2.28515625" customWidth="1"/>
    <col min="62" max="62" width="12.42578125" bestFit="1" customWidth="1"/>
    <col min="63" max="63" width="11.5703125" bestFit="1" customWidth="1"/>
    <col min="64" max="64" width="2.5703125" customWidth="1"/>
    <col min="65" max="65" width="12.42578125" bestFit="1" customWidth="1"/>
    <col min="66" max="66" width="15.28515625" customWidth="1"/>
    <col min="67" max="67" width="2" customWidth="1"/>
    <col min="68" max="68" width="12.42578125" bestFit="1" customWidth="1"/>
    <col min="69" max="69" width="15.28515625" customWidth="1"/>
    <col min="70" max="70" width="1" customWidth="1"/>
    <col min="71" max="71" width="12.42578125" bestFit="1" customWidth="1"/>
    <col min="72" max="72" width="15.28515625" customWidth="1"/>
    <col min="73" max="73" width="2.140625" customWidth="1"/>
    <col min="74" max="74" width="12.42578125" bestFit="1" customWidth="1"/>
    <col min="75" max="75" width="15.28515625" customWidth="1"/>
    <col min="76" max="76" width="1.5703125" customWidth="1"/>
    <col min="77" max="77" width="12.42578125" bestFit="1" customWidth="1"/>
    <col min="78" max="78" width="15.28515625" customWidth="1"/>
    <col min="79" max="79" width="1" customWidth="1"/>
    <col min="80" max="80" width="12.42578125" bestFit="1" customWidth="1"/>
    <col min="81" max="81" width="15.28515625" customWidth="1"/>
    <col min="82" max="82" width="2.42578125" customWidth="1"/>
    <col min="83" max="83" width="12.42578125" bestFit="1" customWidth="1"/>
    <col min="84" max="84" width="15.28515625" customWidth="1"/>
  </cols>
  <sheetData>
    <row r="2" spans="1:84">
      <c r="A2" s="41" t="s">
        <v>49</v>
      </c>
      <c r="C2" s="292" t="s">
        <v>3</v>
      </c>
      <c r="D2" s="293"/>
      <c r="E2" s="273"/>
      <c r="G2" s="284">
        <v>0.15</v>
      </c>
      <c r="H2" s="273"/>
      <c r="J2" s="284">
        <v>0.45</v>
      </c>
      <c r="K2" s="273"/>
      <c r="O2" s="284">
        <v>0</v>
      </c>
      <c r="P2" s="273"/>
      <c r="R2" s="284">
        <v>0</v>
      </c>
      <c r="S2" s="273"/>
      <c r="U2" s="284">
        <v>0.21</v>
      </c>
      <c r="V2" s="273"/>
      <c r="X2" s="284">
        <v>0.21</v>
      </c>
      <c r="Y2" s="273"/>
      <c r="AA2" s="284">
        <v>0.21</v>
      </c>
      <c r="AB2" s="273"/>
      <c r="AD2" s="284">
        <v>0.42</v>
      </c>
      <c r="AE2" s="273"/>
      <c r="AG2" s="284">
        <v>0.42</v>
      </c>
      <c r="AH2" s="273"/>
      <c r="AJ2" s="280">
        <f>42%+18.5%</f>
        <v>0.60499999999999998</v>
      </c>
      <c r="AK2" s="281"/>
      <c r="AM2" s="280">
        <f>42%+18.5%+20%</f>
        <v>0.80499999999999994</v>
      </c>
      <c r="AN2" s="281"/>
      <c r="AP2" s="282">
        <f>42%+18.5%+20%+5%</f>
        <v>0.85499999999999998</v>
      </c>
      <c r="AQ2" s="283"/>
      <c r="AS2" s="280">
        <f>42%+18.5%+20%+5%+18.5%</f>
        <v>1.04</v>
      </c>
      <c r="AT2" s="281"/>
      <c r="AX2" s="280">
        <v>0</v>
      </c>
      <c r="AY2" s="281"/>
      <c r="BA2" s="280">
        <v>0</v>
      </c>
      <c r="BB2" s="281"/>
      <c r="BD2" s="274">
        <v>0.25</v>
      </c>
      <c r="BE2" s="275"/>
      <c r="BG2" s="274">
        <v>0.25</v>
      </c>
      <c r="BH2" s="275"/>
      <c r="BJ2" s="274">
        <v>0.25</v>
      </c>
      <c r="BK2" s="275"/>
      <c r="BM2" s="274">
        <f>25%+27.5%</f>
        <v>0.52500000000000002</v>
      </c>
      <c r="BN2" s="275"/>
      <c r="BP2" s="274">
        <f>25%+27.5%</f>
        <v>0.52500000000000002</v>
      </c>
      <c r="BQ2" s="275"/>
      <c r="BS2" s="274">
        <f>25%+27.5%</f>
        <v>0.52500000000000002</v>
      </c>
      <c r="BT2" s="275"/>
      <c r="BV2" s="274">
        <f>+BS2+BS3</f>
        <v>1.081</v>
      </c>
      <c r="BW2" s="275"/>
      <c r="BY2" s="274">
        <f>+BV2</f>
        <v>1.081</v>
      </c>
      <c r="BZ2" s="275"/>
      <c r="CB2" s="274">
        <f>+BY2</f>
        <v>1.081</v>
      </c>
      <c r="CC2" s="275"/>
      <c r="CE2" s="274">
        <f>+CB2+69.1%+CB3</f>
        <v>2.875</v>
      </c>
      <c r="CF2" s="275"/>
    </row>
    <row r="3" spans="1:84">
      <c r="A3" s="41" t="s">
        <v>48</v>
      </c>
      <c r="O3" s="284">
        <v>0.1</v>
      </c>
      <c r="P3" s="291"/>
      <c r="R3" s="284">
        <v>0.21</v>
      </c>
      <c r="S3" s="291"/>
      <c r="U3" s="284">
        <v>0</v>
      </c>
      <c r="V3" s="291"/>
      <c r="X3" s="284">
        <v>0.1</v>
      </c>
      <c r="Y3" s="291"/>
      <c r="AA3" s="284">
        <v>0.21</v>
      </c>
      <c r="AB3" s="291"/>
      <c r="AD3" s="284">
        <v>0</v>
      </c>
      <c r="AE3" s="291"/>
      <c r="AG3" s="280">
        <v>0.185</v>
      </c>
      <c r="AH3" s="281"/>
      <c r="AJ3" s="280">
        <v>0.185</v>
      </c>
      <c r="AK3" s="281"/>
      <c r="AM3" s="280">
        <v>0.185</v>
      </c>
      <c r="AN3" s="281"/>
      <c r="AP3" s="280">
        <v>0.185</v>
      </c>
      <c r="AQ3" s="281"/>
      <c r="AS3" s="280">
        <v>0</v>
      </c>
      <c r="AT3" s="281"/>
      <c r="AX3" s="280">
        <v>0.11</v>
      </c>
      <c r="AY3" s="281"/>
      <c r="BA3" s="280">
        <v>0.25</v>
      </c>
      <c r="BB3" s="281"/>
      <c r="BD3" s="274">
        <v>0.1</v>
      </c>
      <c r="BE3" s="275"/>
      <c r="BG3" s="274">
        <v>0.2</v>
      </c>
      <c r="BH3" s="275"/>
      <c r="BJ3" s="274">
        <v>0.27500000000000002</v>
      </c>
      <c r="BK3" s="275"/>
      <c r="BM3" s="274">
        <v>0.15</v>
      </c>
      <c r="BN3" s="275"/>
      <c r="BP3" s="274">
        <f>15%+10%+13.1%</f>
        <v>0.38100000000000001</v>
      </c>
      <c r="BQ3" s="275"/>
      <c r="BS3" s="274">
        <f>17.5%+10%+15%+13.1%</f>
        <v>0.55600000000000005</v>
      </c>
      <c r="BT3" s="275"/>
      <c r="BV3" s="274">
        <v>0.47599999999999998</v>
      </c>
      <c r="BW3" s="275"/>
      <c r="BY3" s="274">
        <f>17.5%+47.6%+52.7%-17.5%</f>
        <v>1.0029999999999999</v>
      </c>
      <c r="BZ3" s="275"/>
      <c r="CB3" s="274">
        <f>27.5%+47.6%+52.7%-17.5%</f>
        <v>1.103</v>
      </c>
      <c r="CC3" s="275"/>
      <c r="CE3" s="274">
        <v>0.307</v>
      </c>
      <c r="CF3" s="275"/>
    </row>
    <row r="5" spans="1:84">
      <c r="C5" s="288">
        <v>44501</v>
      </c>
      <c r="D5" s="289"/>
      <c r="E5" s="290"/>
      <c r="G5" s="272">
        <v>44562</v>
      </c>
      <c r="H5" s="273"/>
      <c r="J5" s="272">
        <v>44621</v>
      </c>
      <c r="K5" s="273"/>
      <c r="O5" s="272">
        <v>44682</v>
      </c>
      <c r="P5" s="273"/>
      <c r="R5" s="272">
        <v>44713</v>
      </c>
      <c r="S5" s="273"/>
      <c r="U5" s="272">
        <v>44743</v>
      </c>
      <c r="V5" s="273"/>
      <c r="X5" s="272">
        <v>44774</v>
      </c>
      <c r="Y5" s="273"/>
      <c r="AA5" s="272">
        <v>44805</v>
      </c>
      <c r="AB5" s="273"/>
      <c r="AD5" s="272">
        <v>44835</v>
      </c>
      <c r="AE5" s="273"/>
      <c r="AG5" s="272">
        <v>44866</v>
      </c>
      <c r="AH5" s="273"/>
      <c r="AJ5" s="272">
        <v>44927</v>
      </c>
      <c r="AK5" s="273"/>
      <c r="AM5" s="272">
        <v>44986</v>
      </c>
      <c r="AN5" s="273"/>
      <c r="AP5" s="272">
        <v>44986</v>
      </c>
      <c r="AQ5" s="273"/>
      <c r="AS5" s="272">
        <v>45017</v>
      </c>
      <c r="AT5" s="273"/>
      <c r="AX5" s="272">
        <v>45047</v>
      </c>
      <c r="AY5" s="273"/>
      <c r="BA5" s="272">
        <v>45078</v>
      </c>
      <c r="BB5" s="273"/>
      <c r="BD5" s="272">
        <v>45108</v>
      </c>
      <c r="BE5" s="273"/>
      <c r="BG5" s="272">
        <v>45139</v>
      </c>
      <c r="BH5" s="273"/>
      <c r="BJ5" s="272">
        <v>45170</v>
      </c>
      <c r="BK5" s="273"/>
      <c r="BM5" s="272">
        <v>45200</v>
      </c>
      <c r="BN5" s="273"/>
      <c r="BP5" s="272" t="s">
        <v>129</v>
      </c>
      <c r="BQ5" s="273"/>
      <c r="BS5" s="272" t="s">
        <v>137</v>
      </c>
      <c r="BT5" s="273"/>
      <c r="BV5" s="272">
        <v>45292</v>
      </c>
      <c r="BW5" s="273"/>
      <c r="BY5" s="272">
        <v>45323</v>
      </c>
      <c r="BZ5" s="273"/>
      <c r="CB5" s="272">
        <v>45352</v>
      </c>
      <c r="CC5" s="273"/>
      <c r="CE5" s="272">
        <v>45352</v>
      </c>
      <c r="CF5" s="273"/>
    </row>
    <row r="6" spans="1:84">
      <c r="C6" s="42" t="s">
        <v>21</v>
      </c>
      <c r="D6" s="42" t="s">
        <v>50</v>
      </c>
      <c r="E6" s="43"/>
      <c r="G6" s="42" t="s">
        <v>50</v>
      </c>
      <c r="H6" s="43"/>
      <c r="J6" s="42" t="s">
        <v>50</v>
      </c>
      <c r="K6" s="43"/>
      <c r="M6" s="42" t="s">
        <v>51</v>
      </c>
      <c r="O6" s="42" t="s">
        <v>50</v>
      </c>
      <c r="P6" s="43"/>
      <c r="R6" s="42" t="s">
        <v>50</v>
      </c>
      <c r="S6" s="43"/>
      <c r="U6" s="42" t="s">
        <v>50</v>
      </c>
      <c r="V6" s="43"/>
      <c r="X6" s="42" t="s">
        <v>50</v>
      </c>
      <c r="Y6" s="43"/>
      <c r="AA6" s="42" t="s">
        <v>50</v>
      </c>
      <c r="AB6" s="43"/>
      <c r="AD6" s="42" t="s">
        <v>50</v>
      </c>
      <c r="AE6" s="43"/>
      <c r="AG6" s="42" t="s">
        <v>50</v>
      </c>
      <c r="AH6" s="43"/>
      <c r="AJ6" s="42" t="s">
        <v>50</v>
      </c>
      <c r="AK6" s="43"/>
      <c r="AM6" s="42" t="s">
        <v>50</v>
      </c>
      <c r="AN6" s="43"/>
      <c r="AP6" s="42" t="s">
        <v>50</v>
      </c>
      <c r="AQ6" s="43"/>
      <c r="AS6" s="42" t="s">
        <v>50</v>
      </c>
      <c r="AT6" s="43"/>
      <c r="AV6" s="42" t="s">
        <v>52</v>
      </c>
      <c r="AX6" s="42" t="s">
        <v>50</v>
      </c>
      <c r="AY6" s="43"/>
      <c r="BA6" s="42" t="s">
        <v>50</v>
      </c>
      <c r="BB6" s="43"/>
      <c r="BD6" s="42" t="s">
        <v>50</v>
      </c>
      <c r="BE6" s="43"/>
      <c r="BG6" s="42" t="s">
        <v>50</v>
      </c>
      <c r="BH6" s="43"/>
      <c r="BJ6" s="42" t="s">
        <v>50</v>
      </c>
      <c r="BK6" s="43"/>
      <c r="BM6" s="42" t="s">
        <v>50</v>
      </c>
      <c r="BN6" s="43"/>
      <c r="BP6" s="42" t="s">
        <v>50</v>
      </c>
      <c r="BQ6" s="43"/>
      <c r="BS6" s="42" t="s">
        <v>50</v>
      </c>
      <c r="BT6" s="43"/>
      <c r="BV6" s="42" t="s">
        <v>50</v>
      </c>
      <c r="BW6" s="43"/>
      <c r="BY6" s="42" t="s">
        <v>50</v>
      </c>
      <c r="BZ6" s="43"/>
      <c r="CB6" s="42" t="s">
        <v>50</v>
      </c>
      <c r="CC6" s="43"/>
      <c r="CE6" s="42" t="s">
        <v>50</v>
      </c>
      <c r="CF6" s="43"/>
    </row>
    <row r="7" spans="1:84">
      <c r="A7" s="276" t="s">
        <v>53</v>
      </c>
      <c r="B7" s="44" t="s">
        <v>54</v>
      </c>
      <c r="C7" s="45" t="s">
        <v>55</v>
      </c>
      <c r="D7" s="45"/>
      <c r="E7" s="46">
        <v>37269</v>
      </c>
      <c r="G7" s="45"/>
      <c r="H7" s="46">
        <f>$E7*(1+G2)</f>
        <v>42859.35</v>
      </c>
      <c r="J7" s="45"/>
      <c r="K7" s="46">
        <f>$E7*(1+J2)</f>
        <v>54040.049999999996</v>
      </c>
      <c r="M7" s="46">
        <f>K7</f>
        <v>54040.049999999996</v>
      </c>
      <c r="O7" s="45"/>
      <c r="P7" s="46">
        <f>$K7*(1+O2)</f>
        <v>54040.049999999996</v>
      </c>
      <c r="R7" s="45"/>
      <c r="S7" s="46">
        <f>$K7*(1+R2)</f>
        <v>54040.049999999996</v>
      </c>
      <c r="U7" s="45"/>
      <c r="V7" s="46">
        <f>$K7*(1+U2)</f>
        <v>65388.460499999994</v>
      </c>
      <c r="X7" s="45"/>
      <c r="Y7" s="46">
        <f>$K7*(1+X2)</f>
        <v>65388.460499999994</v>
      </c>
      <c r="AA7" s="45"/>
      <c r="AB7" s="46">
        <f>$K7*(1+AA2)</f>
        <v>65388.460499999994</v>
      </c>
      <c r="AD7" s="45"/>
      <c r="AE7" s="46">
        <f>$K7*(1+AD2)</f>
        <v>76736.870999999985</v>
      </c>
      <c r="AG7" s="45"/>
      <c r="AH7" s="46">
        <f>$K7*(1+AG2)</f>
        <v>76736.870999999985</v>
      </c>
      <c r="AJ7" s="45"/>
      <c r="AK7" s="46">
        <f>$K7*(1+AJ2)</f>
        <v>86734.280249999996</v>
      </c>
      <c r="AM7" s="45"/>
      <c r="AN7" s="46">
        <f>$K7*(1+AM2)</f>
        <v>97542.290249999991</v>
      </c>
      <c r="AP7" s="45"/>
      <c r="AQ7" s="46">
        <f>$K7*(1+AP2)</f>
        <v>100244.29274999999</v>
      </c>
      <c r="AS7" s="45"/>
      <c r="AT7" s="46">
        <f>$K7*(1+AS2)</f>
        <v>110241.70199999999</v>
      </c>
      <c r="AV7" s="46">
        <f>+AT7</f>
        <v>110241.70199999999</v>
      </c>
      <c r="AX7" s="45"/>
      <c r="AY7" s="46">
        <f>$AT7*(1+AX2)</f>
        <v>110241.70199999999</v>
      </c>
      <c r="BA7" s="45"/>
      <c r="BB7" s="46">
        <f>$AT7*(1+BA2)</f>
        <v>110241.70199999999</v>
      </c>
      <c r="BD7" s="45"/>
      <c r="BE7" s="46">
        <f>$AT7*(1+BD2)</f>
        <v>137802.1275</v>
      </c>
      <c r="BG7" s="45"/>
      <c r="BH7" s="46">
        <f>$AT7*(1+BG2)</f>
        <v>137802.1275</v>
      </c>
      <c r="BJ7" s="45"/>
      <c r="BK7" s="46">
        <f>$AT7*(1+BJ2)</f>
        <v>137802.1275</v>
      </c>
      <c r="BM7" s="45"/>
      <c r="BN7" s="46">
        <f>$AT7*(1+BM2)</f>
        <v>168118.59554999997</v>
      </c>
      <c r="BP7" s="45"/>
      <c r="BQ7" s="46">
        <f>$AT7*(1+BP2)</f>
        <v>168118.59554999997</v>
      </c>
      <c r="BS7" s="45"/>
      <c r="BT7" s="46">
        <f>$AT7*(1+BS2)</f>
        <v>168118.59554999997</v>
      </c>
      <c r="BV7" s="45"/>
      <c r="BW7" s="46">
        <f>$AT7*(1+BV2)</f>
        <v>229412.98186199999</v>
      </c>
      <c r="BY7" s="45"/>
      <c r="BZ7" s="46">
        <f>$AT7*(1+BY2)</f>
        <v>229412.98186199999</v>
      </c>
      <c r="CB7" s="45"/>
      <c r="CC7" s="46">
        <f>$AT7*(1+CB2)</f>
        <v>229412.98186199999</v>
      </c>
      <c r="CE7" s="45"/>
      <c r="CF7" s="46">
        <f>$AT7*(1+CE2)</f>
        <v>427186.59524999995</v>
      </c>
    </row>
    <row r="8" spans="1:84">
      <c r="A8" s="277"/>
      <c r="B8" s="47" t="s">
        <v>56</v>
      </c>
      <c r="C8" s="48" t="s">
        <v>57</v>
      </c>
      <c r="D8" s="49">
        <v>0.05</v>
      </c>
      <c r="E8" s="50">
        <f>($E7+$E9)*$D8</f>
        <v>2646.0990000000002</v>
      </c>
      <c r="G8" s="49">
        <v>0.05</v>
      </c>
      <c r="H8" s="50">
        <f>(H7+H9)*G8</f>
        <v>3043.0138500000003</v>
      </c>
      <c r="J8" s="49">
        <v>0.05</v>
      </c>
      <c r="K8" s="50">
        <f>(K7+K9)*J8</f>
        <v>3836.8435499999996</v>
      </c>
      <c r="M8" s="48" t="s">
        <v>57</v>
      </c>
      <c r="O8" s="49">
        <v>0.05</v>
      </c>
      <c r="P8" s="50">
        <f>(P7+P9)*O8</f>
        <v>3836.8435499999996</v>
      </c>
      <c r="R8" s="49">
        <v>0.05</v>
      </c>
      <c r="S8" s="50">
        <f>(S7+S9)*R8</f>
        <v>3836.8435499999996</v>
      </c>
      <c r="U8" s="49">
        <v>0.05</v>
      </c>
      <c r="V8" s="50">
        <f>(V7+V9)*U8</f>
        <v>4642.5806954999998</v>
      </c>
      <c r="X8" s="49">
        <v>0.05</v>
      </c>
      <c r="Y8" s="50">
        <f>(Y7+Y9)*X8</f>
        <v>4642.5806954999998</v>
      </c>
      <c r="AA8" s="49">
        <v>0.05</v>
      </c>
      <c r="AB8" s="50">
        <f>(AB7+AB9)*AA8</f>
        <v>4642.5806954999998</v>
      </c>
      <c r="AD8" s="49">
        <v>0.05</v>
      </c>
      <c r="AE8" s="50">
        <f>(AE7+AE9)*AD8</f>
        <v>5448.3178409999991</v>
      </c>
      <c r="AG8" s="49">
        <v>0.05</v>
      </c>
      <c r="AH8" s="50">
        <f>(AH7+AH9)*AG8</f>
        <v>5448.3178409999991</v>
      </c>
      <c r="AJ8" s="49">
        <v>0.05</v>
      </c>
      <c r="AK8" s="50">
        <f>(AK7+AK9)*AJ8</f>
        <v>6158.13389775</v>
      </c>
      <c r="AM8" s="49">
        <v>0.05</v>
      </c>
      <c r="AN8" s="50">
        <f>(AN7+AN9)*AM8</f>
        <v>6925.5026077499997</v>
      </c>
      <c r="AP8" s="49">
        <v>0.05</v>
      </c>
      <c r="AQ8" s="50">
        <f>(AQ7+AQ9)*AP8</f>
        <v>7117.3447852499994</v>
      </c>
      <c r="AS8" s="49">
        <v>0.05</v>
      </c>
      <c r="AT8" s="50">
        <f>(AT7+AT9)*AS8</f>
        <v>7827.1608419999993</v>
      </c>
      <c r="AV8" s="48" t="s">
        <v>57</v>
      </c>
      <c r="AX8" s="49">
        <v>0.05</v>
      </c>
      <c r="AY8" s="50">
        <f>(AY7+AY9)*AX8</f>
        <v>7827.1608419999993</v>
      </c>
      <c r="BA8" s="49">
        <v>0.05</v>
      </c>
      <c r="BB8" s="50">
        <f>(BB7+BB9)*BA8</f>
        <v>7827.1608419999993</v>
      </c>
      <c r="BD8" s="49">
        <v>0.05</v>
      </c>
      <c r="BE8" s="50">
        <f>(BE7+BE9)*BD8</f>
        <v>9783.9510525000005</v>
      </c>
      <c r="BG8" s="49">
        <v>0.05</v>
      </c>
      <c r="BH8" s="50">
        <f>(BH7+BH9)*BG8</f>
        <v>9783.9510525000005</v>
      </c>
      <c r="BJ8" s="49">
        <v>0.05</v>
      </c>
      <c r="BK8" s="50">
        <f>(BK7+BK9)*BJ8</f>
        <v>9783.9510525000005</v>
      </c>
      <c r="BM8" s="49">
        <v>0.05</v>
      </c>
      <c r="BN8" s="50">
        <f>(BN7+BN9)*BM8</f>
        <v>11936.42028405</v>
      </c>
      <c r="BP8" s="49">
        <v>0.05</v>
      </c>
      <c r="BQ8" s="50">
        <f>(BQ7+BQ9)*BP8</f>
        <v>11936.42028405</v>
      </c>
      <c r="BS8" s="49">
        <v>0.05</v>
      </c>
      <c r="BT8" s="50">
        <f>(BT7+BT9)*BS8</f>
        <v>11936.42028405</v>
      </c>
      <c r="BV8" s="49">
        <v>0.05</v>
      </c>
      <c r="BW8" s="50">
        <f>(BW7+BW9)*BV8</f>
        <v>16288.321712202</v>
      </c>
      <c r="BY8" s="49">
        <v>0.05</v>
      </c>
      <c r="BZ8" s="50">
        <f>(BZ7+BZ9)*BY8</f>
        <v>16288.321712202</v>
      </c>
      <c r="CB8" s="49">
        <v>0.05</v>
      </c>
      <c r="CC8" s="50">
        <f>(CC7+CC9)*CB8</f>
        <v>16288.321712202</v>
      </c>
      <c r="CE8" s="49">
        <v>0.05</v>
      </c>
      <c r="CF8" s="50">
        <f>(CF7+CF9)*CE8</f>
        <v>30330.248262749999</v>
      </c>
    </row>
    <row r="9" spans="1:84">
      <c r="A9" s="277"/>
      <c r="B9" s="47" t="s">
        <v>58</v>
      </c>
      <c r="C9" s="50">
        <f>(E7)</f>
        <v>37269</v>
      </c>
      <c r="D9" s="49">
        <v>0.42</v>
      </c>
      <c r="E9" s="50">
        <f>C9*D9</f>
        <v>15652.98</v>
      </c>
      <c r="G9" s="49">
        <v>0.42</v>
      </c>
      <c r="H9" s="50">
        <f>H7*G9</f>
        <v>18000.927</v>
      </c>
      <c r="J9" s="49">
        <v>0.42</v>
      </c>
      <c r="K9" s="50">
        <f>K7*J9</f>
        <v>22696.820999999996</v>
      </c>
      <c r="M9" s="50">
        <f>(O7)</f>
        <v>0</v>
      </c>
      <c r="O9" s="49">
        <v>0.42</v>
      </c>
      <c r="P9" s="50">
        <f>P7*O9</f>
        <v>22696.820999999996</v>
      </c>
      <c r="R9" s="49">
        <v>0.42</v>
      </c>
      <c r="S9" s="50">
        <f>S7*R9</f>
        <v>22696.820999999996</v>
      </c>
      <c r="U9" s="49">
        <v>0.42</v>
      </c>
      <c r="V9" s="50">
        <f>V7*U9</f>
        <v>27463.153409999995</v>
      </c>
      <c r="X9" s="49">
        <v>0.42</v>
      </c>
      <c r="Y9" s="50">
        <f>Y7*X9</f>
        <v>27463.153409999995</v>
      </c>
      <c r="AA9" s="49">
        <v>0.42</v>
      </c>
      <c r="AB9" s="50">
        <f>AB7*AA9</f>
        <v>27463.153409999995</v>
      </c>
      <c r="AD9" s="49">
        <v>0.42</v>
      </c>
      <c r="AE9" s="50">
        <f>AE7*AD9</f>
        <v>32229.485819999991</v>
      </c>
      <c r="AG9" s="49">
        <v>0.42</v>
      </c>
      <c r="AH9" s="50">
        <f>AH7*AG9</f>
        <v>32229.485819999991</v>
      </c>
      <c r="AJ9" s="49">
        <v>0.42</v>
      </c>
      <c r="AK9" s="50">
        <f>AK7*AJ9</f>
        <v>36428.397704999996</v>
      </c>
      <c r="AM9" s="49">
        <v>0.42</v>
      </c>
      <c r="AN9" s="50">
        <f>AN7*AM9</f>
        <v>40967.761904999992</v>
      </c>
      <c r="AP9" s="49">
        <v>0.42</v>
      </c>
      <c r="AQ9" s="50">
        <f>AQ7*AP9</f>
        <v>42102.602954999995</v>
      </c>
      <c r="AS9" s="49">
        <v>0.42</v>
      </c>
      <c r="AT9" s="50">
        <f>AT7*AS9</f>
        <v>46301.514839999996</v>
      </c>
      <c r="AV9" s="50">
        <v>0</v>
      </c>
      <c r="AX9" s="49">
        <v>0.42</v>
      </c>
      <c r="AY9" s="50">
        <f>AY7*AX9</f>
        <v>46301.514839999996</v>
      </c>
      <c r="BA9" s="49">
        <v>0.42</v>
      </c>
      <c r="BB9" s="50">
        <f>BB7*BA9</f>
        <v>46301.514839999996</v>
      </c>
      <c r="BD9" s="49">
        <v>0.42</v>
      </c>
      <c r="BE9" s="50">
        <f>BE7*BD9</f>
        <v>57876.893550000001</v>
      </c>
      <c r="BG9" s="49">
        <v>0.42</v>
      </c>
      <c r="BH9" s="50">
        <f>BH7*BG9</f>
        <v>57876.893550000001</v>
      </c>
      <c r="BJ9" s="49">
        <v>0.42</v>
      </c>
      <c r="BK9" s="50">
        <f>BK7*BJ9</f>
        <v>57876.893550000001</v>
      </c>
      <c r="BM9" s="49">
        <v>0.42</v>
      </c>
      <c r="BN9" s="50">
        <f>BN7*BM9</f>
        <v>70609.810130999991</v>
      </c>
      <c r="BP9" s="49">
        <v>0.42</v>
      </c>
      <c r="BQ9" s="50">
        <f>BQ7*BP9</f>
        <v>70609.810130999991</v>
      </c>
      <c r="BS9" s="49">
        <v>0.42</v>
      </c>
      <c r="BT9" s="50">
        <f>BT7*BS9</f>
        <v>70609.810130999991</v>
      </c>
      <c r="BV9" s="49">
        <v>0.42</v>
      </c>
      <c r="BW9" s="50">
        <f>BW7*BV9</f>
        <v>96353.452382039992</v>
      </c>
      <c r="BY9" s="49">
        <v>0.42</v>
      </c>
      <c r="BZ9" s="50">
        <f>BZ7*BY9</f>
        <v>96353.452382039992</v>
      </c>
      <c r="CB9" s="49">
        <v>0.42</v>
      </c>
      <c r="CC9" s="50">
        <f>CC7*CB9</f>
        <v>96353.452382039992</v>
      </c>
      <c r="CE9" s="49">
        <v>0.42</v>
      </c>
      <c r="CF9" s="50">
        <f>CF7*CE9</f>
        <v>179418.37000499998</v>
      </c>
    </row>
    <row r="10" spans="1:84">
      <c r="A10" s="277"/>
      <c r="B10" s="47" t="s">
        <v>59</v>
      </c>
      <c r="C10" s="50">
        <v>320.26</v>
      </c>
      <c r="D10" s="48">
        <v>1</v>
      </c>
      <c r="E10" s="50">
        <f>$C10*D10</f>
        <v>320.26</v>
      </c>
      <c r="G10" s="48">
        <v>1</v>
      </c>
      <c r="H10" s="50">
        <f>$C10*(1+G2)*G10</f>
        <v>368.29899999999998</v>
      </c>
      <c r="J10" s="48">
        <v>1</v>
      </c>
      <c r="K10" s="50">
        <f>$C10*(1+J2)*J10</f>
        <v>464.37699999999995</v>
      </c>
      <c r="M10" s="50">
        <f>C10*(1+$J$2)</f>
        <v>464.37699999999995</v>
      </c>
      <c r="O10" s="48">
        <v>1</v>
      </c>
      <c r="P10" s="50">
        <f>$M10*(1+O2)*O10</f>
        <v>464.37699999999995</v>
      </c>
      <c r="R10" s="48">
        <v>1</v>
      </c>
      <c r="S10" s="50">
        <f>$M10*(1+R2)*R10</f>
        <v>464.37699999999995</v>
      </c>
      <c r="U10" s="48">
        <v>1</v>
      </c>
      <c r="V10" s="50">
        <f>$M10*(1+U2)*U10</f>
        <v>561.89616999999987</v>
      </c>
      <c r="X10" s="48">
        <v>1</v>
      </c>
      <c r="Y10" s="50">
        <f>$M10*(1+X2)*X10</f>
        <v>561.89616999999987</v>
      </c>
      <c r="AA10" s="48">
        <v>1</v>
      </c>
      <c r="AB10" s="50">
        <f>$M10*(1+AA2)*AA10</f>
        <v>561.89616999999987</v>
      </c>
      <c r="AD10" s="48">
        <v>1</v>
      </c>
      <c r="AE10" s="50">
        <f>$M10*(1+AD2)*AD10</f>
        <v>659.4153399999999</v>
      </c>
      <c r="AG10" s="48">
        <v>1</v>
      </c>
      <c r="AH10" s="50">
        <f>$M10*(1+AG2)*AG10</f>
        <v>659.4153399999999</v>
      </c>
      <c r="AJ10" s="48">
        <v>1</v>
      </c>
      <c r="AK10" s="50">
        <f>$M10*(1+AJ2)*AJ10</f>
        <v>745.32508499999994</v>
      </c>
      <c r="AM10" s="48">
        <v>1</v>
      </c>
      <c r="AN10" s="50">
        <f>$M10*(1+AM2)*AM10</f>
        <v>838.20048499999984</v>
      </c>
      <c r="AP10" s="48">
        <v>1</v>
      </c>
      <c r="AQ10" s="50">
        <f>$M10*(1+AP2)*AP10</f>
        <v>861.41933499999993</v>
      </c>
      <c r="AS10" s="48">
        <v>1</v>
      </c>
      <c r="AT10" s="50">
        <f>$M10*(1+AS2)*AS10</f>
        <v>947.32907999999998</v>
      </c>
      <c r="AV10" s="50">
        <f>+AT10</f>
        <v>947.32907999999998</v>
      </c>
      <c r="AX10" s="48">
        <v>1</v>
      </c>
      <c r="AY10" s="50">
        <f>$AV10*(1+AX2)*AX10</f>
        <v>947.32907999999998</v>
      </c>
      <c r="BA10" s="48">
        <v>1</v>
      </c>
      <c r="BB10" s="50">
        <f>$AV10*(1+BA2)*BA10</f>
        <v>947.32907999999998</v>
      </c>
      <c r="BD10" s="48">
        <v>1</v>
      </c>
      <c r="BE10" s="50">
        <f>$AV10*(1+BD2)*BD10</f>
        <v>1184.1613499999999</v>
      </c>
      <c r="BG10" s="48">
        <v>1</v>
      </c>
      <c r="BH10" s="50">
        <f>$AV10*(1+BG2)*BG10</f>
        <v>1184.1613499999999</v>
      </c>
      <c r="BJ10" s="48">
        <v>1</v>
      </c>
      <c r="BK10" s="50">
        <f>$AV10*(1+BJ2)*BJ10</f>
        <v>1184.1613499999999</v>
      </c>
      <c r="BM10" s="48">
        <v>1</v>
      </c>
      <c r="BN10" s="50">
        <f>$AV10*(1+BM2)*BM10</f>
        <v>1444.676847</v>
      </c>
      <c r="BP10" s="48">
        <v>1</v>
      </c>
      <c r="BQ10" s="50">
        <f>$AV10*(1+BP2)*BP10</f>
        <v>1444.676847</v>
      </c>
      <c r="BS10" s="48">
        <v>1</v>
      </c>
      <c r="BT10" s="50">
        <f>$AV10*(1+BS2)*BS10</f>
        <v>1444.676847</v>
      </c>
      <c r="BV10" s="48">
        <v>1</v>
      </c>
      <c r="BW10" s="50">
        <f>$AV10*(1+BV2)*BV10</f>
        <v>1971.3918154799999</v>
      </c>
      <c r="BY10" s="48">
        <v>1</v>
      </c>
      <c r="BZ10" s="50">
        <f>$AV10*(1+BY2)*BY10</f>
        <v>1971.3918154799999</v>
      </c>
      <c r="CB10" s="48">
        <v>1</v>
      </c>
      <c r="CC10" s="50">
        <f>$AV10*(1+CB2)*CB10</f>
        <v>1971.3918154799999</v>
      </c>
      <c r="CE10" s="48">
        <v>1</v>
      </c>
      <c r="CF10" s="50">
        <f>$AV10*(1+CE2)*CE10</f>
        <v>3670.900185</v>
      </c>
    </row>
    <row r="11" spans="1:84">
      <c r="A11" s="277"/>
      <c r="B11" s="47" t="s">
        <v>60</v>
      </c>
      <c r="C11" s="50">
        <v>320.26</v>
      </c>
      <c r="D11" s="48">
        <v>63</v>
      </c>
      <c r="E11" s="50">
        <f t="shared" ref="E11:E22" si="0">C11*D11</f>
        <v>20176.38</v>
      </c>
      <c r="G11" s="48">
        <v>63</v>
      </c>
      <c r="H11" s="50">
        <f>$C11*(1+G2)*G11</f>
        <v>23202.837</v>
      </c>
      <c r="J11" s="48">
        <v>63</v>
      </c>
      <c r="K11" s="50">
        <f>$C11*(1+J2)*J11</f>
        <v>29255.750999999997</v>
      </c>
      <c r="M11" s="50">
        <f>C11*(1+$J$2)</f>
        <v>464.37699999999995</v>
      </c>
      <c r="O11" s="48">
        <v>63</v>
      </c>
      <c r="P11" s="50">
        <f>$M11*(1+O2)*O11</f>
        <v>29255.750999999997</v>
      </c>
      <c r="R11" s="48">
        <v>63</v>
      </c>
      <c r="S11" s="50">
        <f>$M11*(1+R2)*R11</f>
        <v>29255.750999999997</v>
      </c>
      <c r="U11" s="48">
        <v>63</v>
      </c>
      <c r="V11" s="50">
        <f>$M11*(1+U2)*U11</f>
        <v>35399.458709999992</v>
      </c>
      <c r="X11" s="48">
        <v>63</v>
      </c>
      <c r="Y11" s="50">
        <f>$M11*(1+X2)*X11</f>
        <v>35399.458709999992</v>
      </c>
      <c r="AA11" s="48">
        <v>63</v>
      </c>
      <c r="AB11" s="50">
        <f>$M11*(1+AA2)*AA11</f>
        <v>35399.458709999992</v>
      </c>
      <c r="AD11" s="48">
        <v>63</v>
      </c>
      <c r="AE11" s="50">
        <f>$M11*(1+AD2)*AD11</f>
        <v>41543.166419999994</v>
      </c>
      <c r="AG11" s="48">
        <v>63</v>
      </c>
      <c r="AH11" s="50">
        <f>$M11*(1+AG2)*AG11</f>
        <v>41543.166419999994</v>
      </c>
      <c r="AJ11" s="48">
        <v>63</v>
      </c>
      <c r="AK11" s="50">
        <f>$M11*(1+AJ2)*AJ11</f>
        <v>46955.480355</v>
      </c>
      <c r="AM11" s="48">
        <v>63</v>
      </c>
      <c r="AN11" s="50">
        <f>$M11*(1+AM2)*AM11</f>
        <v>52806.630554999989</v>
      </c>
      <c r="AP11" s="48">
        <v>63</v>
      </c>
      <c r="AQ11" s="50">
        <f>$M11*(1+AP2)*AP11</f>
        <v>54269.418104999997</v>
      </c>
      <c r="AS11" s="48">
        <v>63</v>
      </c>
      <c r="AT11" s="50">
        <f>$M11*(1+AS2)*AS11</f>
        <v>59681.732039999995</v>
      </c>
      <c r="AV11" s="50">
        <f>+AT11/AS11</f>
        <v>947.32907999999998</v>
      </c>
      <c r="AX11" s="48">
        <v>63</v>
      </c>
      <c r="AY11" s="50">
        <f>$AV11*(1+AX2)*AX11</f>
        <v>59681.732039999995</v>
      </c>
      <c r="BA11" s="48">
        <v>63</v>
      </c>
      <c r="BB11" s="50">
        <f>$AV11*(1+BA2)*BA11</f>
        <v>59681.732039999995</v>
      </c>
      <c r="BD11" s="48">
        <v>63</v>
      </c>
      <c r="BE11" s="50">
        <f>$AV11*(1+BD2)*BD11</f>
        <v>74602.165049999996</v>
      </c>
      <c r="BG11" s="48">
        <v>63</v>
      </c>
      <c r="BH11" s="50">
        <f>$AV11*(1+BG2)*BG11</f>
        <v>74602.165049999996</v>
      </c>
      <c r="BJ11" s="48">
        <v>63</v>
      </c>
      <c r="BK11" s="50">
        <f>$AV11*(1+BJ2)*BJ11</f>
        <v>74602.165049999996</v>
      </c>
      <c r="BM11" s="48">
        <v>63</v>
      </c>
      <c r="BN11" s="50">
        <f>$AV11*(1+BM2)*BM11</f>
        <v>91014.641361000002</v>
      </c>
      <c r="BP11" s="48">
        <v>63</v>
      </c>
      <c r="BQ11" s="50">
        <f>$AV11*(1+BP2)*BP11</f>
        <v>91014.641361000002</v>
      </c>
      <c r="BS11" s="48">
        <v>63</v>
      </c>
      <c r="BT11" s="50">
        <f>$AV11*(1+BS2)*BS11</f>
        <v>91014.641361000002</v>
      </c>
      <c r="BV11" s="48">
        <v>63</v>
      </c>
      <c r="BW11" s="50">
        <f>$AV11*(1+BV2)*BV11</f>
        <v>124197.68437523999</v>
      </c>
      <c r="BY11" s="48">
        <v>63</v>
      </c>
      <c r="BZ11" s="50">
        <f>$AV11*(1+BY2)*BY11</f>
        <v>124197.68437523999</v>
      </c>
      <c r="CB11" s="48">
        <v>63</v>
      </c>
      <c r="CC11" s="50">
        <f>$AV11*(1+CB2)*CB11</f>
        <v>124197.68437523999</v>
      </c>
      <c r="CE11" s="48">
        <v>63</v>
      </c>
      <c r="CF11" s="50">
        <f>$AV11*(1+CE2)*CE11</f>
        <v>231266.71165499999</v>
      </c>
    </row>
    <row r="12" spans="1:84">
      <c r="A12" s="277"/>
      <c r="B12" s="47" t="s">
        <v>61</v>
      </c>
      <c r="C12" s="50">
        <f>C11*(1+35%)</f>
        <v>432.351</v>
      </c>
      <c r="D12" s="48">
        <v>21</v>
      </c>
      <c r="E12" s="50">
        <f t="shared" si="0"/>
        <v>9079.3709999999992</v>
      </c>
      <c r="G12" s="48">
        <v>21</v>
      </c>
      <c r="H12" s="50">
        <f>$C12*(1+G2)*G12</f>
        <v>10441.27665</v>
      </c>
      <c r="J12" s="48">
        <v>21</v>
      </c>
      <c r="K12" s="50">
        <f>$C12*(1+J2)*J12</f>
        <v>13165.087950000001</v>
      </c>
      <c r="M12" s="50">
        <f>M11*(1+35%)</f>
        <v>626.90895</v>
      </c>
      <c r="O12" s="48">
        <v>21</v>
      </c>
      <c r="P12" s="50">
        <f>$M12*(1+O2)*O12</f>
        <v>13165.087950000001</v>
      </c>
      <c r="R12" s="48">
        <v>21</v>
      </c>
      <c r="S12" s="50">
        <f>$M12*(1+R2)*R12</f>
        <v>13165.087950000001</v>
      </c>
      <c r="U12" s="48">
        <v>21</v>
      </c>
      <c r="V12" s="50">
        <f>$M12*(1+U2)*U12</f>
        <v>15929.7564195</v>
      </c>
      <c r="X12" s="48">
        <v>21</v>
      </c>
      <c r="Y12" s="50">
        <f>$M12*(1+X2)*X12</f>
        <v>15929.7564195</v>
      </c>
      <c r="AA12" s="48">
        <v>21</v>
      </c>
      <c r="AB12" s="50">
        <f>$M12*(1+AA2)*AA12</f>
        <v>15929.7564195</v>
      </c>
      <c r="AD12" s="48">
        <v>21</v>
      </c>
      <c r="AE12" s="50">
        <f>$M12*(1+AD2)*AD12</f>
        <v>18694.424888999998</v>
      </c>
      <c r="AG12" s="48">
        <v>21</v>
      </c>
      <c r="AH12" s="50">
        <f>$M12*(1+AG2)*AG12</f>
        <v>18694.424888999998</v>
      </c>
      <c r="AJ12" s="48">
        <v>21</v>
      </c>
      <c r="AK12" s="50">
        <f>$M12*(1+AJ2)*AJ12</f>
        <v>21129.966159750002</v>
      </c>
      <c r="AM12" s="48">
        <v>21</v>
      </c>
      <c r="AN12" s="50">
        <f>$M12*(1+AM2)*AM12</f>
        <v>23762.983749749998</v>
      </c>
      <c r="AP12" s="48">
        <v>21</v>
      </c>
      <c r="AQ12" s="50">
        <f>$M12*(1+AP2)*AP12</f>
        <v>24421.238147249998</v>
      </c>
      <c r="AS12" s="48">
        <v>21</v>
      </c>
      <c r="AT12" s="50">
        <f>$M12*(1+AS2)*AS12</f>
        <v>26856.779418000002</v>
      </c>
      <c r="AV12" s="50">
        <f>+AT12/AS12</f>
        <v>1278.894258</v>
      </c>
      <c r="AX12" s="48">
        <v>21</v>
      </c>
      <c r="AY12" s="50">
        <f>$AV12*(1+AX2)*AX12</f>
        <v>26856.779418000002</v>
      </c>
      <c r="BA12" s="48">
        <v>21</v>
      </c>
      <c r="BB12" s="50">
        <f>$AV12*(1+BA2)*BA12</f>
        <v>26856.779418000002</v>
      </c>
      <c r="BD12" s="48">
        <v>21</v>
      </c>
      <c r="BE12" s="50">
        <f>$AV12*(1+BD2)*BD12</f>
        <v>33570.974272500003</v>
      </c>
      <c r="BG12" s="48">
        <v>21</v>
      </c>
      <c r="BH12" s="50">
        <f>$AV12*(1+BG2)*BG12</f>
        <v>33570.974272500003</v>
      </c>
      <c r="BJ12" s="48">
        <v>21</v>
      </c>
      <c r="BK12" s="50">
        <f>$AV12*(1+BJ2)*BJ12</f>
        <v>33570.974272500003</v>
      </c>
      <c r="BM12" s="48">
        <v>21</v>
      </c>
      <c r="BN12" s="50">
        <f>$AV12*(1+BM2)*BM12</f>
        <v>40956.588612449996</v>
      </c>
      <c r="BP12" s="48">
        <v>21</v>
      </c>
      <c r="BQ12" s="50">
        <f>$AV12*(1+BP2)*BP12</f>
        <v>40956.588612449996</v>
      </c>
      <c r="BS12" s="48">
        <v>21</v>
      </c>
      <c r="BT12" s="50">
        <f>$AV12*(1+BS2)*BS12</f>
        <v>40956.588612449996</v>
      </c>
      <c r="BV12" s="48">
        <v>21</v>
      </c>
      <c r="BW12" s="50">
        <f>$AV12*(1+BV2)*BV12</f>
        <v>55888.957968857998</v>
      </c>
      <c r="BY12" s="48">
        <v>21</v>
      </c>
      <c r="BZ12" s="50">
        <f>$AV12*(1+BY2)*BY12</f>
        <v>55888.957968857998</v>
      </c>
      <c r="CB12" s="48">
        <v>21</v>
      </c>
      <c r="CC12" s="50">
        <f>$AV12*(1+CB2)*CB12</f>
        <v>55888.957968857998</v>
      </c>
      <c r="CE12" s="48">
        <v>21</v>
      </c>
      <c r="CF12" s="50">
        <f>$AV12*(1+CE2)*CE12</f>
        <v>104070.02024475001</v>
      </c>
    </row>
    <row r="13" spans="1:84">
      <c r="A13" s="277"/>
      <c r="B13" s="47" t="s">
        <v>62</v>
      </c>
      <c r="C13" s="50">
        <f>$E26/180*(68/60-1)</f>
        <v>62.401125185185172</v>
      </c>
      <c r="D13" s="48">
        <v>0</v>
      </c>
      <c r="E13" s="50">
        <f t="shared" si="0"/>
        <v>0</v>
      </c>
      <c r="G13" s="48">
        <v>0</v>
      </c>
      <c r="H13" s="50">
        <f>(H26/180*(68/60-1))*G13</f>
        <v>0</v>
      </c>
      <c r="J13" s="48">
        <v>0</v>
      </c>
      <c r="K13" s="50">
        <f>(K26/180*(68/60-1))*J13</f>
        <v>0</v>
      </c>
      <c r="M13" s="50"/>
      <c r="O13" s="48">
        <v>0</v>
      </c>
      <c r="P13" s="50">
        <f>(P26/180*(68/60-1))*O13</f>
        <v>0</v>
      </c>
      <c r="R13" s="48">
        <v>0</v>
      </c>
      <c r="S13" s="50">
        <f>(S26/180*(68/60-1))*R13</f>
        <v>0</v>
      </c>
      <c r="U13" s="48">
        <v>0</v>
      </c>
      <c r="V13" s="50">
        <f>(V26/180*(68/60-1))*U13</f>
        <v>0</v>
      </c>
      <c r="X13" s="48">
        <v>0</v>
      </c>
      <c r="Y13" s="50">
        <f>(Y26/180*(68/60-1))*X13</f>
        <v>0</v>
      </c>
      <c r="AA13" s="48">
        <v>0</v>
      </c>
      <c r="AB13" s="50">
        <f>(AB26/180*(68/60-1))*AA13</f>
        <v>0</v>
      </c>
      <c r="AD13" s="48">
        <v>0</v>
      </c>
      <c r="AE13" s="50">
        <f>(AE26/180*(68/60-1))*AD13</f>
        <v>0</v>
      </c>
      <c r="AG13" s="48">
        <v>0</v>
      </c>
      <c r="AH13" s="50">
        <f>(AH26/180*(68/60-1))*AG13</f>
        <v>0</v>
      </c>
      <c r="AJ13" s="48">
        <v>0</v>
      </c>
      <c r="AK13" s="50">
        <f>(AK26/180*(68/60-1))*AJ13</f>
        <v>0</v>
      </c>
      <c r="AM13" s="48">
        <v>0</v>
      </c>
      <c r="AN13" s="50">
        <f>(AN26/180*(68/60-1))*AM13</f>
        <v>0</v>
      </c>
      <c r="AP13" s="48">
        <v>0</v>
      </c>
      <c r="AQ13" s="50">
        <f>(AQ26/180*(68/60-1))*AP13</f>
        <v>0</v>
      </c>
      <c r="AS13" s="48">
        <v>0</v>
      </c>
      <c r="AT13" s="50">
        <f>(AT26/180*(68/60-1))*AS13</f>
        <v>0</v>
      </c>
      <c r="AV13" s="50"/>
      <c r="AX13" s="48">
        <v>0</v>
      </c>
      <c r="AY13" s="50">
        <f>(AY26/180*(68/60-1))*AX13</f>
        <v>0</v>
      </c>
      <c r="BA13" s="48">
        <v>0</v>
      </c>
      <c r="BB13" s="50">
        <f>(BB26/180*(68/60-1))*BA13</f>
        <v>0</v>
      </c>
      <c r="BD13" s="48">
        <v>0</v>
      </c>
      <c r="BE13" s="50">
        <f>(BE26/180*(68/60-1))*BD13</f>
        <v>0</v>
      </c>
      <c r="BG13" s="48">
        <v>0</v>
      </c>
      <c r="BH13" s="50">
        <f>(BH26/180*(68/60-1))*BG13</f>
        <v>0</v>
      </c>
      <c r="BJ13" s="48">
        <v>0</v>
      </c>
      <c r="BK13" s="50">
        <f>(BK26/180*(68/60-1))*BJ13</f>
        <v>0</v>
      </c>
      <c r="BM13" s="48">
        <v>0</v>
      </c>
      <c r="BN13" s="50">
        <f>(BN26/180*(68/60-1))*BM13</f>
        <v>0</v>
      </c>
      <c r="BP13" s="48">
        <v>0</v>
      </c>
      <c r="BQ13" s="50">
        <f>(BQ26/180*(68/60-1))*BP13</f>
        <v>0</v>
      </c>
      <c r="BS13" s="48">
        <v>0</v>
      </c>
      <c r="BT13" s="50">
        <f>(BT26/180*(68/60-1))*BS13</f>
        <v>0</v>
      </c>
      <c r="BV13" s="48">
        <v>0</v>
      </c>
      <c r="BW13" s="50">
        <f>(BW26/180*(68/60-1))*BV13</f>
        <v>0</v>
      </c>
      <c r="BY13" s="48">
        <v>0</v>
      </c>
      <c r="BZ13" s="50">
        <f>(BZ26/180*(68/60-1))*BY13</f>
        <v>0</v>
      </c>
      <c r="CB13" s="48">
        <v>0</v>
      </c>
      <c r="CC13" s="50">
        <f>(CC26/180*(68/60-1))*CB13</f>
        <v>0</v>
      </c>
      <c r="CE13" s="48">
        <v>0</v>
      </c>
      <c r="CF13" s="50">
        <f>(CF26/180*(68/60-1))*CE13</f>
        <v>0</v>
      </c>
    </row>
    <row r="14" spans="1:84">
      <c r="A14" s="277"/>
      <c r="B14" s="47" t="s">
        <v>63</v>
      </c>
      <c r="C14" s="50">
        <v>13371.52</v>
      </c>
      <c r="D14" s="51">
        <v>1</v>
      </c>
      <c r="E14" s="50">
        <f t="shared" si="0"/>
        <v>13371.52</v>
      </c>
      <c r="G14" s="51">
        <v>1</v>
      </c>
      <c r="H14" s="50">
        <f>$C14*(1+G2)*G14</f>
        <v>15377.248</v>
      </c>
      <c r="J14" s="51">
        <v>1</v>
      </c>
      <c r="K14" s="50">
        <f>$C14*(1+J2)*J14</f>
        <v>19388.704000000002</v>
      </c>
      <c r="M14" s="50">
        <f>C14*(1+$J$2)</f>
        <v>19388.704000000002</v>
      </c>
      <c r="O14" s="51">
        <v>1</v>
      </c>
      <c r="P14" s="50">
        <f>$M14*(1+O2)*O14</f>
        <v>19388.704000000002</v>
      </c>
      <c r="R14" s="51">
        <v>1</v>
      </c>
      <c r="S14" s="50">
        <f>$M14*(1+R2)*R14</f>
        <v>19388.704000000002</v>
      </c>
      <c r="U14" s="51">
        <v>1</v>
      </c>
      <c r="V14" s="50">
        <f>$M14*(1+U2)*U14</f>
        <v>23460.331840000003</v>
      </c>
      <c r="X14" s="51">
        <v>1</v>
      </c>
      <c r="Y14" s="50">
        <f>$M14*(1+X2)*X14</f>
        <v>23460.331840000003</v>
      </c>
      <c r="AA14" s="51">
        <v>1</v>
      </c>
      <c r="AB14" s="50">
        <f>$M14*(1+AA2)*AA14</f>
        <v>23460.331840000003</v>
      </c>
      <c r="AD14" s="51">
        <v>1</v>
      </c>
      <c r="AE14" s="50">
        <f>$M14*(1+AD2)*AD14</f>
        <v>27531.95968</v>
      </c>
      <c r="AG14" s="51">
        <v>1</v>
      </c>
      <c r="AH14" s="50">
        <f>$M14*(1+AG2)*AG14</f>
        <v>27531.95968</v>
      </c>
      <c r="AJ14" s="51">
        <v>1</v>
      </c>
      <c r="AK14" s="50">
        <f>$M14*(1+AJ2)*AJ14</f>
        <v>31118.869920000001</v>
      </c>
      <c r="AM14" s="51">
        <v>1</v>
      </c>
      <c r="AN14" s="50">
        <f>$M14*(1+AM2)*AM14</f>
        <v>34996.610720000004</v>
      </c>
      <c r="AP14" s="51">
        <v>1</v>
      </c>
      <c r="AQ14" s="50">
        <f>$M14*(1+AP2)*AP14</f>
        <v>35966.045920000004</v>
      </c>
      <c r="AS14" s="51">
        <v>1</v>
      </c>
      <c r="AT14" s="50">
        <f>$M14*(1+AS2)*AS14</f>
        <v>39552.956160000002</v>
      </c>
      <c r="AV14" s="50">
        <f>+AT14</f>
        <v>39552.956160000002</v>
      </c>
      <c r="AX14" s="51">
        <v>1</v>
      </c>
      <c r="AY14" s="50">
        <f>$AV14*(1+AX2)*AX14</f>
        <v>39552.956160000002</v>
      </c>
      <c r="BA14" s="51">
        <v>1</v>
      </c>
      <c r="BB14" s="50">
        <f>$AV14*(1+BA2)*BA14</f>
        <v>39552.956160000002</v>
      </c>
      <c r="BD14" s="51">
        <v>1</v>
      </c>
      <c r="BE14" s="50">
        <f>$AV14*(1+BD2)*BD14</f>
        <v>49441.195200000002</v>
      </c>
      <c r="BG14" s="51">
        <v>1</v>
      </c>
      <c r="BH14" s="50">
        <f>$AV14*(1+BG2)*BG14</f>
        <v>49441.195200000002</v>
      </c>
      <c r="BJ14" s="51">
        <v>1</v>
      </c>
      <c r="BK14" s="50">
        <f>$AV14*(1+BJ2)*BJ14</f>
        <v>49441.195200000002</v>
      </c>
      <c r="BM14" s="51">
        <v>1</v>
      </c>
      <c r="BN14" s="50">
        <f>$AV14*(1+BM2)*BM14</f>
        <v>60318.258143999999</v>
      </c>
      <c r="BP14" s="51">
        <v>1</v>
      </c>
      <c r="BQ14" s="50">
        <f>$AV14*(1+BP2)*BP14</f>
        <v>60318.258143999999</v>
      </c>
      <c r="BS14" s="51">
        <v>1</v>
      </c>
      <c r="BT14" s="50">
        <f>$AV14*(1+BS2)*BS14</f>
        <v>60318.258143999999</v>
      </c>
      <c r="BV14" s="51">
        <v>1</v>
      </c>
      <c r="BW14" s="50">
        <f>$AV14*(1+BV2)*BV14</f>
        <v>82309.701768960003</v>
      </c>
      <c r="BY14" s="51">
        <v>1</v>
      </c>
      <c r="BZ14" s="50">
        <f>$AV14*(1+BY2)*BY14</f>
        <v>82309.701768960003</v>
      </c>
      <c r="CB14" s="51">
        <v>1</v>
      </c>
      <c r="CC14" s="50">
        <f>$AV14*(1+CB2)*CB14</f>
        <v>82309.701768960003</v>
      </c>
      <c r="CE14" s="51">
        <v>1</v>
      </c>
      <c r="CF14" s="50">
        <f>$AV14*(1+CE2)*CE14</f>
        <v>153267.70512</v>
      </c>
    </row>
    <row r="15" spans="1:84">
      <c r="A15" s="277"/>
      <c r="B15" s="47" t="s">
        <v>64</v>
      </c>
      <c r="C15" s="50">
        <v>7490.83</v>
      </c>
      <c r="D15" s="51">
        <v>1</v>
      </c>
      <c r="E15" s="50">
        <f t="shared" si="0"/>
        <v>7490.83</v>
      </c>
      <c r="G15" s="51">
        <v>1</v>
      </c>
      <c r="H15" s="50">
        <f>$C15*(1+G2)*G15</f>
        <v>8614.4544999999998</v>
      </c>
      <c r="J15" s="51">
        <v>1</v>
      </c>
      <c r="K15" s="50">
        <f>$C15*(1+J2)*J15</f>
        <v>10861.7035</v>
      </c>
      <c r="M15" s="50">
        <f>C15*(1+$J$2)</f>
        <v>10861.7035</v>
      </c>
      <c r="O15" s="51">
        <v>1</v>
      </c>
      <c r="P15" s="50">
        <f>$M15*(1+O2)*O15</f>
        <v>10861.7035</v>
      </c>
      <c r="R15" s="51">
        <v>1</v>
      </c>
      <c r="S15" s="50">
        <f>$M15*(1+R2)*R15</f>
        <v>10861.7035</v>
      </c>
      <c r="U15" s="51">
        <v>1</v>
      </c>
      <c r="V15" s="50">
        <f>$M15*(1+U2)*U15</f>
        <v>13142.661235</v>
      </c>
      <c r="X15" s="51">
        <v>1</v>
      </c>
      <c r="Y15" s="50">
        <f>$M15*(1+X2)*X15</f>
        <v>13142.661235</v>
      </c>
      <c r="AA15" s="51">
        <v>1</v>
      </c>
      <c r="AB15" s="50">
        <f>$M15*(1+AA2)*AA15</f>
        <v>13142.661235</v>
      </c>
      <c r="AD15" s="51">
        <v>1</v>
      </c>
      <c r="AE15" s="50">
        <f>$M15*(1+AD2)*AD15</f>
        <v>15423.61897</v>
      </c>
      <c r="AG15" s="51">
        <v>1</v>
      </c>
      <c r="AH15" s="50">
        <f>$M15*(1+AG2)*AG15</f>
        <v>15423.61897</v>
      </c>
      <c r="AJ15" s="51">
        <v>1</v>
      </c>
      <c r="AK15" s="50">
        <f>$M15*(1+AJ2)*AJ15</f>
        <v>17433.034117499999</v>
      </c>
      <c r="AM15" s="51">
        <v>1</v>
      </c>
      <c r="AN15" s="50">
        <f>$M15*(1+AM2)*AM15</f>
        <v>19605.3748175</v>
      </c>
      <c r="AP15" s="51">
        <v>1</v>
      </c>
      <c r="AQ15" s="50">
        <f>$M15*(1+AP2)*AP15</f>
        <v>20148.4599925</v>
      </c>
      <c r="AS15" s="51">
        <v>1</v>
      </c>
      <c r="AT15" s="50">
        <f>$M15*(1+AS2)*AS15</f>
        <v>22157.87514</v>
      </c>
      <c r="AV15" s="50">
        <f t="shared" ref="AV15:AV16" si="1">+AT15</f>
        <v>22157.87514</v>
      </c>
      <c r="AX15" s="51">
        <v>1</v>
      </c>
      <c r="AY15" s="50">
        <f>$AV15*(1+AX2)*AX15</f>
        <v>22157.87514</v>
      </c>
      <c r="BA15" s="51">
        <v>1</v>
      </c>
      <c r="BB15" s="50">
        <f>$AV15*(1+BA2)*BA15</f>
        <v>22157.87514</v>
      </c>
      <c r="BD15" s="51">
        <v>1</v>
      </c>
      <c r="BE15" s="50">
        <f>$AV15*(1+BD2)*BD15</f>
        <v>27697.343925000001</v>
      </c>
      <c r="BG15" s="51">
        <v>1</v>
      </c>
      <c r="BH15" s="50">
        <f>$AV15*(1+BG2)*BG15</f>
        <v>27697.343925000001</v>
      </c>
      <c r="BJ15" s="51">
        <v>1</v>
      </c>
      <c r="BK15" s="50">
        <f>$AV15*(1+BJ2)*BJ15</f>
        <v>27697.343925000001</v>
      </c>
      <c r="BM15" s="51">
        <v>1</v>
      </c>
      <c r="BN15" s="50">
        <f>$AV15*(1+BM2)*BM15</f>
        <v>33790.759588499997</v>
      </c>
      <c r="BP15" s="51">
        <v>1</v>
      </c>
      <c r="BQ15" s="50">
        <f>$AV15*(1+BP2)*BP15</f>
        <v>33790.759588499997</v>
      </c>
      <c r="BS15" s="51">
        <v>1</v>
      </c>
      <c r="BT15" s="50">
        <f>$AV15*(1+BS2)*BS15</f>
        <v>33790.759588499997</v>
      </c>
      <c r="BV15" s="51">
        <v>1</v>
      </c>
      <c r="BW15" s="50">
        <f>$AV15*(1+BV2)*BV15</f>
        <v>46110.538166339997</v>
      </c>
      <c r="BY15" s="51">
        <v>1</v>
      </c>
      <c r="BZ15" s="50">
        <f>$AV15*(1+BY2)*BY15</f>
        <v>46110.538166339997</v>
      </c>
      <c r="CB15" s="51">
        <v>1</v>
      </c>
      <c r="CC15" s="50">
        <f>$AV15*(1+CB2)*CB15</f>
        <v>46110.538166339997</v>
      </c>
      <c r="CE15" s="51">
        <v>1</v>
      </c>
      <c r="CF15" s="50">
        <f>$AV15*(1+CE2)*CE15</f>
        <v>85861.766167499998</v>
      </c>
    </row>
    <row r="16" spans="1:84">
      <c r="A16" s="277"/>
      <c r="B16" s="47" t="s">
        <v>65</v>
      </c>
      <c r="C16" s="50">
        <v>7490.83</v>
      </c>
      <c r="D16" s="51">
        <v>1</v>
      </c>
      <c r="E16" s="50">
        <f t="shared" si="0"/>
        <v>7490.83</v>
      </c>
      <c r="G16" s="51">
        <v>1</v>
      </c>
      <c r="H16" s="50">
        <f>$C16*(1+G2)*G16</f>
        <v>8614.4544999999998</v>
      </c>
      <c r="J16" s="51">
        <v>1</v>
      </c>
      <c r="K16" s="50">
        <f>$C16*(1+J2)*J16</f>
        <v>10861.7035</v>
      </c>
      <c r="M16" s="50">
        <f>C16*(1+$J$2)</f>
        <v>10861.7035</v>
      </c>
      <c r="O16" s="51">
        <v>1</v>
      </c>
      <c r="P16" s="50">
        <f>$M16*(1+O2)*O16</f>
        <v>10861.7035</v>
      </c>
      <c r="R16" s="51">
        <v>1</v>
      </c>
      <c r="S16" s="50">
        <f>$M16*(1+R2)*R16</f>
        <v>10861.7035</v>
      </c>
      <c r="U16" s="51">
        <v>1</v>
      </c>
      <c r="V16" s="50">
        <f>$M16*(1+U2)*U16</f>
        <v>13142.661235</v>
      </c>
      <c r="X16" s="51">
        <v>1</v>
      </c>
      <c r="Y16" s="50">
        <f>$M16*(1+X2)*X16</f>
        <v>13142.661235</v>
      </c>
      <c r="AA16" s="51">
        <v>1</v>
      </c>
      <c r="AB16" s="50">
        <f>$M16*(1+AA2)*AA16</f>
        <v>13142.661235</v>
      </c>
      <c r="AD16" s="51">
        <v>1</v>
      </c>
      <c r="AE16" s="50">
        <f>$M16*(1+AD2)*AD16</f>
        <v>15423.61897</v>
      </c>
      <c r="AG16" s="51">
        <v>1</v>
      </c>
      <c r="AH16" s="50">
        <f>$M16*(1+AG2)*AG16</f>
        <v>15423.61897</v>
      </c>
      <c r="AJ16" s="51">
        <v>1</v>
      </c>
      <c r="AK16" s="50">
        <f>$M16*(1+AJ2)*AJ16</f>
        <v>17433.034117499999</v>
      </c>
      <c r="AM16" s="51">
        <v>1</v>
      </c>
      <c r="AN16" s="50">
        <f>$M16*(1+AM2)*AM16</f>
        <v>19605.3748175</v>
      </c>
      <c r="AP16" s="51">
        <v>1</v>
      </c>
      <c r="AQ16" s="50">
        <f>$M16*(1+AP2)*AP16</f>
        <v>20148.4599925</v>
      </c>
      <c r="AS16" s="51">
        <v>1</v>
      </c>
      <c r="AT16" s="50">
        <f>$M16*(1+AS2)*AS16</f>
        <v>22157.87514</v>
      </c>
      <c r="AV16" s="50">
        <f t="shared" si="1"/>
        <v>22157.87514</v>
      </c>
      <c r="AX16" s="51">
        <v>1</v>
      </c>
      <c r="AY16" s="50">
        <f>$AV16*(1+AX2)*AX16</f>
        <v>22157.87514</v>
      </c>
      <c r="BA16" s="51">
        <v>1</v>
      </c>
      <c r="BB16" s="50">
        <f>$AV16*(1+BA2)*BA16</f>
        <v>22157.87514</v>
      </c>
      <c r="BD16" s="51">
        <v>1</v>
      </c>
      <c r="BE16" s="50">
        <f>$AV16*(1+BD2)*BD16</f>
        <v>27697.343925000001</v>
      </c>
      <c r="BG16" s="51">
        <v>1</v>
      </c>
      <c r="BH16" s="50">
        <f>$AV16*(1+BG2)*BG16</f>
        <v>27697.343925000001</v>
      </c>
      <c r="BJ16" s="51">
        <v>1</v>
      </c>
      <c r="BK16" s="50">
        <f>$AV16*(1+BJ2)*BJ16</f>
        <v>27697.343925000001</v>
      </c>
      <c r="BM16" s="51">
        <v>1</v>
      </c>
      <c r="BN16" s="50">
        <f>$AV16*(1+BM2)*BM16</f>
        <v>33790.759588499997</v>
      </c>
      <c r="BP16" s="51">
        <v>1</v>
      </c>
      <c r="BQ16" s="50">
        <f>$AV16*(1+BP2)*BP16</f>
        <v>33790.759588499997</v>
      </c>
      <c r="BS16" s="51">
        <v>1</v>
      </c>
      <c r="BT16" s="50">
        <f>$AV16*(1+BS2)*BS16</f>
        <v>33790.759588499997</v>
      </c>
      <c r="BV16" s="51">
        <v>1</v>
      </c>
      <c r="BW16" s="50">
        <f>$AV16*(1+BV2)*BV16</f>
        <v>46110.538166339997</v>
      </c>
      <c r="BY16" s="51">
        <v>1</v>
      </c>
      <c r="BZ16" s="50">
        <f>$AV16*(1+BY2)*BY16</f>
        <v>46110.538166339997</v>
      </c>
      <c r="CB16" s="51">
        <v>1</v>
      </c>
      <c r="CC16" s="50">
        <f>$AV16*(1+CB2)*CB16</f>
        <v>46110.538166339997</v>
      </c>
      <c r="CE16" s="51">
        <v>1</v>
      </c>
      <c r="CF16" s="50">
        <f>$AV16*(1+CE2)*CE16</f>
        <v>85861.766167499998</v>
      </c>
    </row>
    <row r="17" spans="1:84">
      <c r="A17" s="277"/>
      <c r="B17" s="47" t="s">
        <v>66</v>
      </c>
      <c r="C17" s="50">
        <v>1168.82</v>
      </c>
      <c r="D17" s="48">
        <v>15.2</v>
      </c>
      <c r="E17" s="50">
        <f t="shared" si="0"/>
        <v>17766.063999999998</v>
      </c>
      <c r="G17" s="48">
        <f>$D$17</f>
        <v>15.2</v>
      </c>
      <c r="H17" s="50">
        <f>$C17*(1+G2)*G17</f>
        <v>20430.973599999998</v>
      </c>
      <c r="J17" s="48">
        <f>$D$17</f>
        <v>15.2</v>
      </c>
      <c r="K17" s="50">
        <f>$C17*(1+J2)*J17</f>
        <v>25760.792799999996</v>
      </c>
      <c r="M17" s="50">
        <f>C17*(1+$J$2)</f>
        <v>1694.7889999999998</v>
      </c>
      <c r="O17" s="48">
        <f>$D$17</f>
        <v>15.2</v>
      </c>
      <c r="P17" s="50">
        <f>$M17*(1+O2)*O17</f>
        <v>25760.792799999996</v>
      </c>
      <c r="R17" s="48">
        <f>$D$17</f>
        <v>15.2</v>
      </c>
      <c r="S17" s="50">
        <f>$M17*(1+R2)*R17</f>
        <v>25760.792799999996</v>
      </c>
      <c r="U17" s="48">
        <f>$D$17</f>
        <v>15.2</v>
      </c>
      <c r="V17" s="50">
        <f>$M17*(1+U2)*U17</f>
        <v>31170.559287999997</v>
      </c>
      <c r="X17" s="48">
        <f>$D$17</f>
        <v>15.2</v>
      </c>
      <c r="Y17" s="50">
        <f>$M17*(1+X2)*X17</f>
        <v>31170.559287999997</v>
      </c>
      <c r="AA17" s="48">
        <f>$D$17</f>
        <v>15.2</v>
      </c>
      <c r="AB17" s="50">
        <f>$M17*(1+AA2)*AA17</f>
        <v>31170.559287999997</v>
      </c>
      <c r="AD17" s="48">
        <f>$D$17</f>
        <v>15.2</v>
      </c>
      <c r="AE17" s="50">
        <f>$M17*(1+AD2)*AD17</f>
        <v>36580.325775999991</v>
      </c>
      <c r="AG17" s="48">
        <f>$D$17</f>
        <v>15.2</v>
      </c>
      <c r="AH17" s="50">
        <f>$M17*(1+AG2)*AG17</f>
        <v>36580.325775999991</v>
      </c>
      <c r="AJ17" s="48">
        <f>$D$17</f>
        <v>15.2</v>
      </c>
      <c r="AK17" s="50">
        <f>$M17*(1+AJ2)*AJ17</f>
        <v>41346.07244399999</v>
      </c>
      <c r="AM17" s="48">
        <f>$D$17</f>
        <v>15.2</v>
      </c>
      <c r="AN17" s="50">
        <f>$M17*(1+AM2)*AM17</f>
        <v>46498.231003999994</v>
      </c>
      <c r="AP17" s="48">
        <f>$D$17</f>
        <v>15.2</v>
      </c>
      <c r="AQ17" s="50">
        <f>$M17*(1+AP2)*AP17</f>
        <v>47786.270643999989</v>
      </c>
      <c r="AS17" s="48">
        <f>$D$17</f>
        <v>15.2</v>
      </c>
      <c r="AT17" s="50">
        <f>$M17*(1+AS2)*AS17</f>
        <v>52552.017311999989</v>
      </c>
      <c r="AV17" s="50">
        <f>+AT17/AS17</f>
        <v>3457.3695599999996</v>
      </c>
      <c r="AX17" s="48">
        <f>$D$17</f>
        <v>15.2</v>
      </c>
      <c r="AY17" s="50">
        <f>$AV17*(1+AX2)*AX17</f>
        <v>52552.017311999989</v>
      </c>
      <c r="BA17" s="48">
        <f>$D$17</f>
        <v>15.2</v>
      </c>
      <c r="BB17" s="50">
        <f>$AV17*(1+BA2)*BA17</f>
        <v>52552.017311999989</v>
      </c>
      <c r="BD17" s="48">
        <f>$D$17</f>
        <v>15.2</v>
      </c>
      <c r="BE17" s="50">
        <f>$AV17*(1+BD2)*BD17</f>
        <v>65690.021639999992</v>
      </c>
      <c r="BG17" s="48">
        <f>$D$17</f>
        <v>15.2</v>
      </c>
      <c r="BH17" s="50">
        <f>$AV17*(1+BG2)*BG17</f>
        <v>65690.021639999992</v>
      </c>
      <c r="BJ17" s="48">
        <f>$D$17</f>
        <v>15.2</v>
      </c>
      <c r="BK17" s="50">
        <f>$AV17*(1+BJ2)*BJ17</f>
        <v>65690.021639999992</v>
      </c>
      <c r="BM17" s="48">
        <f>$D$17</f>
        <v>15.2</v>
      </c>
      <c r="BN17" s="50">
        <f>$AV17*(1+BM2)*BM17</f>
        <v>80141.826400799982</v>
      </c>
      <c r="BP17" s="48">
        <f>$D$17</f>
        <v>15.2</v>
      </c>
      <c r="BQ17" s="50">
        <f>$AV17*(1+BP2)*BP17</f>
        <v>80141.826400799982</v>
      </c>
      <c r="BS17" s="48">
        <f>$D$17</f>
        <v>15.2</v>
      </c>
      <c r="BT17" s="50">
        <f>$AV17*(1+BS2)*BS17</f>
        <v>80141.826400799982</v>
      </c>
      <c r="BV17" s="48">
        <f>$D$17</f>
        <v>15.2</v>
      </c>
      <c r="BW17" s="50">
        <f>$AV17*(1+BV2)*BV17</f>
        <v>109360.74802627198</v>
      </c>
      <c r="BY17" s="48">
        <f>$D$17</f>
        <v>15.2</v>
      </c>
      <c r="BZ17" s="50">
        <f>$AV17*(1+BY2)*BY17</f>
        <v>109360.74802627198</v>
      </c>
      <c r="CB17" s="48">
        <f>$D$17</f>
        <v>15.2</v>
      </c>
      <c r="CC17" s="50">
        <f>$AV17*(1+CB2)*CB17</f>
        <v>109360.74802627198</v>
      </c>
      <c r="CE17" s="48">
        <f>$D$17</f>
        <v>15.2</v>
      </c>
      <c r="CF17" s="50">
        <f>$AV17*(1+CE2)*CE17</f>
        <v>203639.06708399995</v>
      </c>
    </row>
    <row r="18" spans="1:84">
      <c r="A18" s="277"/>
      <c r="B18" s="47" t="s">
        <v>67</v>
      </c>
      <c r="C18" s="50">
        <f>E26/180*1.5</f>
        <v>702.01265833333332</v>
      </c>
      <c r="D18" s="48">
        <v>0</v>
      </c>
      <c r="E18" s="50">
        <f t="shared" si="0"/>
        <v>0</v>
      </c>
      <c r="G18" s="48">
        <v>0</v>
      </c>
      <c r="H18" s="50">
        <f>H26/180*1.5*G18</f>
        <v>0</v>
      </c>
      <c r="J18" s="48">
        <v>0</v>
      </c>
      <c r="K18" s="50">
        <f>K26/180*1.5*J18</f>
        <v>0</v>
      </c>
      <c r="M18" s="50">
        <f>O26/180*1.5</f>
        <v>0</v>
      </c>
      <c r="O18" s="48">
        <v>0</v>
      </c>
      <c r="P18" s="50">
        <f>P26/180*1.5*O18</f>
        <v>0</v>
      </c>
      <c r="R18" s="48">
        <v>0</v>
      </c>
      <c r="S18" s="50">
        <f>S26/180*1.5*R18</f>
        <v>0</v>
      </c>
      <c r="U18" s="48">
        <v>0</v>
      </c>
      <c r="V18" s="50">
        <f>V26/180*1.5*U18</f>
        <v>0</v>
      </c>
      <c r="X18" s="48">
        <v>0</v>
      </c>
      <c r="Y18" s="50">
        <f>Y26/180*1.5*X18</f>
        <v>0</v>
      </c>
      <c r="AA18" s="48">
        <v>0</v>
      </c>
      <c r="AB18" s="50">
        <f>AB26/180*1.5*AA18</f>
        <v>0</v>
      </c>
      <c r="AD18" s="48">
        <v>0</v>
      </c>
      <c r="AE18" s="50">
        <f>AE26/180*1.5*AD18</f>
        <v>0</v>
      </c>
      <c r="AG18" s="48">
        <v>0</v>
      </c>
      <c r="AH18" s="50">
        <f>AH26/180*1.5*AG18</f>
        <v>0</v>
      </c>
      <c r="AJ18" s="48">
        <v>0</v>
      </c>
      <c r="AK18" s="50">
        <f>AK26/180*1.5*AJ18</f>
        <v>0</v>
      </c>
      <c r="AM18" s="48">
        <v>0</v>
      </c>
      <c r="AN18" s="50">
        <f>AN26/180*1.5*AM18</f>
        <v>0</v>
      </c>
      <c r="AP18" s="48">
        <v>0</v>
      </c>
      <c r="AQ18" s="50">
        <f>AQ26/180*1.5*AP18</f>
        <v>0</v>
      </c>
      <c r="AS18" s="48">
        <v>0</v>
      </c>
      <c r="AT18" s="50">
        <f>AT26/180*1.5*AS18</f>
        <v>0</v>
      </c>
      <c r="AV18" s="50">
        <v>0</v>
      </c>
      <c r="AX18" s="48">
        <v>0</v>
      </c>
      <c r="AY18" s="50">
        <f>AY26/180*1.5*AX18</f>
        <v>0</v>
      </c>
      <c r="BA18" s="48">
        <v>0</v>
      </c>
      <c r="BB18" s="50">
        <f>BB26/180*1.5*BA18</f>
        <v>0</v>
      </c>
      <c r="BD18" s="48">
        <v>0</v>
      </c>
      <c r="BE18" s="50">
        <f>BE26/180*1.5*BD18</f>
        <v>0</v>
      </c>
      <c r="BG18" s="48">
        <v>0</v>
      </c>
      <c r="BH18" s="50">
        <f>BH26/180*1.5*BG18</f>
        <v>0</v>
      </c>
      <c r="BJ18" s="48">
        <v>0</v>
      </c>
      <c r="BK18" s="50">
        <f>BK26/180*1.5*BJ18</f>
        <v>0</v>
      </c>
      <c r="BM18" s="48">
        <v>0</v>
      </c>
      <c r="BN18" s="50">
        <f>BN26/180*1.5*BM18</f>
        <v>0</v>
      </c>
      <c r="BP18" s="48">
        <v>0</v>
      </c>
      <c r="BQ18" s="50">
        <f>BQ26/180*1.5*BP18</f>
        <v>0</v>
      </c>
      <c r="BS18" s="48">
        <v>0</v>
      </c>
      <c r="BT18" s="50">
        <f>BT26/180*1.5*BS18</f>
        <v>0</v>
      </c>
      <c r="BV18" s="48">
        <v>0</v>
      </c>
      <c r="BW18" s="50">
        <f>BW26/180*1.5*BV18</f>
        <v>0</v>
      </c>
      <c r="BY18" s="48">
        <v>0</v>
      </c>
      <c r="BZ18" s="50">
        <f>BZ26/180*1.5*BY18</f>
        <v>0</v>
      </c>
      <c r="CB18" s="48">
        <v>0</v>
      </c>
      <c r="CC18" s="50">
        <f>CC26/180*1.5*CB18</f>
        <v>0</v>
      </c>
      <c r="CE18" s="48">
        <v>0</v>
      </c>
      <c r="CF18" s="50">
        <f>CF26/180*1.5*CE18</f>
        <v>0</v>
      </c>
    </row>
    <row r="19" spans="1:84">
      <c r="A19" s="277"/>
      <c r="B19" s="47" t="s">
        <v>68</v>
      </c>
      <c r="C19" s="50">
        <f>E26/180*68/60*1.5</f>
        <v>795.6143461111111</v>
      </c>
      <c r="D19" s="48">
        <v>0</v>
      </c>
      <c r="E19" s="50">
        <f t="shared" si="0"/>
        <v>0</v>
      </c>
      <c r="G19" s="48">
        <v>0</v>
      </c>
      <c r="H19" s="50">
        <f>H26/180*1.5*68/60*G19</f>
        <v>0</v>
      </c>
      <c r="J19" s="48">
        <v>0</v>
      </c>
      <c r="K19" s="50">
        <f>K26/180*1.5*68/60*J19</f>
        <v>0</v>
      </c>
      <c r="M19" s="50">
        <f>O26/180*68/60*1.5</f>
        <v>0</v>
      </c>
      <c r="O19" s="48">
        <v>0</v>
      </c>
      <c r="P19" s="50">
        <f>P26/180*1.5*68/60*O19</f>
        <v>0</v>
      </c>
      <c r="R19" s="48">
        <v>0</v>
      </c>
      <c r="S19" s="50">
        <f>S26/180*1.5*68/60*R19</f>
        <v>0</v>
      </c>
      <c r="U19" s="48">
        <v>0</v>
      </c>
      <c r="V19" s="50">
        <f>V26/180*1.5*68/60*U19</f>
        <v>0</v>
      </c>
      <c r="X19" s="48">
        <v>0</v>
      </c>
      <c r="Y19" s="50">
        <f>Y26/180*1.5*68/60*X19</f>
        <v>0</v>
      </c>
      <c r="AA19" s="48">
        <v>0</v>
      </c>
      <c r="AB19" s="50">
        <f>AB26/180*1.5*68/60*AA19</f>
        <v>0</v>
      </c>
      <c r="AD19" s="48">
        <v>0</v>
      </c>
      <c r="AE19" s="50">
        <f>AE26/180*1.5*68/60*AD19</f>
        <v>0</v>
      </c>
      <c r="AG19" s="48">
        <v>0</v>
      </c>
      <c r="AH19" s="50">
        <f>AH26/180*1.5*68/60*AG19</f>
        <v>0</v>
      </c>
      <c r="AJ19" s="48">
        <v>0</v>
      </c>
      <c r="AK19" s="50">
        <f>AK26/180*1.5*68/60*AJ19</f>
        <v>0</v>
      </c>
      <c r="AM19" s="48">
        <v>0</v>
      </c>
      <c r="AN19" s="50">
        <f>AN26/180*1.5*68/60*AM19</f>
        <v>0</v>
      </c>
      <c r="AP19" s="48">
        <v>0</v>
      </c>
      <c r="AQ19" s="50">
        <f>AQ26/180*1.5*68/60*AP19</f>
        <v>0</v>
      </c>
      <c r="AS19" s="48">
        <v>0</v>
      </c>
      <c r="AT19" s="50">
        <f>AT26/180*1.5*68/60*AS19</f>
        <v>0</v>
      </c>
      <c r="AV19" s="50">
        <v>0</v>
      </c>
      <c r="AX19" s="48">
        <v>0</v>
      </c>
      <c r="AY19" s="50">
        <f>AY26/180*1.5*68/60*AX19</f>
        <v>0</v>
      </c>
      <c r="BA19" s="48">
        <v>0</v>
      </c>
      <c r="BB19" s="50">
        <f>BB26/180*1.5*68/60*BA19</f>
        <v>0</v>
      </c>
      <c r="BD19" s="48">
        <v>0</v>
      </c>
      <c r="BE19" s="50">
        <f>BE26/180*1.5*68/60*BD19</f>
        <v>0</v>
      </c>
      <c r="BG19" s="48">
        <v>0</v>
      </c>
      <c r="BH19" s="50">
        <f>BH26/180*1.5*68/60*BG19</f>
        <v>0</v>
      </c>
      <c r="BJ19" s="48">
        <v>0</v>
      </c>
      <c r="BK19" s="50">
        <f>BK26/180*1.5*68/60*BJ19</f>
        <v>0</v>
      </c>
      <c r="BM19" s="48">
        <v>0</v>
      </c>
      <c r="BN19" s="50">
        <f>BN26/180*1.5*68/60*BM19</f>
        <v>0</v>
      </c>
      <c r="BP19" s="48">
        <v>0</v>
      </c>
      <c r="BQ19" s="50">
        <f>BQ26/180*1.5*68/60*BP19</f>
        <v>0</v>
      </c>
      <c r="BS19" s="48">
        <v>0</v>
      </c>
      <c r="BT19" s="50">
        <f>BT26/180*1.5*68/60*BS19</f>
        <v>0</v>
      </c>
      <c r="BV19" s="48">
        <v>0</v>
      </c>
      <c r="BW19" s="50">
        <f>BW26/180*1.5*68/60*BV19</f>
        <v>0</v>
      </c>
      <c r="BY19" s="48">
        <v>0</v>
      </c>
      <c r="BZ19" s="50">
        <f>BZ26/180*1.5*68/60*BY19</f>
        <v>0</v>
      </c>
      <c r="CB19" s="48">
        <v>0</v>
      </c>
      <c r="CC19" s="50">
        <f>CC26/180*1.5*68/60*CB19</f>
        <v>0</v>
      </c>
      <c r="CE19" s="48">
        <v>0</v>
      </c>
      <c r="CF19" s="50">
        <f>CF26/180*1.5*68/60*CE19</f>
        <v>0</v>
      </c>
    </row>
    <row r="20" spans="1:84">
      <c r="A20" s="277"/>
      <c r="B20" s="47" t="s">
        <v>69</v>
      </c>
      <c r="C20" s="50">
        <f>E26/180*2</f>
        <v>936.01687777777784</v>
      </c>
      <c r="D20" s="48">
        <v>0</v>
      </c>
      <c r="E20" s="50">
        <f t="shared" si="0"/>
        <v>0</v>
      </c>
      <c r="G20" s="48">
        <v>0</v>
      </c>
      <c r="H20" s="50">
        <f>H26/180*2*G20</f>
        <v>0</v>
      </c>
      <c r="J20" s="48">
        <v>0</v>
      </c>
      <c r="K20" s="50">
        <f>K26/180*2*J20</f>
        <v>0</v>
      </c>
      <c r="M20" s="50">
        <f>O26/180*2</f>
        <v>0</v>
      </c>
      <c r="O20" s="48">
        <v>0</v>
      </c>
      <c r="P20" s="50">
        <f>P26/180*2*O20</f>
        <v>0</v>
      </c>
      <c r="R20" s="48">
        <v>0</v>
      </c>
      <c r="S20" s="50">
        <f>S26/180*2*R20</f>
        <v>0</v>
      </c>
      <c r="U20" s="48">
        <v>0</v>
      </c>
      <c r="V20" s="50">
        <f>V26/180*2*U20</f>
        <v>0</v>
      </c>
      <c r="X20" s="48">
        <v>0</v>
      </c>
      <c r="Y20" s="50">
        <f>Y26/180*2*X20</f>
        <v>0</v>
      </c>
      <c r="AA20" s="48">
        <v>0</v>
      </c>
      <c r="AB20" s="50">
        <f>AB26/180*2*AA20</f>
        <v>0</v>
      </c>
      <c r="AD20" s="48">
        <v>0</v>
      </c>
      <c r="AE20" s="50">
        <f>AE26/180*2*AD20</f>
        <v>0</v>
      </c>
      <c r="AG20" s="48">
        <v>0</v>
      </c>
      <c r="AH20" s="50">
        <f>AH26/180*2*AG20</f>
        <v>0</v>
      </c>
      <c r="AJ20" s="48">
        <v>0</v>
      </c>
      <c r="AK20" s="50">
        <f>AK26/180*2*AJ20</f>
        <v>0</v>
      </c>
      <c r="AM20" s="48">
        <v>0</v>
      </c>
      <c r="AN20" s="50">
        <f>AN26/180*2*AM20</f>
        <v>0</v>
      </c>
      <c r="AP20" s="48">
        <v>0</v>
      </c>
      <c r="AQ20" s="50">
        <f>AQ26/180*2*AP20</f>
        <v>0</v>
      </c>
      <c r="AS20" s="48">
        <v>0</v>
      </c>
      <c r="AT20" s="50">
        <f>AT26/180*2*AS20</f>
        <v>0</v>
      </c>
      <c r="AV20" s="50">
        <v>0</v>
      </c>
      <c r="AX20" s="48">
        <v>0</v>
      </c>
      <c r="AY20" s="50">
        <f>AY26/180*2*AX20</f>
        <v>0</v>
      </c>
      <c r="BA20" s="48">
        <v>0</v>
      </c>
      <c r="BB20" s="50">
        <f>BB26/180*2*BA20</f>
        <v>0</v>
      </c>
      <c r="BD20" s="48">
        <v>0</v>
      </c>
      <c r="BE20" s="50">
        <f>BE26/180*2*BD20</f>
        <v>0</v>
      </c>
      <c r="BG20" s="48">
        <v>0</v>
      </c>
      <c r="BH20" s="50">
        <f>BH26/180*2*BG20</f>
        <v>0</v>
      </c>
      <c r="BJ20" s="48">
        <v>0</v>
      </c>
      <c r="BK20" s="50">
        <f>BK26/180*2*BJ20</f>
        <v>0</v>
      </c>
      <c r="BM20" s="48">
        <v>0</v>
      </c>
      <c r="BN20" s="50">
        <f>BN26/180*2*BM20</f>
        <v>0</v>
      </c>
      <c r="BP20" s="48">
        <v>0</v>
      </c>
      <c r="BQ20" s="50">
        <f>BQ26/180*2*BP20</f>
        <v>0</v>
      </c>
      <c r="BS20" s="48">
        <v>0</v>
      </c>
      <c r="BT20" s="50">
        <f>BT26/180*2*BS20</f>
        <v>0</v>
      </c>
      <c r="BV20" s="48">
        <v>0</v>
      </c>
      <c r="BW20" s="50">
        <f>BW26/180*2*BV20</f>
        <v>0</v>
      </c>
      <c r="BY20" s="48">
        <v>0</v>
      </c>
      <c r="BZ20" s="50">
        <f>BZ26/180*2*BY20</f>
        <v>0</v>
      </c>
      <c r="CB20" s="48">
        <v>0</v>
      </c>
      <c r="CC20" s="50">
        <f>CC26/180*2*CB20</f>
        <v>0</v>
      </c>
      <c r="CE20" s="48">
        <v>0</v>
      </c>
      <c r="CF20" s="50">
        <f>CF26/180*2*CE20</f>
        <v>0</v>
      </c>
    </row>
    <row r="21" spans="1:84">
      <c r="A21" s="277"/>
      <c r="B21" s="52" t="s">
        <v>70</v>
      </c>
      <c r="C21" s="53">
        <v>41058.949999999997</v>
      </c>
      <c r="D21" s="54">
        <v>8.3299999999999999E-2</v>
      </c>
      <c r="E21" s="50">
        <f t="shared" si="0"/>
        <v>3420.2105349999997</v>
      </c>
      <c r="G21" s="54">
        <v>8.3299999999999999E-2</v>
      </c>
      <c r="H21" s="50">
        <f>$C21*(1+G2)*G21</f>
        <v>3933.2421152499996</v>
      </c>
      <c r="J21" s="54">
        <v>8.3299999999999999E-2</v>
      </c>
      <c r="K21" s="50">
        <f>$C21*(1+J2)*J21</f>
        <v>4959.3052757499991</v>
      </c>
      <c r="M21" s="50">
        <f>C21*(1+$J$2)</f>
        <v>59535.477499999994</v>
      </c>
      <c r="O21" s="54">
        <v>8.3299999999999999E-2</v>
      </c>
      <c r="P21" s="50">
        <f>$M21*(1+O2)*O21</f>
        <v>4959.3052757499991</v>
      </c>
      <c r="R21" s="54">
        <v>8.3299999999999999E-2</v>
      </c>
      <c r="S21" s="50">
        <f>$M21*(1+R2)*R21</f>
        <v>4959.3052757499991</v>
      </c>
      <c r="U21" s="54">
        <v>8.3299999999999999E-2</v>
      </c>
      <c r="V21" s="50">
        <f>$M21*(1+U2)*U21</f>
        <v>6000.7593836574988</v>
      </c>
      <c r="X21" s="54">
        <v>8.3299999999999999E-2</v>
      </c>
      <c r="Y21" s="50">
        <f>$M21*(1+X2)*X21</f>
        <v>6000.7593836574988</v>
      </c>
      <c r="AA21" s="54">
        <v>8.3299999999999999E-2</v>
      </c>
      <c r="AB21" s="50">
        <f>$M21*(1+AA2)*AA21</f>
        <v>6000.7593836574988</v>
      </c>
      <c r="AD21" s="54">
        <v>8.3299999999999999E-2</v>
      </c>
      <c r="AE21" s="50">
        <f>$M21*(1+AD2)*AD21</f>
        <v>7042.2134915649985</v>
      </c>
      <c r="AG21" s="54">
        <v>8.3299999999999999E-2</v>
      </c>
      <c r="AH21" s="50">
        <f>$M21*(1+AG2)*AG21</f>
        <v>7042.2134915649985</v>
      </c>
      <c r="AJ21" s="54">
        <v>8.3299999999999999E-2</v>
      </c>
      <c r="AK21" s="50">
        <f>$M21*(1+AJ2)*AJ21</f>
        <v>7959.6849675787489</v>
      </c>
      <c r="AM21" s="54">
        <v>8.3299999999999999E-2</v>
      </c>
      <c r="AN21" s="50">
        <f>$M21*(1+AM2)*AM21</f>
        <v>8951.5460227287494</v>
      </c>
      <c r="AP21" s="54">
        <v>8.3299999999999999E-2</v>
      </c>
      <c r="AQ21" s="50">
        <f>$M21*(1+AP2)*AP21</f>
        <v>9199.5112865162482</v>
      </c>
      <c r="AS21" s="54">
        <v>8.3299999999999999E-2</v>
      </c>
      <c r="AT21" s="50">
        <f>$M21*(1+AS2)*AS21</f>
        <v>10116.982762529999</v>
      </c>
      <c r="AV21" s="50">
        <f>+M21*(1+AS2)</f>
        <v>121452.37409999999</v>
      </c>
      <c r="AX21" s="54">
        <v>8.3299999999999999E-2</v>
      </c>
      <c r="AY21" s="50">
        <f>$AV21*(1+AX2)*AX21</f>
        <v>10116.982762529999</v>
      </c>
      <c r="BA21" s="54">
        <v>8.3299999999999999E-2</v>
      </c>
      <c r="BB21" s="50">
        <f>$AV21*(1+BA2)*BA21</f>
        <v>10116.982762529999</v>
      </c>
      <c r="BD21" s="54">
        <v>8.3299999999999999E-2</v>
      </c>
      <c r="BE21" s="50">
        <f>$AV21*(1+BD2)*BD21</f>
        <v>12646.228453162499</v>
      </c>
      <c r="BG21" s="54">
        <v>8.3299999999999999E-2</v>
      </c>
      <c r="BH21" s="50">
        <f>$AV21*(1+BG2)*BG21</f>
        <v>12646.228453162499</v>
      </c>
      <c r="BJ21" s="54">
        <v>8.3299999999999999E-2</v>
      </c>
      <c r="BK21" s="50">
        <f>$AV21*(1+BJ2)*BJ21</f>
        <v>12646.228453162499</v>
      </c>
      <c r="BM21" s="54">
        <v>8.3299999999999999E-2</v>
      </c>
      <c r="BN21" s="50">
        <f>$AV21*(1+BM2)*BM21</f>
        <v>15428.398712858248</v>
      </c>
      <c r="BP21" s="54">
        <v>8.3299999999999999E-2</v>
      </c>
      <c r="BQ21" s="50">
        <f>$AV21*(1+BP2)*BP21</f>
        <v>15428.398712858248</v>
      </c>
      <c r="BS21" s="54">
        <v>8.3299999999999999E-2</v>
      </c>
      <c r="BT21" s="50">
        <f>$AV21*(1+BS2)*BS21</f>
        <v>15428.398712858248</v>
      </c>
      <c r="BV21" s="54">
        <v>8.3299999999999999E-2</v>
      </c>
      <c r="BW21" s="50">
        <f>$AV21*(1+BV2)*BV21</f>
        <v>21053.441128824928</v>
      </c>
      <c r="BY21" s="54">
        <v>8.3299999999999999E-2</v>
      </c>
      <c r="BZ21" s="50">
        <f>$AV21*(1+BY2)*BY21</f>
        <v>21053.441128824928</v>
      </c>
      <c r="CB21" s="54">
        <v>8.3299999999999999E-2</v>
      </c>
      <c r="CC21" s="50">
        <f>$AV21*(1+CB2)*CB21</f>
        <v>21053.441128824928</v>
      </c>
      <c r="CE21" s="54">
        <v>8.3299999999999999E-2</v>
      </c>
      <c r="CF21" s="50">
        <f>$AV21*(1+CE2)*CE21</f>
        <v>39203.308204803747</v>
      </c>
    </row>
    <row r="22" spans="1:84">
      <c r="A22" s="277"/>
      <c r="B22" s="52" t="s">
        <v>71</v>
      </c>
      <c r="C22" s="53"/>
      <c r="D22" s="51">
        <v>1</v>
      </c>
      <c r="E22" s="53">
        <f t="shared" si="0"/>
        <v>0</v>
      </c>
      <c r="G22" s="51">
        <v>1</v>
      </c>
      <c r="H22" s="53">
        <f>$C22*(1+G2)*G22</f>
        <v>0</v>
      </c>
      <c r="J22" s="51">
        <v>1</v>
      </c>
      <c r="K22" s="53">
        <f>$C22*(1+J2)*J22</f>
        <v>0</v>
      </c>
      <c r="M22" s="53"/>
      <c r="O22" s="51">
        <v>1</v>
      </c>
      <c r="P22" s="53">
        <f>$M22*(1+O2)*O22</f>
        <v>0</v>
      </c>
      <c r="R22" s="51">
        <v>1</v>
      </c>
      <c r="S22" s="53">
        <f>$M22*(1+R2)*R22</f>
        <v>0</v>
      </c>
      <c r="U22" s="51">
        <v>1</v>
      </c>
      <c r="V22" s="53">
        <f>$M22*(1+U2)*U22</f>
        <v>0</v>
      </c>
      <c r="X22" s="51">
        <v>1</v>
      </c>
      <c r="Y22" s="53">
        <f>$M22*(1+X2)*X22</f>
        <v>0</v>
      </c>
      <c r="AA22" s="51">
        <v>1</v>
      </c>
      <c r="AB22" s="53">
        <f>$M22*(1+AA2)*AA22</f>
        <v>0</v>
      </c>
      <c r="AD22" s="51">
        <v>1</v>
      </c>
      <c r="AE22" s="53">
        <f>$M22*(1+AD2)*AD22</f>
        <v>0</v>
      </c>
      <c r="AG22" s="51">
        <v>1</v>
      </c>
      <c r="AH22" s="53">
        <f>$M22*(1+AG2)*AG22</f>
        <v>0</v>
      </c>
      <c r="AJ22" s="51">
        <v>1</v>
      </c>
      <c r="AK22" s="53">
        <f>$M22*(1+AJ2)*AJ22</f>
        <v>0</v>
      </c>
      <c r="AM22" s="51">
        <v>1</v>
      </c>
      <c r="AN22" s="53">
        <f>$M22*(1+AM2)*AM22</f>
        <v>0</v>
      </c>
      <c r="AP22" s="51">
        <v>1</v>
      </c>
      <c r="AQ22" s="53">
        <f>$M22*(1+AP2)*AP22</f>
        <v>0</v>
      </c>
      <c r="AS22" s="51">
        <v>1</v>
      </c>
      <c r="AT22" s="53">
        <f>$M22*(1+AS2)*AS22</f>
        <v>0</v>
      </c>
      <c r="AV22" s="53"/>
      <c r="AX22" s="51">
        <v>1</v>
      </c>
      <c r="AY22" s="53">
        <f>$AC22*(1+AX2)*AX22</f>
        <v>0</v>
      </c>
      <c r="BA22" s="51">
        <v>1</v>
      </c>
      <c r="BB22" s="53">
        <f>$AC22*(1+BA2)*BA22</f>
        <v>0</v>
      </c>
      <c r="BD22" s="51">
        <v>1</v>
      </c>
      <c r="BE22" s="53">
        <f>$AC22*(1+BD2)*BD22</f>
        <v>0</v>
      </c>
      <c r="BG22" s="51">
        <v>1</v>
      </c>
      <c r="BH22" s="53">
        <f>$AC22*(1+BG2)*BG22</f>
        <v>0</v>
      </c>
      <c r="BJ22" s="51">
        <v>1</v>
      </c>
      <c r="BK22" s="53">
        <f>$AC22*(1+BJ2)*BJ22</f>
        <v>0</v>
      </c>
      <c r="BM22" s="51">
        <v>1</v>
      </c>
      <c r="BN22" s="53">
        <f>$AC22*(1+BM2)*BM22</f>
        <v>0</v>
      </c>
      <c r="BP22" s="51">
        <v>1</v>
      </c>
      <c r="BQ22" s="53">
        <f>$AC22*(1+BP2)*BP22</f>
        <v>0</v>
      </c>
      <c r="BS22" s="51">
        <v>1</v>
      </c>
      <c r="BT22" s="53">
        <f>$AC22*(1+BS2)*BS22</f>
        <v>0</v>
      </c>
      <c r="BV22" s="51">
        <v>1</v>
      </c>
      <c r="BW22" s="53">
        <f>$AC22*(1+BV2)*BV22</f>
        <v>0</v>
      </c>
      <c r="BY22" s="51">
        <v>1</v>
      </c>
      <c r="BZ22" s="53">
        <f>$AC22*(1+BY2)*BY22</f>
        <v>0</v>
      </c>
      <c r="CB22" s="51">
        <v>1</v>
      </c>
      <c r="CC22" s="53">
        <f>$AC22*(1+CB2)*CB22</f>
        <v>0</v>
      </c>
      <c r="CE22" s="51">
        <v>1</v>
      </c>
      <c r="CF22" s="53">
        <f>$AC22*(1+CE2)*CE22</f>
        <v>0</v>
      </c>
    </row>
    <row r="23" spans="1:84">
      <c r="A23" s="277"/>
      <c r="B23" s="52" t="s">
        <v>72</v>
      </c>
      <c r="C23" s="53">
        <f>SUM(E7:E22)</f>
        <v>134683.54453499999</v>
      </c>
      <c r="D23" s="55">
        <v>0.06</v>
      </c>
      <c r="E23" s="53">
        <f>C23*D23</f>
        <v>8081.0126720999997</v>
      </c>
      <c r="G23" s="55">
        <v>0.06</v>
      </c>
      <c r="H23" s="53">
        <f>SUM(H7:H22)*G23</f>
        <v>9293.1645729149986</v>
      </c>
      <c r="J23" s="55">
        <v>0.06</v>
      </c>
      <c r="K23" s="53">
        <f>SUM(K7:K22)*J23</f>
        <v>11717.468374544998</v>
      </c>
      <c r="M23" s="53"/>
      <c r="O23" s="55">
        <v>0.06</v>
      </c>
      <c r="P23" s="53">
        <f>SUM(P7:P22)*O23</f>
        <v>11717.468374544998</v>
      </c>
      <c r="R23" s="55">
        <v>0.06</v>
      </c>
      <c r="S23" s="53">
        <f>SUM(S7:S22)*R23</f>
        <v>11717.468374544998</v>
      </c>
      <c r="U23" s="55">
        <v>0.06</v>
      </c>
      <c r="V23" s="53">
        <f>SUM(V7:V22)*U23</f>
        <v>14178.136733199448</v>
      </c>
      <c r="X23" s="55">
        <v>0.06</v>
      </c>
      <c r="Y23" s="53">
        <f>SUM(Y7:Y22)*X23</f>
        <v>14178.136733199448</v>
      </c>
      <c r="AA23" s="55">
        <v>0.06</v>
      </c>
      <c r="AB23" s="53">
        <f>SUM(AB7:AB22)*AA23</f>
        <v>14178.136733199448</v>
      </c>
      <c r="AD23" s="55">
        <v>0.06</v>
      </c>
      <c r="AE23" s="53">
        <f>SUM(AE7:AE22)*AD23</f>
        <v>16638.805091853901</v>
      </c>
      <c r="AG23" s="55">
        <v>0.06</v>
      </c>
      <c r="AH23" s="53">
        <f>SUM(AH7:AH22)*AG23</f>
        <v>16638.805091853901</v>
      </c>
      <c r="AJ23" s="55">
        <v>0.06</v>
      </c>
      <c r="AK23" s="53">
        <f>SUM(AK7:AK22)*AJ23</f>
        <v>18806.536741144722</v>
      </c>
      <c r="AM23" s="55">
        <v>0.06</v>
      </c>
      <c r="AN23" s="53">
        <f>SUM(AN7:AN22)*AM23</f>
        <v>21150.03041605372</v>
      </c>
      <c r="AP23" s="55">
        <v>0.06</v>
      </c>
      <c r="AQ23" s="53">
        <f>SUM(AQ7:AQ22)*AP23</f>
        <v>21735.903834780976</v>
      </c>
      <c r="AS23" s="55">
        <v>0.06</v>
      </c>
      <c r="AT23" s="53">
        <f>SUM(AT7:AT22)*AS23</f>
        <v>23903.635484071798</v>
      </c>
      <c r="AV23" s="53"/>
      <c r="AX23" s="55">
        <v>0.06</v>
      </c>
      <c r="AY23" s="53">
        <f>SUM(AY7:AY22)*AX23</f>
        <v>23903.635484071798</v>
      </c>
      <c r="BA23" s="55">
        <v>0.06</v>
      </c>
      <c r="BB23" s="53">
        <f>SUM(BB7:BB22)*BA23</f>
        <v>23903.635484071798</v>
      </c>
      <c r="BD23" s="55">
        <v>0.06</v>
      </c>
      <c r="BE23" s="53">
        <f>SUM(BE7:BE22)*BD23</f>
        <v>29879.544355089747</v>
      </c>
      <c r="BG23" s="55">
        <v>0.06</v>
      </c>
      <c r="BH23" s="53">
        <f>SUM(BH7:BH22)*BG23</f>
        <v>29879.544355089747</v>
      </c>
      <c r="BJ23" s="55">
        <v>0.06</v>
      </c>
      <c r="BK23" s="53">
        <f>SUM(BK7:BK22)*BJ23</f>
        <v>29879.544355089747</v>
      </c>
      <c r="BM23" s="55">
        <v>0.06</v>
      </c>
      <c r="BN23" s="53">
        <f>SUM(BN7:BN22)*BM23</f>
        <v>36453.044113209493</v>
      </c>
      <c r="BP23" s="55">
        <v>0.06</v>
      </c>
      <c r="BQ23" s="53">
        <f>SUM(BQ7:BQ22)*BP23</f>
        <v>36453.044113209493</v>
      </c>
      <c r="BS23" s="55">
        <v>0.06</v>
      </c>
      <c r="BT23" s="53">
        <f>SUM(BT7:BT22)*BS23</f>
        <v>36453.044113209493</v>
      </c>
      <c r="BV23" s="55">
        <v>0.06</v>
      </c>
      <c r="BW23" s="53">
        <f>SUM(BW7:BW22)*BV23</f>
        <v>49743.465442353408</v>
      </c>
      <c r="BY23" s="55">
        <v>0.06</v>
      </c>
      <c r="BZ23" s="53">
        <f>SUM(BZ7:BZ22)*BY23</f>
        <v>49743.465442353408</v>
      </c>
      <c r="CB23" s="55">
        <v>0.06</v>
      </c>
      <c r="CC23" s="53">
        <f>SUM(CC7:CC22)*CB23</f>
        <v>49743.465442353408</v>
      </c>
      <c r="CE23" s="55">
        <v>0.06</v>
      </c>
      <c r="CF23" s="53">
        <f>SUM(CF7:CF22)*CE23</f>
        <v>92626.587500778231</v>
      </c>
    </row>
    <row r="24" spans="1:84">
      <c r="A24" s="278"/>
      <c r="B24" s="56" t="s">
        <v>73</v>
      </c>
      <c r="C24" s="57"/>
      <c r="D24" s="57"/>
      <c r="E24" s="58">
        <f>SUM(E7:E23)</f>
        <v>142764.55720710001</v>
      </c>
      <c r="G24" s="57"/>
      <c r="H24" s="58">
        <f>SUM(H7:H23)</f>
        <v>164179.24078816499</v>
      </c>
      <c r="J24" s="57"/>
      <c r="K24" s="58">
        <f>SUM(K7:K23)</f>
        <v>207008.60795029497</v>
      </c>
      <c r="M24" s="57"/>
      <c r="O24" s="57"/>
      <c r="P24" s="58">
        <f>SUM(P7:P23)</f>
        <v>207008.60795029497</v>
      </c>
      <c r="R24" s="57"/>
      <c r="S24" s="58">
        <f>SUM(S7:S23)</f>
        <v>207008.60795029497</v>
      </c>
      <c r="U24" s="57"/>
      <c r="V24" s="58">
        <f>SUM(V7:V23)</f>
        <v>250480.41561985691</v>
      </c>
      <c r="X24" s="57"/>
      <c r="Y24" s="58">
        <f>SUM(Y7:Y23)</f>
        <v>250480.41561985691</v>
      </c>
      <c r="AA24" s="57"/>
      <c r="AB24" s="58">
        <f>SUM(AB7:AB23)</f>
        <v>250480.41561985691</v>
      </c>
      <c r="AD24" s="57"/>
      <c r="AE24" s="58">
        <f>SUM(AE7:AE23)</f>
        <v>293952.22328941891</v>
      </c>
      <c r="AG24" s="57"/>
      <c r="AH24" s="58">
        <f>SUM(AH7:AH23)</f>
        <v>293952.22328941891</v>
      </c>
      <c r="AJ24" s="57"/>
      <c r="AK24" s="58">
        <f>SUM(AK7:AK23)</f>
        <v>332248.81576022343</v>
      </c>
      <c r="AM24" s="57"/>
      <c r="AN24" s="58">
        <f>SUM(AN7:AN23)</f>
        <v>373650.53735028242</v>
      </c>
      <c r="AP24" s="57"/>
      <c r="AQ24" s="58">
        <f>SUM(AQ7:AQ23)</f>
        <v>384000.96774779726</v>
      </c>
      <c r="AS24" s="57"/>
      <c r="AT24" s="58">
        <f>SUM(AT7:AT23)</f>
        <v>422297.56021860178</v>
      </c>
      <c r="AV24" s="57"/>
      <c r="AX24" s="57"/>
      <c r="AY24" s="58">
        <f>SUM(AY7:AY23)</f>
        <v>422297.56021860178</v>
      </c>
      <c r="BA24" s="57"/>
      <c r="BB24" s="58">
        <f>SUM(BB7:BB23)</f>
        <v>422297.56021860178</v>
      </c>
      <c r="BD24" s="57"/>
      <c r="BE24" s="58">
        <f>SUM(BE7:BE23)</f>
        <v>527871.95027325221</v>
      </c>
      <c r="BG24" s="57"/>
      <c r="BH24" s="58">
        <f>SUM(BH7:BH23)</f>
        <v>527871.95027325221</v>
      </c>
      <c r="BJ24" s="57"/>
      <c r="BK24" s="58">
        <f>SUM(BK7:BK23)</f>
        <v>527871.95027325221</v>
      </c>
      <c r="BM24" s="57"/>
      <c r="BN24" s="58">
        <f>SUM(BN7:BN23)</f>
        <v>644003.77933336771</v>
      </c>
      <c r="BP24" s="57"/>
      <c r="BQ24" s="58">
        <f>SUM(BQ7:BQ23)</f>
        <v>644003.77933336771</v>
      </c>
      <c r="BS24" s="57"/>
      <c r="BT24" s="58">
        <f>SUM(BT7:BT23)</f>
        <v>644003.77933336771</v>
      </c>
      <c r="BV24" s="57"/>
      <c r="BW24" s="58">
        <f>SUM(BW7:BW23)</f>
        <v>878801.22281491023</v>
      </c>
      <c r="BY24" s="57"/>
      <c r="BZ24" s="58">
        <f>SUM(BZ7:BZ23)</f>
        <v>878801.22281491023</v>
      </c>
      <c r="CB24" s="57"/>
      <c r="CC24" s="58">
        <f>SUM(CC7:CC23)</f>
        <v>878801.22281491023</v>
      </c>
      <c r="CE24" s="57"/>
      <c r="CF24" s="58">
        <f>SUM(CF7:CF23)</f>
        <v>1636403.045847082</v>
      </c>
    </row>
    <row r="25" spans="1:84">
      <c r="C25" s="59"/>
      <c r="D25" s="59"/>
      <c r="E25" s="60"/>
      <c r="G25" s="59"/>
      <c r="H25" s="60"/>
      <c r="J25" s="59"/>
      <c r="K25" s="60"/>
      <c r="M25" s="59"/>
      <c r="O25" s="59"/>
      <c r="P25" s="60"/>
      <c r="R25" s="59"/>
      <c r="S25" s="60"/>
      <c r="U25" s="59"/>
      <c r="V25" s="60"/>
      <c r="X25" s="59"/>
      <c r="Y25" s="60"/>
      <c r="AA25" s="59"/>
      <c r="AB25" s="60"/>
      <c r="AD25" s="59"/>
      <c r="AE25" s="60"/>
      <c r="AG25" s="59"/>
      <c r="AH25" s="60"/>
      <c r="AJ25" s="59"/>
      <c r="AK25" s="60"/>
      <c r="AM25" s="59"/>
      <c r="AN25" s="60"/>
      <c r="AP25" s="59"/>
      <c r="AQ25" s="60"/>
      <c r="AS25" s="59"/>
      <c r="AT25" s="60"/>
      <c r="AV25" s="59"/>
      <c r="AX25" s="59"/>
      <c r="AY25" s="60"/>
      <c r="BA25" s="59"/>
      <c r="BB25" s="60"/>
      <c r="BD25" s="59"/>
      <c r="BE25" s="60"/>
      <c r="BG25" s="59"/>
      <c r="BH25" s="60"/>
      <c r="BJ25" s="59"/>
      <c r="BK25" s="60"/>
      <c r="BM25" s="59"/>
      <c r="BN25" s="60"/>
      <c r="BP25" s="59"/>
      <c r="BQ25" s="60"/>
      <c r="BS25" s="59"/>
      <c r="BT25" s="60"/>
      <c r="BV25" s="59"/>
      <c r="BW25" s="60"/>
      <c r="BY25" s="59"/>
      <c r="BZ25" s="60"/>
      <c r="CB25" s="59"/>
      <c r="CC25" s="60"/>
      <c r="CE25" s="59"/>
      <c r="CF25" s="60"/>
    </row>
    <row r="26" spans="1:84" ht="105">
      <c r="B26" s="61" t="s">
        <v>74</v>
      </c>
      <c r="C26" s="62"/>
      <c r="D26" s="62"/>
      <c r="E26" s="63">
        <f>E7+E9+E8+E10+E14+E15+E16</f>
        <v>84241.519</v>
      </c>
      <c r="G26" s="62"/>
      <c r="H26" s="63">
        <f>H7+H9+H8+H10+H14+H15+H16</f>
        <v>96877.746849999996</v>
      </c>
      <c r="J26" s="62"/>
      <c r="K26" s="63">
        <f>K7+K9+K8+K10+K14+K15+K16</f>
        <v>122150.20254999999</v>
      </c>
      <c r="M26" s="63"/>
      <c r="O26" s="62"/>
      <c r="P26" s="63">
        <f>P7+P9+P8+P10+P14+P15+P16</f>
        <v>122150.20254999999</v>
      </c>
      <c r="R26" s="62"/>
      <c r="S26" s="63">
        <f>S7+S9+S8+S10+S14+S15+S16</f>
        <v>122150.20254999999</v>
      </c>
      <c r="U26" s="62"/>
      <c r="V26" s="63">
        <f>V7+V9+V8+V10+V14+V15+V16</f>
        <v>147801.74508549998</v>
      </c>
      <c r="X26" s="62"/>
      <c r="Y26" s="63">
        <f>Y7+Y9+Y8+Y10+Y14+Y15+Y16</f>
        <v>147801.74508549998</v>
      </c>
      <c r="AA26" s="62"/>
      <c r="AB26" s="63">
        <f>AB7+AB9+AB8+AB10+AB14+AB15+AB16</f>
        <v>147801.74508549998</v>
      </c>
      <c r="AD26" s="62"/>
      <c r="AE26" s="63">
        <f>AE7+AE9+AE8+AE10+AE14+AE15+AE16</f>
        <v>173453.287621</v>
      </c>
      <c r="AG26" s="62"/>
      <c r="AH26" s="63">
        <f>AH7+AH9+AH8+AH10+AH14+AH15+AH16</f>
        <v>173453.287621</v>
      </c>
      <c r="AJ26" s="62"/>
      <c r="AK26" s="63">
        <f>AK7+AK9+AK8+AK10+AK14+AK15+AK16</f>
        <v>196051.07509275002</v>
      </c>
      <c r="AM26" s="62"/>
      <c r="AN26" s="63">
        <f>AN7+AN9+AN8+AN10+AN14+AN15+AN16</f>
        <v>220481.11560275001</v>
      </c>
      <c r="AP26" s="62"/>
      <c r="AQ26" s="63">
        <f>AQ7+AQ9+AQ8+AQ10+AQ14+AQ15+AQ16</f>
        <v>226588.62573024997</v>
      </c>
      <c r="AS26" s="62"/>
      <c r="AT26" s="63">
        <f>AT7+AT9+AT8+AT10+AT14+AT15+AT16</f>
        <v>249186.41320199997</v>
      </c>
      <c r="AX26" s="62"/>
      <c r="AY26" s="63">
        <f>AY7+AY9+AY8+AY10+AY14+AY15+AY16</f>
        <v>249186.41320199997</v>
      </c>
      <c r="BA26" s="62"/>
      <c r="BB26" s="63">
        <f>BB7+BB9+BB8+BB10+BB14+BB15+BB16</f>
        <v>249186.41320199997</v>
      </c>
      <c r="BD26" s="62"/>
      <c r="BE26" s="63">
        <f>BE7+BE9+BE8+BE10+BE14+BE15+BE16</f>
        <v>311483.01650249999</v>
      </c>
      <c r="BG26" s="62"/>
      <c r="BH26" s="63">
        <f>BH7+BH9+BH8+BH10+BH14+BH15+BH16</f>
        <v>311483.01650249999</v>
      </c>
      <c r="BJ26" s="62"/>
      <c r="BK26" s="63">
        <f>BK7+BK9+BK8+BK10+BK14+BK15+BK16</f>
        <v>311483.01650249999</v>
      </c>
      <c r="BM26" s="62"/>
      <c r="BN26" s="63">
        <f>BN7+BN9+BN8+BN10+BN14+BN15+BN16</f>
        <v>380009.28013304999</v>
      </c>
      <c r="BP26" s="62"/>
      <c r="BQ26" s="63">
        <f>BQ7+BQ9+BQ8+BQ10+BQ14+BQ15+BQ16</f>
        <v>380009.28013304999</v>
      </c>
      <c r="BS26" s="62"/>
      <c r="BT26" s="63">
        <f>BT7+BT9+BT8+BT10+BT14+BT15+BT16</f>
        <v>380009.28013304999</v>
      </c>
      <c r="BV26" s="62"/>
      <c r="BW26" s="63">
        <f>BW7+BW9+BW8+BW10+BW14+BW15+BW16</f>
        <v>518556.92587336194</v>
      </c>
      <c r="BY26" s="62"/>
      <c r="BZ26" s="63">
        <f>BZ7+BZ9+BZ8+BZ10+BZ14+BZ15+BZ16</f>
        <v>518556.92587336194</v>
      </c>
      <c r="CB26" s="62"/>
      <c r="CC26" s="63">
        <f>CC7+CC9+CC8+CC10+CC14+CC15+CC16</f>
        <v>518556.92587336194</v>
      </c>
      <c r="CE26" s="62"/>
      <c r="CF26" s="63">
        <f>CF7+CF9+CF8+CF10+CF14+CF15+CF16</f>
        <v>965597.35115775</v>
      </c>
    </row>
    <row r="27" spans="1:84">
      <c r="C27" s="59"/>
      <c r="D27" s="59"/>
      <c r="G27" s="59"/>
      <c r="J27" s="59"/>
      <c r="M27" s="59"/>
      <c r="O27" s="59"/>
      <c r="R27" s="59"/>
      <c r="U27" s="59"/>
      <c r="X27" s="59"/>
      <c r="AA27" s="59"/>
      <c r="AD27" s="59"/>
      <c r="AG27" s="59"/>
      <c r="AJ27" s="59"/>
      <c r="AM27" s="59"/>
      <c r="AP27" s="59"/>
      <c r="AS27" s="59"/>
      <c r="AV27" s="59"/>
      <c r="AX27" s="59"/>
      <c r="BA27" s="59"/>
      <c r="BD27" s="59"/>
      <c r="BG27" s="59"/>
      <c r="BJ27" s="59"/>
      <c r="BM27" s="59"/>
      <c r="BP27" s="59"/>
      <c r="BS27" s="59"/>
      <c r="BV27" s="59"/>
      <c r="BY27" s="59"/>
      <c r="CB27" s="59"/>
      <c r="CE27" s="59"/>
    </row>
    <row r="28" spans="1:84">
      <c r="A28" s="276" t="s">
        <v>75</v>
      </c>
      <c r="B28" s="44" t="s">
        <v>76</v>
      </c>
      <c r="C28" s="46">
        <v>993.57</v>
      </c>
      <c r="D28" s="45">
        <v>21</v>
      </c>
      <c r="E28" s="46">
        <f>C28*D28</f>
        <v>20864.97</v>
      </c>
      <c r="G28" s="45">
        <v>21</v>
      </c>
      <c r="H28" s="46">
        <f>$C28*(1+G2)*G28</f>
        <v>23994.715499999998</v>
      </c>
      <c r="J28" s="45">
        <v>21</v>
      </c>
      <c r="K28" s="46">
        <f>$C28*(1+J2)*J28</f>
        <v>30254.2065</v>
      </c>
      <c r="M28" s="46">
        <f>C28*(1+$J$2)</f>
        <v>1440.6765</v>
      </c>
      <c r="O28" s="45">
        <v>21</v>
      </c>
      <c r="P28" s="46">
        <f>$M28*(1+O2)*O28</f>
        <v>30254.2065</v>
      </c>
      <c r="R28" s="45">
        <v>21</v>
      </c>
      <c r="S28" s="46">
        <f>$M28*(1+R2)*R28</f>
        <v>30254.2065</v>
      </c>
      <c r="U28" s="45">
        <v>21</v>
      </c>
      <c r="V28" s="46">
        <f>$M28*(1+U2)*U28</f>
        <v>36607.589864999994</v>
      </c>
      <c r="X28" s="45">
        <v>21</v>
      </c>
      <c r="Y28" s="46">
        <f>$M28*(1+X2)*X28</f>
        <v>36607.589864999994</v>
      </c>
      <c r="AA28" s="45">
        <v>21</v>
      </c>
      <c r="AB28" s="46">
        <f>$M28*(1+AA2)*AA28</f>
        <v>36607.589864999994</v>
      </c>
      <c r="AD28" s="45">
        <v>21</v>
      </c>
      <c r="AE28" s="46">
        <f>$M28*(1+AD2)*AD28</f>
        <v>42960.973230000003</v>
      </c>
      <c r="AG28" s="45">
        <v>21</v>
      </c>
      <c r="AH28" s="46">
        <f>$M28*(1+AG2)*AG28</f>
        <v>42960.973230000003</v>
      </c>
      <c r="AJ28" s="45">
        <v>21</v>
      </c>
      <c r="AK28" s="46">
        <f>$M28*(1+AJ2)*AJ28</f>
        <v>48558.001432500001</v>
      </c>
      <c r="AM28" s="45">
        <v>21</v>
      </c>
      <c r="AN28" s="46">
        <f>$M28*(1+AM2)*AM28</f>
        <v>54608.842732500001</v>
      </c>
      <c r="AP28" s="45">
        <v>21</v>
      </c>
      <c r="AQ28" s="46">
        <f>$M28*(1+AP2)*AP28</f>
        <v>56121.553057500001</v>
      </c>
      <c r="AS28" s="45">
        <v>21</v>
      </c>
      <c r="AT28" s="46">
        <f>$M28*(1+AS2)*AS28</f>
        <v>61718.581260000006</v>
      </c>
      <c r="AV28" s="46">
        <f>+AT28/AS28</f>
        <v>2938.9800600000003</v>
      </c>
      <c r="AX28" s="45">
        <v>21</v>
      </c>
      <c r="AY28" s="46">
        <f>$AV28*(1+AX2)*AX28</f>
        <v>61718.581260000006</v>
      </c>
      <c r="BA28" s="45">
        <v>21</v>
      </c>
      <c r="BB28" s="46">
        <f>$AV28*(1+BA2)*BA28</f>
        <v>61718.581260000006</v>
      </c>
      <c r="BD28" s="45">
        <v>21</v>
      </c>
      <c r="BE28" s="46">
        <f>$AV28*(1+BD2)*BD28</f>
        <v>77148.226575000008</v>
      </c>
      <c r="BG28" s="45">
        <v>21</v>
      </c>
      <c r="BH28" s="46">
        <f>$AV28*(1+BG2)*BG28</f>
        <v>77148.226575000008</v>
      </c>
      <c r="BJ28" s="45">
        <v>21</v>
      </c>
      <c r="BK28" s="46">
        <f>$AV28*(1+BJ2)*BJ28</f>
        <v>77148.226575000008</v>
      </c>
      <c r="BM28" s="45">
        <v>21</v>
      </c>
      <c r="BN28" s="46">
        <f>$AV28*(1+BM2)*BM28</f>
        <v>94120.836421500018</v>
      </c>
      <c r="BP28" s="45">
        <v>21</v>
      </c>
      <c r="BQ28" s="46">
        <f>$AV28*(1+BP2)*BP28</f>
        <v>94120.836421500018</v>
      </c>
      <c r="BS28" s="45">
        <v>21</v>
      </c>
      <c r="BT28" s="46">
        <f>$AV28*(1+BS2)*BS28</f>
        <v>94120.836421500018</v>
      </c>
      <c r="BV28" s="45">
        <v>21</v>
      </c>
      <c r="BW28" s="46">
        <f>$AV28*(1+BV2)*BV28</f>
        <v>128436.36760206001</v>
      </c>
      <c r="BY28" s="45">
        <v>21</v>
      </c>
      <c r="BZ28" s="46">
        <f>$AV28*(1+BY2)*BY28</f>
        <v>128436.36760206001</v>
      </c>
      <c r="CB28" s="45">
        <v>21</v>
      </c>
      <c r="CC28" s="46">
        <f>$AV28*(1+CB2)*CB28</f>
        <v>128436.36760206001</v>
      </c>
      <c r="CE28" s="45">
        <v>21</v>
      </c>
      <c r="CF28" s="46">
        <f>$AV28*(1+CE2)*CE28</f>
        <v>239159.50238250001</v>
      </c>
    </row>
    <row r="29" spans="1:84">
      <c r="A29" s="277"/>
      <c r="B29" s="47" t="s">
        <v>77</v>
      </c>
      <c r="C29" s="50">
        <v>279.91000000000003</v>
      </c>
      <c r="D29" s="48">
        <v>0</v>
      </c>
      <c r="E29" s="50">
        <f>C29*D29</f>
        <v>0</v>
      </c>
      <c r="G29" s="48">
        <v>0</v>
      </c>
      <c r="H29" s="50">
        <f>$C29*(1+G2)*G29</f>
        <v>0</v>
      </c>
      <c r="J29" s="48">
        <v>0</v>
      </c>
      <c r="K29" s="50">
        <f>$C29*(1+J2)*J29</f>
        <v>0</v>
      </c>
      <c r="M29" s="50">
        <f>C29*(1+$J$2)</f>
        <v>405.86950000000002</v>
      </c>
      <c r="O29" s="48">
        <v>0</v>
      </c>
      <c r="P29" s="50">
        <f>$M29*(1+O2)*O29</f>
        <v>0</v>
      </c>
      <c r="R29" s="48">
        <v>0</v>
      </c>
      <c r="S29" s="50">
        <f>$M29*(1+R2)*R29</f>
        <v>0</v>
      </c>
      <c r="U29" s="48">
        <v>0</v>
      </c>
      <c r="V29" s="50">
        <f>$M29*(1+U2)*U29</f>
        <v>0</v>
      </c>
      <c r="X29" s="48">
        <v>0</v>
      </c>
      <c r="Y29" s="50">
        <f>$M29*(1+X2)*X29</f>
        <v>0</v>
      </c>
      <c r="AA29" s="48">
        <v>0</v>
      </c>
      <c r="AB29" s="50">
        <f>$M29*(1+AA2)*AA29</f>
        <v>0</v>
      </c>
      <c r="AD29" s="48">
        <v>0</v>
      </c>
      <c r="AE29" s="50">
        <f>$M29*(1+AD2)*AD29</f>
        <v>0</v>
      </c>
      <c r="AG29" s="48">
        <v>0</v>
      </c>
      <c r="AH29" s="50">
        <f>$M29*(1+AG2)*AG29</f>
        <v>0</v>
      </c>
      <c r="AJ29" s="48">
        <v>0</v>
      </c>
      <c r="AK29" s="50">
        <f>$M29*(1+AJ2)*AJ29</f>
        <v>0</v>
      </c>
      <c r="AM29" s="48">
        <v>0</v>
      </c>
      <c r="AN29" s="50">
        <f>$M29*(1+AM2)*AM29</f>
        <v>0</v>
      </c>
      <c r="AP29" s="48">
        <v>0</v>
      </c>
      <c r="AQ29" s="50">
        <f>$M29*(1+AP2)*AP29</f>
        <v>0</v>
      </c>
      <c r="AS29" s="48">
        <v>0</v>
      </c>
      <c r="AT29" s="50">
        <f>$M29*(1+AS2)*AS29</f>
        <v>0</v>
      </c>
      <c r="AV29" s="50">
        <f>$M29*(1+AS2)</f>
        <v>827.97378000000003</v>
      </c>
      <c r="AX29" s="48">
        <v>0</v>
      </c>
      <c r="AY29" s="50">
        <f>$AV29*(1+AX2)*AX29</f>
        <v>0</v>
      </c>
      <c r="BA29" s="48">
        <v>0</v>
      </c>
      <c r="BB29" s="50">
        <f>$AV29*(1+BA2)*BA29</f>
        <v>0</v>
      </c>
      <c r="BD29" s="48">
        <v>0</v>
      </c>
      <c r="BE29" s="50">
        <f>$AV29*(1+BD2)*BD29</f>
        <v>0</v>
      </c>
      <c r="BG29" s="48">
        <v>0</v>
      </c>
      <c r="BH29" s="50">
        <f>$AV29*(1+BG2)*BG29</f>
        <v>0</v>
      </c>
      <c r="BJ29" s="48">
        <v>0</v>
      </c>
      <c r="BK29" s="50">
        <f>$AV29*(1+BJ2)*BJ29</f>
        <v>0</v>
      </c>
      <c r="BM29" s="48">
        <v>0</v>
      </c>
      <c r="BN29" s="50">
        <f>$AV29*(1+BM2)*BM29</f>
        <v>0</v>
      </c>
      <c r="BP29" s="48">
        <v>0</v>
      </c>
      <c r="BQ29" s="50">
        <f>$AV29*(1+BP2)*BP29</f>
        <v>0</v>
      </c>
      <c r="BS29" s="48">
        <v>0</v>
      </c>
      <c r="BT29" s="50">
        <f>$AV29*(1+BS2)*BS29</f>
        <v>0</v>
      </c>
      <c r="BV29" s="48">
        <v>0</v>
      </c>
      <c r="BW29" s="50">
        <f>$AV29*(1+BV2)*BV29</f>
        <v>0</v>
      </c>
      <c r="BY29" s="48">
        <v>0</v>
      </c>
      <c r="BZ29" s="50">
        <f>$AV29*(1+BY2)*BY29</f>
        <v>0</v>
      </c>
      <c r="CB29" s="48">
        <v>0</v>
      </c>
      <c r="CC29" s="50">
        <f>$AV29*(1+CB2)*CB29</f>
        <v>0</v>
      </c>
      <c r="CE29" s="48">
        <v>0</v>
      </c>
      <c r="CF29" s="50">
        <f>$AV29*(1+CE2)*CE29</f>
        <v>0</v>
      </c>
    </row>
    <row r="30" spans="1:84">
      <c r="A30" s="277"/>
      <c r="B30" s="47" t="s">
        <v>78</v>
      </c>
      <c r="C30" s="50">
        <v>1846</v>
      </c>
      <c r="D30" s="48">
        <v>0</v>
      </c>
      <c r="E30" s="50">
        <f>C30*D30</f>
        <v>0</v>
      </c>
      <c r="G30" s="48">
        <v>0</v>
      </c>
      <c r="H30" s="50">
        <f>$C30*G30</f>
        <v>0</v>
      </c>
      <c r="J30" s="48">
        <v>0</v>
      </c>
      <c r="K30" s="50">
        <f>$C30*J30</f>
        <v>0</v>
      </c>
      <c r="M30" s="50">
        <v>1846</v>
      </c>
      <c r="O30" s="48">
        <v>0</v>
      </c>
      <c r="P30" s="50">
        <f>$M30*O30</f>
        <v>0</v>
      </c>
      <c r="R30" s="48">
        <v>0</v>
      </c>
      <c r="S30" s="50">
        <f>$M30*R30</f>
        <v>0</v>
      </c>
      <c r="U30" s="48">
        <v>0</v>
      </c>
      <c r="V30" s="50">
        <f>$M30*U30</f>
        <v>0</v>
      </c>
      <c r="X30" s="48">
        <v>0</v>
      </c>
      <c r="Y30" s="50">
        <f>$M30*X30</f>
        <v>0</v>
      </c>
      <c r="AA30" s="48">
        <v>0</v>
      </c>
      <c r="AB30" s="50">
        <f>$M30*AA30</f>
        <v>0</v>
      </c>
      <c r="AD30" s="48">
        <v>0</v>
      </c>
      <c r="AE30" s="50">
        <f>$M30*AD30</f>
        <v>0</v>
      </c>
      <c r="AG30" s="48">
        <v>0</v>
      </c>
      <c r="AH30" s="50">
        <f>$M30*AG30</f>
        <v>0</v>
      </c>
      <c r="AJ30" s="48">
        <v>0</v>
      </c>
      <c r="AK30" s="50">
        <f>$M30*AJ30</f>
        <v>0</v>
      </c>
      <c r="AM30" s="48">
        <v>0</v>
      </c>
      <c r="AN30" s="50">
        <f>$M30*AM30</f>
        <v>0</v>
      </c>
      <c r="AP30" s="48">
        <v>0</v>
      </c>
      <c r="AQ30" s="50">
        <f>$M30*AP30</f>
        <v>0</v>
      </c>
      <c r="AS30" s="48">
        <v>0</v>
      </c>
      <c r="AT30" s="50">
        <f>$M30*AS30</f>
        <v>0</v>
      </c>
      <c r="AV30" s="50">
        <f>$M30</f>
        <v>1846</v>
      </c>
      <c r="AX30" s="48">
        <v>0</v>
      </c>
      <c r="AY30" s="50">
        <f>$AV30*AX30</f>
        <v>0</v>
      </c>
      <c r="BA30" s="48">
        <v>0</v>
      </c>
      <c r="BB30" s="50">
        <f>$AV30*BA30</f>
        <v>0</v>
      </c>
      <c r="BD30" s="48">
        <v>0</v>
      </c>
      <c r="BE30" s="50">
        <f>$AV30*BD30</f>
        <v>0</v>
      </c>
      <c r="BG30" s="48">
        <v>0</v>
      </c>
      <c r="BH30" s="50">
        <f>$AV30*BG30</f>
        <v>0</v>
      </c>
      <c r="BJ30" s="48">
        <v>0</v>
      </c>
      <c r="BK30" s="50">
        <f>$AV30*BJ30</f>
        <v>0</v>
      </c>
      <c r="BM30" s="48">
        <v>0</v>
      </c>
      <c r="BN30" s="50">
        <f>$AV30*BM30</f>
        <v>0</v>
      </c>
      <c r="BP30" s="48">
        <v>0</v>
      </c>
      <c r="BQ30" s="50">
        <f>$AV30*BP30</f>
        <v>0</v>
      </c>
      <c r="BS30" s="48">
        <v>0</v>
      </c>
      <c r="BT30" s="50">
        <f>$AV30*BS30</f>
        <v>0</v>
      </c>
      <c r="BV30" s="48">
        <v>0</v>
      </c>
      <c r="BW30" s="50">
        <f>$AV30*BV30</f>
        <v>0</v>
      </c>
      <c r="BY30" s="48">
        <v>0</v>
      </c>
      <c r="BZ30" s="50">
        <f>$AV30*BY30</f>
        <v>0</v>
      </c>
      <c r="CB30" s="48">
        <v>0</v>
      </c>
      <c r="CC30" s="50">
        <f>$AV30*CB30</f>
        <v>0</v>
      </c>
      <c r="CE30" s="48">
        <v>0</v>
      </c>
      <c r="CF30" s="50">
        <f>$AV30*CE30</f>
        <v>0</v>
      </c>
    </row>
    <row r="31" spans="1:84">
      <c r="A31" s="279"/>
      <c r="B31" s="47" t="s">
        <v>79</v>
      </c>
      <c r="C31" s="50"/>
      <c r="D31" s="51"/>
      <c r="E31" s="50"/>
      <c r="G31" s="51"/>
      <c r="H31" s="50"/>
      <c r="J31" s="51"/>
      <c r="K31" s="50"/>
      <c r="M31" s="50"/>
      <c r="O31" s="64">
        <f>P24</f>
        <v>207008.60795029497</v>
      </c>
      <c r="P31" s="50">
        <f>O31*O3</f>
        <v>20700.860795029497</v>
      </c>
      <c r="R31" s="64">
        <f>S24</f>
        <v>207008.60795029497</v>
      </c>
      <c r="S31" s="50">
        <f>R31*R3</f>
        <v>43471.807669561946</v>
      </c>
      <c r="U31" s="64">
        <f>V24</f>
        <v>250480.41561985691</v>
      </c>
      <c r="V31" s="50">
        <f>U31*U3</f>
        <v>0</v>
      </c>
      <c r="X31" s="64">
        <f>$K$24</f>
        <v>207008.60795029497</v>
      </c>
      <c r="Y31" s="50">
        <f>X31*X3</f>
        <v>20700.860795029497</v>
      </c>
      <c r="AA31" s="64">
        <f>$K$24</f>
        <v>207008.60795029497</v>
      </c>
      <c r="AB31" s="50">
        <f>AA31*AA3</f>
        <v>43471.807669561946</v>
      </c>
      <c r="AD31" s="64">
        <f>$K$24</f>
        <v>207008.60795029497</v>
      </c>
      <c r="AE31" s="50">
        <f>AD31*AD3</f>
        <v>0</v>
      </c>
      <c r="AG31" s="64">
        <f>$K$24</f>
        <v>207008.60795029497</v>
      </c>
      <c r="AH31" s="50">
        <f>AG31*AG3</f>
        <v>38296.592470804571</v>
      </c>
      <c r="AJ31" s="64">
        <f>$K$24</f>
        <v>207008.60795029497</v>
      </c>
      <c r="AK31" s="50">
        <f>AJ31*AJ3</f>
        <v>38296.592470804571</v>
      </c>
      <c r="AM31" s="64">
        <f>$K$24</f>
        <v>207008.60795029497</v>
      </c>
      <c r="AN31" s="50">
        <f>AM31*AM3</f>
        <v>38296.592470804571</v>
      </c>
      <c r="AP31" s="64">
        <f>$K$24</f>
        <v>207008.60795029497</v>
      </c>
      <c r="AQ31" s="50">
        <f>AP31*AP3</f>
        <v>38296.592470804571</v>
      </c>
      <c r="AS31" s="64">
        <f>$K$24</f>
        <v>207008.60795029497</v>
      </c>
      <c r="AT31" s="50">
        <f>AS31*AS3</f>
        <v>0</v>
      </c>
      <c r="AV31" s="50"/>
      <c r="AX31" s="64">
        <f>$AT$24</f>
        <v>422297.56021860178</v>
      </c>
      <c r="AY31" s="50">
        <f>AX31*AX3</f>
        <v>46452.731624046195</v>
      </c>
      <c r="BA31" s="64">
        <f>$AT$24</f>
        <v>422297.56021860178</v>
      </c>
      <c r="BB31" s="50">
        <f>BA31*BA3</f>
        <v>105574.39005465044</v>
      </c>
      <c r="BD31" s="64">
        <f>$AT$24</f>
        <v>422297.56021860178</v>
      </c>
      <c r="BE31" s="50">
        <f>BD31*BD3</f>
        <v>42229.756021860179</v>
      </c>
      <c r="BG31" s="64">
        <f>$AT$24</f>
        <v>422297.56021860178</v>
      </c>
      <c r="BH31" s="50">
        <f>BG31*BG3</f>
        <v>84459.512043720359</v>
      </c>
      <c r="BJ31" s="64">
        <f>$AT$24</f>
        <v>422297.56021860178</v>
      </c>
      <c r="BK31" s="50">
        <f>BJ31*BJ3</f>
        <v>116131.8290601155</v>
      </c>
      <c r="BM31" s="64">
        <f>$AT$24</f>
        <v>422297.56021860178</v>
      </c>
      <c r="BN31" s="50">
        <f>BM31*BM3</f>
        <v>63344.634032790265</v>
      </c>
      <c r="BP31" s="64">
        <f>$AT$24</f>
        <v>422297.56021860178</v>
      </c>
      <c r="BQ31" s="50">
        <f>BP31*BP3</f>
        <v>160895.37044328728</v>
      </c>
      <c r="BS31" s="64">
        <f>$AT$24</f>
        <v>422297.56021860178</v>
      </c>
      <c r="BT31" s="50">
        <f>BS31*BS3</f>
        <v>234797.44348154261</v>
      </c>
      <c r="BV31" s="64">
        <f>$AT$24</f>
        <v>422297.56021860178</v>
      </c>
      <c r="BW31" s="50">
        <f>BV31*BV3</f>
        <v>201013.63866405445</v>
      </c>
      <c r="BY31" s="64">
        <f>$AT$24</f>
        <v>422297.56021860178</v>
      </c>
      <c r="BZ31" s="50">
        <f>BY31*BY3</f>
        <v>423564.45289925754</v>
      </c>
      <c r="CB31" s="64">
        <f>$AT$24</f>
        <v>422297.56021860178</v>
      </c>
      <c r="CC31" s="50">
        <f>CB31*CB3</f>
        <v>465794.20892111777</v>
      </c>
      <c r="CE31" s="64">
        <f>$AT$24</f>
        <v>422297.56021860178</v>
      </c>
      <c r="CF31" s="50">
        <f>CE31*CE3</f>
        <v>129645.35098711074</v>
      </c>
    </row>
    <row r="32" spans="1:84">
      <c r="A32" s="279"/>
      <c r="B32" s="47" t="s">
        <v>80</v>
      </c>
      <c r="C32" s="50"/>
      <c r="D32" s="51"/>
      <c r="E32" s="50"/>
      <c r="G32" s="51"/>
      <c r="H32" s="50"/>
      <c r="J32" s="51"/>
      <c r="K32" s="50"/>
      <c r="M32" s="50"/>
      <c r="O32" s="64">
        <f>SUM(P28:P29)</f>
        <v>30254.2065</v>
      </c>
      <c r="P32" s="50">
        <f>O32*O3</f>
        <v>3025.42065</v>
      </c>
      <c r="R32" s="64">
        <f>SUM(S28:S29)</f>
        <v>30254.2065</v>
      </c>
      <c r="S32" s="50">
        <f>R32*R3</f>
        <v>6353.3833649999997</v>
      </c>
      <c r="U32" s="64">
        <f>SUM(V28:V29)</f>
        <v>36607.589864999994</v>
      </c>
      <c r="V32" s="50">
        <f>U32*U3</f>
        <v>0</v>
      </c>
      <c r="X32" s="64">
        <f>SUM($K$28:$K$30)</f>
        <v>30254.2065</v>
      </c>
      <c r="Y32" s="50">
        <f>X32*X3</f>
        <v>3025.42065</v>
      </c>
      <c r="AA32" s="64">
        <f>SUM($K$28:$K$30)</f>
        <v>30254.2065</v>
      </c>
      <c r="AB32" s="50">
        <f>AA32*AA3</f>
        <v>6353.3833649999997</v>
      </c>
      <c r="AD32" s="64">
        <f>SUM($K$28:$K$30)</f>
        <v>30254.2065</v>
      </c>
      <c r="AE32" s="50">
        <f>AD32*AD3</f>
        <v>0</v>
      </c>
      <c r="AG32" s="64">
        <f>SUM($K$28:$K$30)</f>
        <v>30254.2065</v>
      </c>
      <c r="AH32" s="50">
        <f>AG32*AG3</f>
        <v>5597.0282024999997</v>
      </c>
      <c r="AJ32" s="64">
        <f>SUM($K$28:$K$30)</f>
        <v>30254.2065</v>
      </c>
      <c r="AK32" s="50">
        <f>AJ32*AJ3</f>
        <v>5597.0282024999997</v>
      </c>
      <c r="AM32" s="64">
        <f>SUM($K$28:$K$30)</f>
        <v>30254.2065</v>
      </c>
      <c r="AN32" s="50">
        <f>AM32*AM3</f>
        <v>5597.0282024999997</v>
      </c>
      <c r="AP32" s="64">
        <f>SUM($K$28:$K$30)</f>
        <v>30254.2065</v>
      </c>
      <c r="AQ32" s="50">
        <f>AP32*AP3</f>
        <v>5597.0282024999997</v>
      </c>
      <c r="AS32" s="64">
        <f>SUM($K$28:$K$30)</f>
        <v>30254.2065</v>
      </c>
      <c r="AT32" s="50">
        <f>AS32*AS3</f>
        <v>0</v>
      </c>
      <c r="AV32" s="50"/>
      <c r="AX32" s="64">
        <f>SUM($AT$28:$AT$30)</f>
        <v>61718.581260000006</v>
      </c>
      <c r="AY32" s="50">
        <f>AX32*AX3</f>
        <v>6789.0439386000007</v>
      </c>
      <c r="BA32" s="64">
        <f>SUM($AT$28:$AT$30)</f>
        <v>61718.581260000006</v>
      </c>
      <c r="BB32" s="50">
        <f>BA32*BA3</f>
        <v>15429.645315000002</v>
      </c>
      <c r="BD32" s="64">
        <f>SUM($AT$28:$AT$30)</f>
        <v>61718.581260000006</v>
      </c>
      <c r="BE32" s="50">
        <f>BD32*BD3</f>
        <v>6171.858126000001</v>
      </c>
      <c r="BG32" s="64">
        <f>SUM($AT$28:$AT$30)</f>
        <v>61718.581260000006</v>
      </c>
      <c r="BH32" s="50">
        <f>BG32*BG3</f>
        <v>12343.716252000002</v>
      </c>
      <c r="BJ32" s="64">
        <f>SUM($AT$28:$AT$30)</f>
        <v>61718.581260000006</v>
      </c>
      <c r="BK32" s="50">
        <f>BJ32*BJ3</f>
        <v>16972.609846500003</v>
      </c>
      <c r="BM32" s="64">
        <f>SUM($AT$28:$AT$30)</f>
        <v>61718.581260000006</v>
      </c>
      <c r="BN32" s="50">
        <f>BM32*BM3</f>
        <v>9257.7871890000006</v>
      </c>
      <c r="BP32" s="64">
        <f>SUM($AT$28:$AT$30)</f>
        <v>61718.581260000006</v>
      </c>
      <c r="BQ32" s="50">
        <f>BP32*BP3</f>
        <v>23514.779460060003</v>
      </c>
      <c r="BS32" s="64">
        <f>SUM($AT$28:$AT$30)</f>
        <v>61718.581260000006</v>
      </c>
      <c r="BT32" s="50">
        <f>BS32*BS3</f>
        <v>34315.531180560007</v>
      </c>
      <c r="BV32" s="64">
        <f>SUM($AT$28:$AT$30)</f>
        <v>61718.581260000006</v>
      </c>
      <c r="BW32" s="50">
        <f>BV32*BV3</f>
        <v>29378.044679760002</v>
      </c>
      <c r="BY32" s="64">
        <f>SUM($AT$28:$AT$30)</f>
        <v>61718.581260000006</v>
      </c>
      <c r="BZ32" s="50">
        <f>BY32*BY3</f>
        <v>61903.737003779999</v>
      </c>
      <c r="CB32" s="64">
        <f>SUM($AT$28:$AT$30)</f>
        <v>61718.581260000006</v>
      </c>
      <c r="CC32" s="50">
        <f>CB32*CB3</f>
        <v>68075.595129780006</v>
      </c>
      <c r="CE32" s="64">
        <f>SUM($AT$28:$AT$30)</f>
        <v>61718.581260000006</v>
      </c>
      <c r="CF32" s="50">
        <f>CE32*CE3</f>
        <v>18947.604446820002</v>
      </c>
    </row>
    <row r="33" spans="1:84">
      <c r="A33" s="278"/>
      <c r="B33" s="56" t="s">
        <v>81</v>
      </c>
      <c r="C33" s="57"/>
      <c r="D33" s="57"/>
      <c r="E33" s="58">
        <f>SUM(E28:E32)</f>
        <v>20864.97</v>
      </c>
      <c r="G33" s="57"/>
      <c r="H33" s="58">
        <f>SUM(H28:H32)</f>
        <v>23994.715499999998</v>
      </c>
      <c r="J33" s="57"/>
      <c r="K33" s="58">
        <f>SUM(K28:K32)</f>
        <v>30254.2065</v>
      </c>
      <c r="M33" s="57"/>
      <c r="O33" s="57"/>
      <c r="P33" s="58">
        <f>SUM(P28:P32)</f>
        <v>53980.487945029497</v>
      </c>
      <c r="R33" s="57"/>
      <c r="S33" s="58">
        <f>SUM(S28:S32)</f>
        <v>80079.39753456194</v>
      </c>
      <c r="U33" s="57"/>
      <c r="V33" s="58">
        <f>SUM(V28:V32)</f>
        <v>36607.589864999994</v>
      </c>
      <c r="X33" s="57"/>
      <c r="Y33" s="58">
        <f>SUM(Y28:Y32)</f>
        <v>60333.871310029492</v>
      </c>
      <c r="AA33" s="57"/>
      <c r="AB33" s="58">
        <f>SUM(AB28:AB32)</f>
        <v>86432.780899561942</v>
      </c>
      <c r="AD33" s="57"/>
      <c r="AE33" s="58">
        <f>SUM(AE28:AE32)</f>
        <v>42960.973230000003</v>
      </c>
      <c r="AG33" s="57"/>
      <c r="AH33" s="58">
        <f>SUM(AH28:AH32)</f>
        <v>86854.593903304587</v>
      </c>
      <c r="AJ33" s="57"/>
      <c r="AK33" s="58">
        <f>SUM(AK28:AK32)</f>
        <v>92451.622105804578</v>
      </c>
      <c r="AM33" s="57"/>
      <c r="AN33" s="58">
        <f>SUM(AN28:AN32)</f>
        <v>98502.463405804578</v>
      </c>
      <c r="AP33" s="57"/>
      <c r="AQ33" s="58">
        <f>SUM(AQ28:AQ32)</f>
        <v>100015.17373080457</v>
      </c>
      <c r="AS33" s="57"/>
      <c r="AT33" s="58">
        <f>SUM(AT28:AT32)</f>
        <v>61718.581260000006</v>
      </c>
      <c r="AV33" s="57"/>
      <c r="AX33" s="57"/>
      <c r="AY33" s="58">
        <f>SUM(AY28:AY32)</f>
        <v>114960.35682264621</v>
      </c>
      <c r="BA33" s="57"/>
      <c r="BB33" s="58">
        <f>SUM(BB28:BB32)</f>
        <v>182722.61662965044</v>
      </c>
      <c r="BD33" s="57"/>
      <c r="BE33" s="58">
        <f>SUM(BE28:BE32)</f>
        <v>125549.84072286019</v>
      </c>
      <c r="BG33" s="57"/>
      <c r="BH33" s="58">
        <f>SUM(BH28:BH32)</f>
        <v>173951.45487072039</v>
      </c>
      <c r="BJ33" s="57"/>
      <c r="BK33" s="58">
        <f>SUM(BK28:BK32)</f>
        <v>210252.66548161552</v>
      </c>
      <c r="BM33" s="57"/>
      <c r="BN33" s="58">
        <f>SUM(BN28:BN32)</f>
        <v>166723.25764329027</v>
      </c>
      <c r="BP33" s="57"/>
      <c r="BQ33" s="58">
        <f>SUM(BQ28:BQ32)</f>
        <v>278530.98632484733</v>
      </c>
      <c r="BS33" s="57"/>
      <c r="BT33" s="58">
        <f>SUM(BT28:BT32)</f>
        <v>363233.8110836026</v>
      </c>
      <c r="BV33" s="57"/>
      <c r="BW33" s="58">
        <f>SUM(BW28:BW32)</f>
        <v>358828.05094587448</v>
      </c>
      <c r="BY33" s="57"/>
      <c r="BZ33" s="58">
        <f>SUM(BZ28:BZ32)</f>
        <v>613904.55750509747</v>
      </c>
      <c r="CB33" s="57"/>
      <c r="CC33" s="58">
        <f>SUM(CC28:CC32)</f>
        <v>662306.1716529578</v>
      </c>
      <c r="CE33" s="57"/>
      <c r="CF33" s="58">
        <f>SUM(CF28:CF32)</f>
        <v>387752.45781643072</v>
      </c>
    </row>
    <row r="34" spans="1:84">
      <c r="C34" s="59"/>
      <c r="D34" s="59"/>
      <c r="G34" s="59"/>
      <c r="J34" s="59"/>
      <c r="M34" s="59"/>
      <c r="O34" s="59"/>
      <c r="R34" s="59"/>
      <c r="U34" s="59"/>
      <c r="X34" s="59"/>
      <c r="AA34" s="59"/>
      <c r="AD34" s="59"/>
      <c r="AG34" s="59"/>
      <c r="AJ34" s="59"/>
      <c r="AM34" s="59"/>
      <c r="AP34" s="59"/>
      <c r="AS34" s="59"/>
      <c r="AV34" s="59"/>
      <c r="AX34" s="59"/>
      <c r="BA34" s="59"/>
      <c r="BD34" s="59"/>
      <c r="BG34" s="59"/>
      <c r="BJ34" s="59"/>
      <c r="BM34" s="59"/>
      <c r="BP34" s="59"/>
      <c r="BS34" s="59"/>
      <c r="BV34" s="59"/>
      <c r="BY34" s="59"/>
      <c r="CB34" s="59"/>
      <c r="CE34" s="59"/>
    </row>
    <row r="35" spans="1:84">
      <c r="B35" t="s">
        <v>82</v>
      </c>
      <c r="C35" s="65">
        <f>E24</f>
        <v>142764.55720710001</v>
      </c>
      <c r="D35" s="66">
        <v>0.41167710555555553</v>
      </c>
      <c r="E35" s="65">
        <f>C35*D35</f>
        <v>58772.899686939454</v>
      </c>
      <c r="G35" s="66">
        <v>0.41167710555555553</v>
      </c>
      <c r="H35" s="65">
        <f>H24*G35</f>
        <v>67588.83463998037</v>
      </c>
      <c r="J35" s="66">
        <v>0.41167710555555553</v>
      </c>
      <c r="K35" s="65">
        <f>K24*J35</f>
        <v>85220.704546062203</v>
      </c>
      <c r="M35" s="65"/>
      <c r="O35" s="66">
        <v>0.41167710555555553</v>
      </c>
      <c r="P35" s="65">
        <f>P24*O35</f>
        <v>85220.704546062203</v>
      </c>
      <c r="R35" s="66">
        <v>0.41167710555555553</v>
      </c>
      <c r="S35" s="65">
        <f>S24*R35</f>
        <v>85220.704546062203</v>
      </c>
      <c r="U35" s="66">
        <v>0.41167710555555553</v>
      </c>
      <c r="V35" s="65">
        <f>V24*U35</f>
        <v>103117.05250073526</v>
      </c>
      <c r="X35" s="66">
        <v>0.41167710555555553</v>
      </c>
      <c r="Y35" s="65">
        <f>Y24*X35</f>
        <v>103117.05250073526</v>
      </c>
      <c r="AA35" s="66">
        <v>0.41167710555555553</v>
      </c>
      <c r="AB35" s="65">
        <f>AB24*AA35</f>
        <v>103117.05250073526</v>
      </c>
      <c r="AD35" s="66">
        <v>0.41167710555555553</v>
      </c>
      <c r="AE35" s="65">
        <f>AE24*AD35</f>
        <v>121013.40045540834</v>
      </c>
      <c r="AG35" s="66">
        <v>0.41167710555555553</v>
      </c>
      <c r="AH35" s="65">
        <f>AH24*AG35</f>
        <v>121013.40045540834</v>
      </c>
      <c r="AJ35" s="66">
        <v>0.41167710555555553</v>
      </c>
      <c r="AK35" s="65">
        <f>AK24*AJ35</f>
        <v>136779.23079642982</v>
      </c>
      <c r="AM35" s="66">
        <v>0.41167710555555553</v>
      </c>
      <c r="AN35" s="65">
        <f>AN24*AM35</f>
        <v>153823.37170564226</v>
      </c>
      <c r="AP35" s="66">
        <v>0.41167710555555553</v>
      </c>
      <c r="AQ35" s="65">
        <f>AQ24*AP35</f>
        <v>158084.40693294542</v>
      </c>
      <c r="AS35" s="66">
        <v>0.41167710555555553</v>
      </c>
      <c r="AT35" s="65">
        <f>AT24*AS35</f>
        <v>173850.23727396689</v>
      </c>
      <c r="AV35" s="65"/>
      <c r="AX35" s="66">
        <v>0.41167710555555553</v>
      </c>
      <c r="AY35" s="65">
        <f>AY24*AX35</f>
        <v>173850.23727396689</v>
      </c>
      <c r="BA35" s="66">
        <f>'[95]Cs Soc'!$E$30</f>
        <v>0.41167710555555553</v>
      </c>
      <c r="BB35" s="65">
        <f>BB24*BA35</f>
        <v>173850.23727396689</v>
      </c>
      <c r="BD35" s="66">
        <v>0.41167710555555553</v>
      </c>
      <c r="BE35" s="65">
        <f>BE24*BD35</f>
        <v>217312.79659245862</v>
      </c>
      <c r="BG35" s="66">
        <v>0.41167710555555553</v>
      </c>
      <c r="BH35" s="65">
        <f>BH24*BG35</f>
        <v>217312.79659245862</v>
      </c>
      <c r="BJ35" s="67">
        <v>0.41387710555555551</v>
      </c>
      <c r="BK35" s="65">
        <f>BK24*BJ35</f>
        <v>218474.11488305975</v>
      </c>
      <c r="BM35" s="67">
        <v>0.41387710555555551</v>
      </c>
      <c r="BN35" s="65">
        <f>BN24*BM35</f>
        <v>266538.4201573329</v>
      </c>
      <c r="BP35" s="67">
        <v>0.41387710555555551</v>
      </c>
      <c r="BQ35" s="65">
        <f>BQ24*BP35</f>
        <v>266538.4201573329</v>
      </c>
      <c r="BS35" s="67">
        <v>0.41387710555555551</v>
      </c>
      <c r="BT35" s="65">
        <f>BT24*BS35</f>
        <v>266538.4201573329</v>
      </c>
      <c r="BV35" s="67">
        <v>0.41387710555555551</v>
      </c>
      <c r="BW35" s="65">
        <f>BW24*BV35</f>
        <v>363715.70645731786</v>
      </c>
      <c r="BY35" s="67">
        <v>0.41387710555555551</v>
      </c>
      <c r="BZ35" s="65">
        <f>BZ24*BY35</f>
        <v>363715.70645731786</v>
      </c>
      <c r="CB35" s="67">
        <v>0.41387710555555551</v>
      </c>
      <c r="CC35" s="65">
        <f>CC24*CB35</f>
        <v>363715.70645731786</v>
      </c>
      <c r="CE35" s="67">
        <v>0.41387710555555551</v>
      </c>
      <c r="CF35" s="65">
        <f>CF24*CE35</f>
        <v>677269.75613748527</v>
      </c>
    </row>
    <row r="36" spans="1:84">
      <c r="B36" t="s">
        <v>83</v>
      </c>
      <c r="C36" s="65">
        <f>SUM(E28:E30)</f>
        <v>20864.97</v>
      </c>
      <c r="D36" s="66">
        <v>2.8400000000000002E-2</v>
      </c>
      <c r="E36" s="65">
        <f>C36*D36</f>
        <v>592.56514800000002</v>
      </c>
      <c r="G36" s="66">
        <v>2.8400000000000002E-2</v>
      </c>
      <c r="H36" s="65">
        <f>SUM(H28:H30)*G36</f>
        <v>681.44992019999995</v>
      </c>
      <c r="J36" s="66">
        <v>2.8400000000000002E-2</v>
      </c>
      <c r="K36" s="65">
        <f>SUM(K28:K30)*J36</f>
        <v>859.21946460000004</v>
      </c>
      <c r="M36" s="65"/>
      <c r="O36" s="66">
        <v>2.8400000000000002E-2</v>
      </c>
      <c r="P36" s="65">
        <f>SUM(P28:P30,P32)*O36</f>
        <v>945.14141106000011</v>
      </c>
      <c r="R36" s="66">
        <v>2.8400000000000002E-2</v>
      </c>
      <c r="S36" s="65">
        <f>SUM(S28:S30,S32)*R36</f>
        <v>1039.655552166</v>
      </c>
      <c r="U36" s="66">
        <v>2.8400000000000002E-2</v>
      </c>
      <c r="V36" s="65">
        <f>SUM(V28:V30,V32)*U36</f>
        <v>1039.655552166</v>
      </c>
      <c r="X36" s="66">
        <v>2.8400000000000002E-2</v>
      </c>
      <c r="Y36" s="65">
        <f>SUM(Y28:Y30,Y32)*X36</f>
        <v>1125.5774986259999</v>
      </c>
      <c r="AA36" s="66">
        <v>2.8400000000000002E-2</v>
      </c>
      <c r="AB36" s="65">
        <f>SUM(AB28:AB30,AB32)*AA36</f>
        <v>1220.091639732</v>
      </c>
      <c r="AD36" s="66">
        <v>2.8400000000000002E-2</v>
      </c>
      <c r="AE36" s="65">
        <f>SUM(AE28:AE30,AE32)*AD36</f>
        <v>1220.0916397320002</v>
      </c>
      <c r="AG36" s="66">
        <v>2.8400000000000002E-2</v>
      </c>
      <c r="AH36" s="65">
        <f>SUM(AH28:AH30,AH32)*AG36</f>
        <v>1379.0472406830002</v>
      </c>
      <c r="AJ36" s="66">
        <v>2.8400000000000002E-2</v>
      </c>
      <c r="AK36" s="65">
        <f>SUM(AK28:AK30,AK32)*AJ36</f>
        <v>1538.0028416340001</v>
      </c>
      <c r="AM36" s="66">
        <v>2.8400000000000002E-2</v>
      </c>
      <c r="AN36" s="65">
        <f>SUM(AN28:AN30,AN32)*AM36</f>
        <v>1709.846734554</v>
      </c>
      <c r="AP36" s="66">
        <v>2.8400000000000002E-2</v>
      </c>
      <c r="AQ36" s="65">
        <f>SUM(AQ28:AQ30,AQ32)*AP36</f>
        <v>1752.8077077840001</v>
      </c>
      <c r="AS36" s="66">
        <v>2.8400000000000002E-2</v>
      </c>
      <c r="AT36" s="65">
        <f>SUM(AT28:AT30,AT32)*AS36</f>
        <v>1752.8077077840003</v>
      </c>
      <c r="AV36" s="65"/>
      <c r="AX36" s="66">
        <v>2.8400000000000002E-2</v>
      </c>
      <c r="AY36" s="65">
        <f>SUM(AY28:AY30,AY32)*AX36</f>
        <v>1945.6165556402404</v>
      </c>
      <c r="BA36" s="66">
        <f>'[95]Cs Soc'!$D$20</f>
        <v>2.8400000000000002E-2</v>
      </c>
      <c r="BB36" s="65">
        <f>SUM(BB28:BB30,BB32)*BA36</f>
        <v>2191.0096347300005</v>
      </c>
      <c r="BD36" s="66">
        <v>2.8400000000000002E-2</v>
      </c>
      <c r="BE36" s="65">
        <f>SUM(BE28:BE30,BE32)*BD36</f>
        <v>2366.2904055084005</v>
      </c>
      <c r="BG36" s="66">
        <v>2.8400000000000002E-2</v>
      </c>
      <c r="BH36" s="65">
        <f>SUM(BH28:BH30,BH32)*BG36</f>
        <v>2541.5711762868004</v>
      </c>
      <c r="BJ36" s="67">
        <v>3.0599999999999999E-2</v>
      </c>
      <c r="BK36" s="65">
        <f>SUM(BK28:BK30,BK32)*BJ36</f>
        <v>2880.0975944979004</v>
      </c>
      <c r="BM36" s="67">
        <v>3.0599999999999999E-2</v>
      </c>
      <c r="BN36" s="65">
        <f>SUM(BN28:BN30,BN32)*BM36</f>
        <v>3163.3858824813001</v>
      </c>
      <c r="BP36" s="67">
        <v>3.0599999999999999E-2</v>
      </c>
      <c r="BQ36" s="65">
        <f>SUM(BQ28:BQ30,BQ32)*BP36</f>
        <v>3599.6498459757363</v>
      </c>
      <c r="BS36" s="67">
        <v>3.0599999999999999E-2</v>
      </c>
      <c r="BT36" s="65">
        <f>SUM(BT28:BT30,BT32)*BS36</f>
        <v>3930.1528486230368</v>
      </c>
      <c r="BV36" s="67">
        <v>3.0599999999999999E-2</v>
      </c>
      <c r="BW36" s="65">
        <f>SUM(BW28:BW30,BW32)*BV36</f>
        <v>4829.1210158236927</v>
      </c>
      <c r="BY36" s="67">
        <v>3.0599999999999999E-2</v>
      </c>
      <c r="BZ36" s="65">
        <f>SUM(BZ28:BZ30,BZ32)*BY36</f>
        <v>5824.4072009387037</v>
      </c>
      <c r="CB36" s="67">
        <v>3.0599999999999999E-2</v>
      </c>
      <c r="CC36" s="65">
        <f>SUM(CC28:CC30,CC32)*CB36</f>
        <v>6013.2660595943044</v>
      </c>
      <c r="CE36" s="67">
        <v>3.0599999999999999E-2</v>
      </c>
      <c r="CF36" s="65">
        <f>SUM(CF28:CF30,CF32)*CE36</f>
        <v>7898.0774689771924</v>
      </c>
    </row>
    <row r="37" spans="1:84">
      <c r="B37" t="s">
        <v>84</v>
      </c>
      <c r="C37" s="65"/>
      <c r="D37" s="66"/>
      <c r="E37" s="65"/>
      <c r="G37" s="66"/>
      <c r="H37" s="65"/>
      <c r="J37" s="66"/>
      <c r="K37" s="65"/>
      <c r="M37" s="65"/>
      <c r="O37" s="66">
        <v>0.20450848555555556</v>
      </c>
      <c r="P37" s="65">
        <f>P31*O37</f>
        <v>4233.5016908878561</v>
      </c>
      <c r="R37" s="66">
        <v>0.20450848555555556</v>
      </c>
      <c r="S37" s="65">
        <f>S31*R37</f>
        <v>8890.3535508644982</v>
      </c>
      <c r="U37" s="66">
        <v>0.20450848555555556</v>
      </c>
      <c r="V37" s="65">
        <f>V31*U37</f>
        <v>0</v>
      </c>
      <c r="X37" s="66">
        <v>0.20450848555555556</v>
      </c>
      <c r="Y37" s="65">
        <f>Y31*X37</f>
        <v>4233.5016908878561</v>
      </c>
      <c r="AA37" s="66">
        <v>0.20450848555555556</v>
      </c>
      <c r="AB37" s="65">
        <f>AB31*AA37</f>
        <v>8890.3535508644982</v>
      </c>
      <c r="AD37" s="66">
        <v>0.20450848555555556</v>
      </c>
      <c r="AE37" s="65">
        <f>AE31*AD37</f>
        <v>0</v>
      </c>
      <c r="AG37" s="66">
        <v>0.20450848555555556</v>
      </c>
      <c r="AH37" s="65">
        <f>AH31*AG37</f>
        <v>7831.9781281425348</v>
      </c>
      <c r="AJ37" s="66">
        <v>0.20450848555555556</v>
      </c>
      <c r="AK37" s="65">
        <f>AK31*AJ37</f>
        <v>7831.9781281425348</v>
      </c>
      <c r="AM37" s="66">
        <v>0.20450848555555556</v>
      </c>
      <c r="AN37" s="65">
        <f>AN31*AM37</f>
        <v>7831.9781281425348</v>
      </c>
      <c r="AP37" s="66">
        <v>0.20450848555555556</v>
      </c>
      <c r="AQ37" s="65">
        <f>AQ31*AP37</f>
        <v>7831.9781281425348</v>
      </c>
      <c r="AS37" s="66">
        <v>0.20450848555555556</v>
      </c>
      <c r="AT37" s="65">
        <f>AT31*AS37</f>
        <v>0</v>
      </c>
      <c r="AV37" s="65"/>
      <c r="AX37" s="66">
        <v>0.20450848555555556</v>
      </c>
      <c r="AY37" s="65">
        <f>AY31*AX37</f>
        <v>9499.9777943523495</v>
      </c>
      <c r="BA37" s="66">
        <f>'[95]Cs Soc'!$E$49</f>
        <v>0.20450848555555556</v>
      </c>
      <c r="BB37" s="65">
        <f>BB31*BA37</f>
        <v>21590.858623528071</v>
      </c>
      <c r="BD37" s="66">
        <v>0.20450848555555556</v>
      </c>
      <c r="BE37" s="65">
        <f>BE31*BD37</f>
        <v>8636.343449411228</v>
      </c>
      <c r="BG37" s="66">
        <v>0.20450848555555556</v>
      </c>
      <c r="BH37" s="65">
        <f>BH31*BG37</f>
        <v>17272.686898822456</v>
      </c>
      <c r="BJ37" s="67">
        <v>0.20670848555555554</v>
      </c>
      <c r="BK37" s="65">
        <f>BK31*BJ37</f>
        <v>24005.434509813131</v>
      </c>
      <c r="BM37" s="67">
        <v>0.20670848555555554</v>
      </c>
      <c r="BN37" s="65">
        <f>BN31*BM37</f>
        <v>13093.873368988978</v>
      </c>
      <c r="BP37" s="67">
        <v>0.20670848555555554</v>
      </c>
      <c r="BQ37" s="65">
        <f>BQ31*BP37</f>
        <v>33258.438357232008</v>
      </c>
      <c r="BS37" s="67">
        <v>0.20670848555555554</v>
      </c>
      <c r="BT37" s="65">
        <f>BT31*BS37</f>
        <v>48534.623954385817</v>
      </c>
      <c r="BV37" s="67">
        <v>0.20670848555555554</v>
      </c>
      <c r="BW37" s="65">
        <f>BW31*BV37</f>
        <v>41551.224824258359</v>
      </c>
      <c r="BY37" s="67">
        <v>0.20670848555555554</v>
      </c>
      <c r="BZ37" s="65">
        <f>BZ31*BY37</f>
        <v>87554.366593972969</v>
      </c>
      <c r="CB37" s="67">
        <v>0.20670848555555554</v>
      </c>
      <c r="CC37" s="65">
        <f>CC31*CB37</f>
        <v>96283.615506632297</v>
      </c>
      <c r="CE37" s="67">
        <v>0.20670848555555554</v>
      </c>
      <c r="CF37" s="65">
        <f>CF31*CE37</f>
        <v>26798.794161864109</v>
      </c>
    </row>
    <row r="38" spans="1:84">
      <c r="B38" s="56" t="s">
        <v>85</v>
      </c>
      <c r="C38" s="57"/>
      <c r="D38" s="57"/>
      <c r="E38" s="58">
        <f>SUM(E35:E37)</f>
        <v>59365.464834939456</v>
      </c>
      <c r="G38" s="57"/>
      <c r="H38" s="58">
        <f>SUM(H35:H37)</f>
        <v>68270.284560180371</v>
      </c>
      <c r="J38" s="57"/>
      <c r="K38" s="58">
        <f>SUM(K35:K37)</f>
        <v>86079.924010662202</v>
      </c>
      <c r="M38" s="65"/>
      <c r="O38" s="57"/>
      <c r="P38" s="58">
        <f>SUM(P35:P37)</f>
        <v>90399.347648010065</v>
      </c>
      <c r="R38" s="57"/>
      <c r="S38" s="58">
        <f>SUM(S35:S37)</f>
        <v>95150.713649092708</v>
      </c>
      <c r="U38" s="57"/>
      <c r="V38" s="58">
        <f>SUM(V35:V37)</f>
        <v>104156.70805290126</v>
      </c>
      <c r="X38" s="57"/>
      <c r="Y38" s="58">
        <f>SUM(Y35:Y37)</f>
        <v>108476.13169024911</v>
      </c>
      <c r="AA38" s="57"/>
      <c r="AB38" s="58">
        <f>SUM(AB35:AB37)</f>
        <v>113227.49769133175</v>
      </c>
      <c r="AD38" s="57"/>
      <c r="AE38" s="58">
        <f>SUM(AE35:AE37)</f>
        <v>122233.49209514033</v>
      </c>
      <c r="AG38" s="57"/>
      <c r="AH38" s="58">
        <f>SUM(AH35:AH37)</f>
        <v>130224.42582423387</v>
      </c>
      <c r="AJ38" s="57"/>
      <c r="AK38" s="58">
        <f>SUM(AK35:AK37)</f>
        <v>146149.21176620637</v>
      </c>
      <c r="AM38" s="57"/>
      <c r="AN38" s="58">
        <f>SUM(AN35:AN37)</f>
        <v>163365.19656833881</v>
      </c>
      <c r="AP38" s="57"/>
      <c r="AQ38" s="58">
        <f>SUM(AQ35:AQ37)</f>
        <v>167669.19276887196</v>
      </c>
      <c r="AS38" s="57"/>
      <c r="AT38" s="58">
        <f>SUM(AT35:AT37)</f>
        <v>175603.04498175089</v>
      </c>
      <c r="AV38" s="65"/>
      <c r="AX38" s="57"/>
      <c r="AY38" s="58">
        <f>SUM(AY35:AY37)</f>
        <v>185295.83162395947</v>
      </c>
      <c r="BA38" s="57"/>
      <c r="BB38" s="58">
        <f>SUM(BB35:BB37)</f>
        <v>197632.10553222496</v>
      </c>
      <c r="BD38" s="57"/>
      <c r="BE38" s="58">
        <f>SUM(BE35:BE37)</f>
        <v>228315.43044737822</v>
      </c>
      <c r="BG38" s="57"/>
      <c r="BH38" s="58">
        <f>SUM(BH35:BH37)</f>
        <v>237127.05466756786</v>
      </c>
      <c r="BJ38" s="57"/>
      <c r="BK38" s="58">
        <f>SUM(BK35:BK37)</f>
        <v>245359.6469873708</v>
      </c>
      <c r="BM38" s="57"/>
      <c r="BN38" s="58">
        <f>SUM(BN35:BN37)</f>
        <v>282795.67940880317</v>
      </c>
      <c r="BP38" s="57"/>
      <c r="BQ38" s="58">
        <f>SUM(BQ35:BQ37)</f>
        <v>303396.50836054067</v>
      </c>
      <c r="BS38" s="57"/>
      <c r="BT38" s="58">
        <f>SUM(BT35:BT37)</f>
        <v>319003.19696034177</v>
      </c>
      <c r="BV38" s="57"/>
      <c r="BW38" s="58">
        <f>SUM(BW35:BW37)</f>
        <v>410096.0522973999</v>
      </c>
      <c r="BY38" s="57"/>
      <c r="BZ38" s="58">
        <f>SUM(BZ35:BZ37)</f>
        <v>457094.48025222955</v>
      </c>
      <c r="CB38" s="57"/>
      <c r="CC38" s="58">
        <f>SUM(CC35:CC37)</f>
        <v>466012.58802354446</v>
      </c>
      <c r="CE38" s="57"/>
      <c r="CF38" s="58">
        <f>SUM(CF35:CF37)</f>
        <v>711966.62776832655</v>
      </c>
    </row>
    <row r="39" spans="1:84">
      <c r="M39" s="65"/>
      <c r="AV39" s="65"/>
    </row>
    <row r="40" spans="1:84">
      <c r="M40" s="65"/>
      <c r="AV40" s="65"/>
    </row>
    <row r="41" spans="1:84">
      <c r="A41" s="68" t="s">
        <v>86</v>
      </c>
      <c r="B41" s="69"/>
      <c r="C41" s="70"/>
      <c r="D41" s="70"/>
      <c r="E41" s="71">
        <f>E24+E33+E38</f>
        <v>222994.99204203946</v>
      </c>
      <c r="G41" s="72"/>
      <c r="H41" s="71">
        <f>H24+H33+H38</f>
        <v>256444.24084834533</v>
      </c>
      <c r="J41" s="72"/>
      <c r="K41" s="71">
        <f>K24+K33+K38</f>
        <v>323342.73846095719</v>
      </c>
      <c r="M41" s="65"/>
      <c r="O41" s="72"/>
      <c r="P41" s="71">
        <f>P24+P33+P38</f>
        <v>351388.44354333455</v>
      </c>
      <c r="R41" s="72"/>
      <c r="S41" s="71">
        <f>S24+S33+S38</f>
        <v>382238.71913394961</v>
      </c>
      <c r="U41" s="72"/>
      <c r="V41" s="71">
        <f>V24+V33+V38</f>
        <v>391244.71353775816</v>
      </c>
      <c r="X41" s="72"/>
      <c r="Y41" s="71">
        <f>Y24+Y33+Y38</f>
        <v>419290.41862013552</v>
      </c>
      <c r="AA41" s="72"/>
      <c r="AB41" s="71">
        <f>AB24+AB33+AB38</f>
        <v>450140.69421075063</v>
      </c>
      <c r="AD41" s="72"/>
      <c r="AE41" s="71">
        <f>AE24+AE33+AE38</f>
        <v>459146.68861455924</v>
      </c>
      <c r="AG41" s="72"/>
      <c r="AH41" s="71">
        <f>AH24+AH33+AH38</f>
        <v>511031.24301695736</v>
      </c>
      <c r="AJ41" s="72"/>
      <c r="AK41" s="71">
        <f>AK24+AK33+AK38</f>
        <v>570849.64963223436</v>
      </c>
      <c r="AM41" s="72"/>
      <c r="AN41" s="71">
        <f>AN24+AN33+AN38</f>
        <v>635518.1973244258</v>
      </c>
      <c r="AP41" s="72"/>
      <c r="AQ41" s="71">
        <f>AQ24+AQ33+AQ38</f>
        <v>651685.33424747386</v>
      </c>
      <c r="AS41" s="72"/>
      <c r="AT41" s="71">
        <f>AT24+AT33+AT38</f>
        <v>659619.18646035274</v>
      </c>
      <c r="AV41" s="65"/>
      <c r="AX41" s="72"/>
      <c r="AY41" s="71">
        <f>AY24+AY33+AY38</f>
        <v>722553.74866520741</v>
      </c>
      <c r="BA41" s="72"/>
      <c r="BB41" s="71">
        <f>BB24+BB33+BB38</f>
        <v>802652.28238047718</v>
      </c>
      <c r="BD41" s="72"/>
      <c r="BE41" s="71">
        <f>BE24+BE33+BE38</f>
        <v>881737.22144349059</v>
      </c>
      <c r="BG41" s="72"/>
      <c r="BH41" s="71">
        <f>BH24+BH33+BH38</f>
        <v>938950.45981154044</v>
      </c>
      <c r="BJ41" s="72"/>
      <c r="BK41" s="71">
        <f>BK24+BK33+BK38</f>
        <v>983484.26274223847</v>
      </c>
      <c r="BM41" s="72"/>
      <c r="BN41" s="71">
        <f>BN24+BN33+BN38</f>
        <v>1093522.7163854612</v>
      </c>
      <c r="BP41" s="72"/>
      <c r="BQ41" s="71">
        <f>BQ24+BQ33+BQ38</f>
        <v>1225931.2740187556</v>
      </c>
      <c r="BS41" s="72"/>
      <c r="BT41" s="71">
        <f>BT24+BT33+BT38</f>
        <v>1326240.7873773121</v>
      </c>
      <c r="BV41" s="72"/>
      <c r="BW41" s="71">
        <f>BW24+BW33+BW38</f>
        <v>1647725.3260581845</v>
      </c>
      <c r="BY41" s="72"/>
      <c r="BZ41" s="71">
        <f>BZ24+BZ33+BZ38</f>
        <v>1949800.2605722374</v>
      </c>
      <c r="CB41" s="72"/>
      <c r="CC41" s="71">
        <f>CC24+CC33+CC38</f>
        <v>2007119.9824914124</v>
      </c>
      <c r="CE41" s="72"/>
      <c r="CF41" s="71">
        <f>CF24+CF33+CF38</f>
        <v>2736122.1314318394</v>
      </c>
    </row>
    <row r="42" spans="1:84">
      <c r="M42" s="65"/>
      <c r="AV42" s="65"/>
    </row>
    <row r="43" spans="1:84">
      <c r="A43" s="285" t="s">
        <v>87</v>
      </c>
      <c r="B43" s="286"/>
      <c r="C43" s="286"/>
      <c r="D43" s="286"/>
      <c r="E43" s="287"/>
      <c r="H43" s="73">
        <f>H41/E41-1</f>
        <v>0.14999999999999969</v>
      </c>
      <c r="K43" s="73">
        <f>K41/H41-1</f>
        <v>0.26086956521739135</v>
      </c>
      <c r="M43" s="65"/>
      <c r="P43" s="73">
        <f>P41/K41-1</f>
        <v>8.673677106796629E-2</v>
      </c>
      <c r="S43" s="73">
        <f>S41/P41-1</f>
        <v>8.7795361963320939E-2</v>
      </c>
      <c r="V43" s="73">
        <f>V41/S41-1</f>
        <v>2.3561177748328888E-2</v>
      </c>
      <c r="Y43" s="73">
        <f>Y41/V41-1</f>
        <v>7.1683281874352467E-2</v>
      </c>
      <c r="AB43" s="73">
        <f>AB41/Y41-1</f>
        <v>7.3577344533991118E-2</v>
      </c>
      <c r="AE43" s="73">
        <f>AE41/AB41-1</f>
        <v>2.0007065612228647E-2</v>
      </c>
      <c r="AH43" s="73">
        <f>AH41/AE41-1</f>
        <v>0.11300213132094217</v>
      </c>
      <c r="AK43" s="73">
        <f>AK41/AH41-1</f>
        <v>0.11705430427722807</v>
      </c>
      <c r="AN43" s="73">
        <f>AN41/AK41-1</f>
        <v>0.113284728708958</v>
      </c>
      <c r="AQ43" s="73">
        <f>AQ41/AN41-1</f>
        <v>2.5439298183927317E-2</v>
      </c>
      <c r="AT43" s="73">
        <f>AT41/AQ41-1</f>
        <v>1.2174360532511308E-2</v>
      </c>
      <c r="AV43" s="65"/>
      <c r="AY43" s="73">
        <f>AY41/AT41-1</f>
        <v>9.5410448174762852E-2</v>
      </c>
      <c r="BB43" s="73">
        <f>BB41/AY41-1</f>
        <v>0.11085477566649948</v>
      </c>
      <c r="BE43" s="73">
        <f>BE41/BB41-1</f>
        <v>9.8529513712296568E-2</v>
      </c>
      <c r="BH43" s="73">
        <f>BH41/BE41-1</f>
        <v>6.4886949282220607E-2</v>
      </c>
      <c r="BK43" s="73">
        <f>BK41/BH41-1</f>
        <v>4.7429342480578285E-2</v>
      </c>
      <c r="BN43" s="73">
        <f>BN41/BK41-1</f>
        <v>0.11188633902123013</v>
      </c>
      <c r="BQ43" s="73">
        <f>BQ41/BN41-1</f>
        <v>0.12108441429635675</v>
      </c>
      <c r="BT43" s="73">
        <f>BT41/BQ41-1</f>
        <v>8.1823113158480121E-2</v>
      </c>
      <c r="BW43" s="73">
        <f>BW41/BT41-1</f>
        <v>0.24240284399382661</v>
      </c>
      <c r="BZ43" s="73">
        <f>BZ41/BW41-1</f>
        <v>0.18332845270801279</v>
      </c>
      <c r="CC43" s="73">
        <f>CC41/BZ41-1</f>
        <v>2.9397740413857898E-2</v>
      </c>
      <c r="CF43" s="73">
        <f>CF41/CC41-1</f>
        <v>0.36320805696704084</v>
      </c>
    </row>
    <row r="44" spans="1:84">
      <c r="M44" s="65"/>
      <c r="AV44" s="65"/>
      <c r="BB44" s="1"/>
      <c r="BE44" s="1"/>
      <c r="BH44" s="1"/>
      <c r="BK44" s="1"/>
      <c r="BN44" s="1"/>
      <c r="BQ44" s="1"/>
      <c r="BT44" s="1"/>
      <c r="BW44" s="1"/>
      <c r="BZ44" s="1"/>
      <c r="CC44" s="1"/>
      <c r="CF44" s="1"/>
    </row>
    <row r="45" spans="1:84">
      <c r="M45" s="65"/>
      <c r="V45" s="73">
        <f>V41/K41-1</f>
        <v>0.20999999999999996</v>
      </c>
      <c r="Y45" s="74">
        <f>1+$Y$43</f>
        <v>1.0716832818743525</v>
      </c>
      <c r="AB45" s="74">
        <f>1+$AB$43</f>
        <v>1.0735773445339911</v>
      </c>
      <c r="AE45" s="74">
        <f>1+$AE$43</f>
        <v>1.0200070656122286</v>
      </c>
      <c r="AH45" s="74">
        <f>1+$AH$43</f>
        <v>1.1130021313209422</v>
      </c>
      <c r="AK45" s="74">
        <f>1+AK$43</f>
        <v>1.1170543042772281</v>
      </c>
      <c r="AN45" s="74">
        <f>1+AN$43</f>
        <v>1.113284728708958</v>
      </c>
      <c r="AQ45" s="74">
        <f>1+AQ$43</f>
        <v>1.0254392981839273</v>
      </c>
      <c r="AT45" s="74">
        <f>1+AT$43</f>
        <v>1.0121743605325113</v>
      </c>
      <c r="AV45" s="65"/>
      <c r="AY45" s="74">
        <f>1+AY$43</f>
        <v>1.0954104481747629</v>
      </c>
      <c r="BB45" s="75">
        <f>1+BB$43</f>
        <v>1.1108547756664995</v>
      </c>
      <c r="BE45" s="76">
        <f>1+BE$43</f>
        <v>1.0985295137122966</v>
      </c>
      <c r="BH45" s="76">
        <f>1+BH$43</f>
        <v>1.0648869492822206</v>
      </c>
      <c r="BK45" s="75">
        <f>1+BK$43</f>
        <v>1.0474293424805783</v>
      </c>
      <c r="BN45" s="75">
        <f>1+BN$43</f>
        <v>1.1118863390212301</v>
      </c>
      <c r="BQ45" s="75">
        <f>1+BQ$43</f>
        <v>1.1210844142963567</v>
      </c>
      <c r="BT45" s="75">
        <f>1+BT$43</f>
        <v>1.0818231131584801</v>
      </c>
      <c r="BW45" s="75">
        <f>1+BW$43</f>
        <v>1.2424028439938266</v>
      </c>
      <c r="BZ45" s="75">
        <f>1+BZ$43</f>
        <v>1.1833284527080128</v>
      </c>
      <c r="CC45" s="75">
        <f>1+CC$43</f>
        <v>1.0293977404138579</v>
      </c>
      <c r="CF45" s="75">
        <f>1+CF$43</f>
        <v>1.3632080569670408</v>
      </c>
    </row>
    <row r="46" spans="1:84">
      <c r="M46" s="65"/>
      <c r="AV46" s="65"/>
    </row>
  </sheetData>
  <mergeCells count="78">
    <mergeCell ref="CE2:CF2"/>
    <mergeCell ref="CE3:CF3"/>
    <mergeCell ref="CE5:CF5"/>
    <mergeCell ref="BY2:BZ2"/>
    <mergeCell ref="BY3:BZ3"/>
    <mergeCell ref="BY5:BZ5"/>
    <mergeCell ref="CB2:CC2"/>
    <mergeCell ref="CB3:CC3"/>
    <mergeCell ref="CB5:CC5"/>
    <mergeCell ref="BV2:BW2"/>
    <mergeCell ref="BV3:BW3"/>
    <mergeCell ref="BV5:BW5"/>
    <mergeCell ref="BS2:BT2"/>
    <mergeCell ref="BS3:BT3"/>
    <mergeCell ref="BS5:BT5"/>
    <mergeCell ref="BM3:BN3"/>
    <mergeCell ref="BP2:BQ2"/>
    <mergeCell ref="BP5:BQ5"/>
    <mergeCell ref="BM2:BN2"/>
    <mergeCell ref="BM5:BN5"/>
    <mergeCell ref="C2:E2"/>
    <mergeCell ref="G2:H2"/>
    <mergeCell ref="J2:K2"/>
    <mergeCell ref="O2:P2"/>
    <mergeCell ref="R2:S2"/>
    <mergeCell ref="AA3:AB3"/>
    <mergeCell ref="AD3:AE3"/>
    <mergeCell ref="AS5:AT5"/>
    <mergeCell ref="AX5:AY5"/>
    <mergeCell ref="AG3:AH3"/>
    <mergeCell ref="AJ3:AK3"/>
    <mergeCell ref="AM3:AN3"/>
    <mergeCell ref="AP3:AQ3"/>
    <mergeCell ref="AS3:AT3"/>
    <mergeCell ref="O3:P3"/>
    <mergeCell ref="R3:S3"/>
    <mergeCell ref="U5:V5"/>
    <mergeCell ref="X5:Y5"/>
    <mergeCell ref="U3:V3"/>
    <mergeCell ref="X3:Y3"/>
    <mergeCell ref="A43:E43"/>
    <mergeCell ref="BP3:BQ3"/>
    <mergeCell ref="AA5:AB5"/>
    <mergeCell ref="AD5:AE5"/>
    <mergeCell ref="AG5:AH5"/>
    <mergeCell ref="AJ5:AK5"/>
    <mergeCell ref="AM5:AN5"/>
    <mergeCell ref="AP5:AQ5"/>
    <mergeCell ref="C5:E5"/>
    <mergeCell ref="G5:H5"/>
    <mergeCell ref="J5:K5"/>
    <mergeCell ref="O5:P5"/>
    <mergeCell ref="R5:S5"/>
    <mergeCell ref="BA5:BB5"/>
    <mergeCell ref="BA3:BB3"/>
    <mergeCell ref="BD3:BE3"/>
    <mergeCell ref="A7:A24"/>
    <mergeCell ref="A28:A33"/>
    <mergeCell ref="AX2:AY2"/>
    <mergeCell ref="BA2:BB2"/>
    <mergeCell ref="BD2:BE2"/>
    <mergeCell ref="AX3:AY3"/>
    <mergeCell ref="BD5:BE5"/>
    <mergeCell ref="AM2:AN2"/>
    <mergeCell ref="AP2:AQ2"/>
    <mergeCell ref="AS2:AT2"/>
    <mergeCell ref="U2:V2"/>
    <mergeCell ref="X2:Y2"/>
    <mergeCell ref="AA2:AB2"/>
    <mergeCell ref="AD2:AE2"/>
    <mergeCell ref="AG2:AH2"/>
    <mergeCell ref="AJ2:AK2"/>
    <mergeCell ref="BG5:BH5"/>
    <mergeCell ref="BJ5:BK5"/>
    <mergeCell ref="BG2:BH2"/>
    <mergeCell ref="BJ2:BK2"/>
    <mergeCell ref="BG3:BH3"/>
    <mergeCell ref="BJ3:BK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5821E7-F4F4-41BC-94B1-6D68C09B223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purl.org/dc/elements/1.1/"/>
    <ds:schemaRef ds:uri="http://schemas.microsoft.com/office/2006/metadata/properties"/>
    <ds:schemaRef ds:uri="http://schemas.microsoft.com/office/infopath/2007/PartnerControls"/>
    <ds:schemaRef ds:uri="40de77e2-37bb-4c7a-ab4d-547915d9955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C845BE-1894-4E23-B16E-3181FEE15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BB72B1-97FE-4355-A4F6-2E4B8F3AA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PGR-Tup-Ata-MM</vt:lpstr>
      <vt:lpstr>Transporte ítem 2.1 Lab24x7</vt:lpstr>
      <vt:lpstr>FAPGR</vt:lpstr>
      <vt:lpstr>Seguimiento FA</vt:lpstr>
      <vt:lpstr>Sumas extras</vt:lpstr>
      <vt:lpstr>USD</vt:lpstr>
      <vt:lpstr>GO</vt:lpstr>
      <vt:lpstr>IPIM</vt:lpstr>
      <vt:lpstr>MO Mza</vt:lpstr>
      <vt:lpstr>MO NQN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2024-05-22T17:03:22Z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