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71. DBN7316 Vista Entre Lomas/"/>
    </mc:Choice>
  </mc:AlternateContent>
  <xr:revisionPtr revIDLastSave="451" documentId="11_53D053E60DAC1A16630E8B5AAF659CA5C0469EB7" xr6:coauthVersionLast="47" xr6:coauthVersionMax="47" xr10:uidLastSave="{9DCFE4E4-34D3-4B67-A5FF-66B23A6D5ECC}"/>
  <bookViews>
    <workbookView xWindow="-110" yWindow="-110" windowWidth="19420" windowHeight="1042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G6" i="14"/>
  <c r="H6" i="14" s="1"/>
  <c r="K6" i="14" s="1"/>
  <c r="J6" i="14" l="1"/>
  <c r="L6" i="14" s="1"/>
  <c r="M6" i="14" s="1"/>
  <c r="D7" i="14"/>
  <c r="D5" i="14"/>
  <c r="G7" i="14" l="1"/>
  <c r="H7" i="14" l="1"/>
  <c r="K7" i="14" s="1"/>
  <c r="J7" i="14"/>
  <c r="G5" i="14" l="1"/>
  <c r="L2" i="14"/>
  <c r="L7" i="14" s="1"/>
  <c r="M7" i="14" s="1"/>
  <c r="J5" i="14" l="1"/>
  <c r="H5" i="14"/>
  <c r="M17" i="13"/>
  <c r="L7" i="13"/>
  <c r="K5" i="14" l="1"/>
  <c r="L5" i="14" s="1"/>
  <c r="M5" i="14" s="1"/>
  <c r="J6" i="7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<sst xmlns="http://schemas.openxmlformats.org/spreadsheetml/2006/main" count="219" uniqueCount="96">
  <si>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</si>
  <si>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</si>
  <si>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</si>
  <si>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</si>
  <si>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</si>
  <si>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</si>
  <si>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</si>
  <si>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</si>
  <si>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</si>
  <si>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</si>
  <si>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</si>
  <si>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</si>
  <si>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</si>
  <si>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</si>
  <si>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</si>
  <si>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</si>
  <si>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</si>
  <si>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</si>
  <si>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</si>
  <si>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</si>
  <si>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</si>
  <si>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</si>
  <si>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</si>
  <si>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</si>
  <si>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</si>
  <si>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</si>
  <si>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</si>
  <si>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</si>
  <si>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</si>
  <si>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</si>
  <si>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</si>
  <si>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</si>
  <si>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</si>
  <si>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</si>
  <si>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</si>
  <si>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</si>
  <si>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</si>
  <si>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</si>
  <si>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</si>
  <si>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</si>
  <si>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</si>
  <si>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</si>
  <si>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</si>
  <si>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</si>
  <si>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</si>
  <si>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</si>
  <si>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</si>
  <si>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</si>
  <si>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</si>
  <si>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</si>
  <si>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</si>
  <si>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</si>
  <si>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</si>
  <si>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</si>
  <si>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</si>
  <si>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</si>
  <si>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</si>
  <si>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</si>
  <si>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</si>
  <si>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</si>
  <si>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</si>
  <si>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</si>
  <si>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</si>
  <si>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</si>
  <si>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</si>
  <si>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</si>
  <si>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</si>
  <si>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</si>
  <si>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</si>
  <si>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</si>
  <si>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</si>
  <si>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</si>
  <si>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</si>
  <si>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</si>
  <si>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</si>
  <si>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</si>
  <si>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</si>
  <si>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Costo Rep [USD/lt] sep-23</t>
  </si>
  <si>
    <t>Imp Pais</t>
  </si>
  <si>
    <t>IIBB e Imprevistos</t>
  </si>
  <si>
    <t>Costo Total USD]</t>
  </si>
  <si>
    <t>Precio Vigente</t>
  </si>
  <si>
    <t>Cotización</t>
  </si>
  <si>
    <t>Flete  [USD/lt]</t>
  </si>
  <si>
    <t>Actual 1</t>
  </si>
  <si>
    <t>Actual 2</t>
  </si>
  <si>
    <t>Variación [actual/ref] 1</t>
  </si>
  <si>
    <t>Variación [actual/ref] 2</t>
  </si>
  <si>
    <t>YPF</t>
  </si>
  <si>
    <t>DBN7316</t>
  </si>
  <si>
    <t>Costo Rep [USD/lt] abr-24</t>
  </si>
  <si>
    <t>Vista</t>
  </si>
  <si>
    <t>DBN2446</t>
  </si>
  <si>
    <t>DBN1487</t>
  </si>
  <si>
    <t>Actual 3</t>
  </si>
  <si>
    <t>Referencias desemulsionante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</si>
</sst>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0" fontId="4" fillId="9" borderId="23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4" fontId="0" fillId="9" borderId="23" xfId="0" applyNumberFormat="1" applyFill="1" applyBorder="1" applyAlignment="1">
      <alignment horizontal="center" vertical="center"/>
    </xf>
    <xf numFmtId="3" fontId="0" fillId="9" borderId="23" xfId="0" applyNumberFormat="1" applyFill="1" applyBorder="1" applyAlignment="1">
      <alignment horizontal="center" vertical="center"/>
    </xf>
    <xf numFmtId="2" fontId="0" fillId="9" borderId="23" xfId="0" applyNumberFormat="1" applyFill="1" applyBorder="1" applyAlignment="1">
      <alignment horizontal="center" vertical="center"/>
    </xf>
    <xf numFmtId="2" fontId="4" fillId="9" borderId="23" xfId="0" applyNumberFormat="1" applyFont="1" applyFill="1" applyBorder="1" applyAlignment="1">
      <alignment horizontal="center" vertical="center"/>
    </xf>
    <xf numFmtId="2" fontId="4" fillId="12" borderId="23" xfId="0" applyNumberFormat="1" applyFont="1" applyFill="1" applyBorder="1" applyAlignment="1">
      <alignment horizontal="center" vertical="center"/>
    </xf>
    <xf numFmtId="169" fontId="4" fillId="10" borderId="23" xfId="13" applyNumberFormat="1" applyFont="1" applyFill="1" applyBorder="1" applyAlignment="1">
      <alignment horizontal="center" vertical="center"/>
    </xf>
    <xf numFmtId="1" fontId="4" fillId="9" borderId="22" xfId="0" applyNumberFormat="1" applyFont="1" applyFill="1" applyBorder="1" applyAlignment="1">
      <alignment horizontal="center" vertical="center"/>
    </xf>
    <xf numFmtId="9" fontId="4" fillId="9" borderId="22" xfId="13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tabSelected="1" zoomScale="80" zoomScaleNormal="80" workbookViewId="0">
      <selection activeCell="Q4" sqref="Q4"/>
    </sheetView>
  </sheetViews>
  <sheetFormatPr baseColWidth="10" defaultRowHeight="14.5" x14ac:dyDescent="0.35"/>
  <cols>
    <col min="1" max="1" width="9.1796875" bestFit="1" customWidth="1"/>
    <col min="2" max="2" width="14.1796875" customWidth="1"/>
    <col min="3" max="3" width="15.453125" customWidth="1"/>
    <col min="4" max="4" width="10.81640625" customWidth="1"/>
    <col min="5" max="5" width="8.26953125" bestFit="1" customWidth="1"/>
    <col min="6" max="6" width="12.54296875" customWidth="1"/>
    <col min="7" max="7" width="13.26953125" customWidth="1"/>
    <col min="8" max="8" width="15.7265625" customWidth="1"/>
    <col min="9" max="9" width="19.1796875" customWidth="1"/>
    <col min="10" max="10" width="12.54296875" customWidth="1"/>
    <col min="12" max="12" width="9.81640625" customWidth="1"/>
    <col min="13" max="13" width="10.81640625" customWidth="1"/>
  </cols>
  <sheetData>
    <row r="1" spans="1:13" ht="27.75" customHeight="1" x14ac:dyDescent="0.35">
      <c r="A1" s="144" t="s">
        <v>72</v>
      </c>
      <c r="B1" s="144">
        <v>820</v>
      </c>
      <c r="C1" s="145">
        <v>45299</v>
      </c>
      <c r="D1" s="144" t="s">
        <v>74</v>
      </c>
      <c r="E1" s="144"/>
      <c r="F1" s="144"/>
      <c r="L1" s="157" t="s">
        <v>79</v>
      </c>
      <c r="M1" s="158"/>
    </row>
    <row r="2" spans="1:13" ht="27.75" customHeight="1" x14ac:dyDescent="0.35">
      <c r="L2" s="159">
        <f>4.5%+1%</f>
        <v>5.5E-2</v>
      </c>
      <c r="M2" s="160"/>
    </row>
    <row r="3" spans="1:13" ht="27.75" customHeight="1" x14ac:dyDescent="0.35">
      <c r="A3" s="156" t="s">
        <v>82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ht="27.75" customHeight="1" x14ac:dyDescent="0.35">
      <c r="A4" s="134" t="s">
        <v>71</v>
      </c>
      <c r="B4" s="134" t="s">
        <v>69</v>
      </c>
      <c r="C4" s="133" t="s">
        <v>90</v>
      </c>
      <c r="D4" s="133" t="s">
        <v>75</v>
      </c>
      <c r="E4" s="133" t="s">
        <v>78</v>
      </c>
      <c r="F4" s="133" t="s">
        <v>83</v>
      </c>
      <c r="G4" s="133" t="s">
        <v>76</v>
      </c>
      <c r="H4" s="133" t="s">
        <v>67</v>
      </c>
      <c r="I4" s="133" t="s">
        <v>0</v>
      </c>
      <c r="J4" s="133" t="s">
        <v>80</v>
      </c>
      <c r="K4" s="133" t="s">
        <v>68</v>
      </c>
      <c r="L4" s="133" t="s">
        <v>70</v>
      </c>
      <c r="M4" s="133" t="s">
        <v>70</v>
      </c>
    </row>
    <row r="5" spans="1:13" ht="27.75" customHeight="1" x14ac:dyDescent="0.35">
      <c r="A5" s="146" t="s">
        <v>84</v>
      </c>
      <c r="B5" s="147" t="s">
        <v>89</v>
      </c>
      <c r="C5" s="148">
        <v>3.75</v>
      </c>
      <c r="D5" s="149">
        <f>(200*500/1000)*30.4</f>
        <v>3040</v>
      </c>
      <c r="E5" s="148"/>
      <c r="F5" s="150">
        <v>0.11</v>
      </c>
      <c r="G5" s="151">
        <f>+C5+F5+E5</f>
        <v>3.86</v>
      </c>
      <c r="H5" s="152">
        <f>+I5*G5</f>
        <v>6.3689999999999998</v>
      </c>
      <c r="I5" s="151">
        <v>1.65</v>
      </c>
      <c r="J5" s="149">
        <f>D5*G5</f>
        <v>11734.4</v>
      </c>
      <c r="K5" s="149">
        <f>H5*D5</f>
        <v>19361.759999999998</v>
      </c>
      <c r="L5" s="149">
        <f>ROUND(K5-J5-$L$2*K5,0)</f>
        <v>6562</v>
      </c>
      <c r="M5" s="153">
        <f>L5/K5</f>
        <v>0.33891547049441789</v>
      </c>
    </row>
    <row r="6" spans="1:13" ht="27.75" customHeight="1" x14ac:dyDescent="0.35">
      <c r="A6" s="146" t="s">
        <v>85</v>
      </c>
      <c r="B6" s="147" t="s">
        <v>89</v>
      </c>
      <c r="C6" s="148">
        <v>3.75</v>
      </c>
      <c r="D6" s="149">
        <f>(200*500/1000)*30.4</f>
        <v>3040</v>
      </c>
      <c r="E6" s="148"/>
      <c r="F6" s="150">
        <v>0.11</v>
      </c>
      <c r="G6" s="151">
        <f>+C6+F6+E6</f>
        <v>3.86</v>
      </c>
      <c r="H6" s="152">
        <f>+I6*G6</f>
        <v>6.1760000000000002</v>
      </c>
      <c r="I6" s="151">
        <v>1.6</v>
      </c>
      <c r="J6" s="149">
        <f>D6*G6</f>
        <v>11734.4</v>
      </c>
      <c r="K6" s="149">
        <f>H6*D6</f>
        <v>18775.04</v>
      </c>
      <c r="L6" s="149">
        <f>ROUND(K6-J6-$L$2*K6,0)</f>
        <v>6008</v>
      </c>
      <c r="M6" s="153">
        <f>L6/K6</f>
        <v>0.31999931824379602</v>
      </c>
    </row>
    <row r="7" spans="1:13" ht="27.75" customHeight="1" x14ac:dyDescent="0.35">
      <c r="A7" s="146" t="s">
        <v>94</v>
      </c>
      <c r="B7" s="147" t="s">
        <v>89</v>
      </c>
      <c r="C7" s="148">
        <v>3.75</v>
      </c>
      <c r="D7" s="149">
        <f>(200*500/1000)*30.4</f>
        <v>3040</v>
      </c>
      <c r="E7" s="148"/>
      <c r="F7" s="150">
        <v>0.11</v>
      </c>
      <c r="G7" s="151">
        <f>+C7+F7+E7</f>
        <v>3.86</v>
      </c>
      <c r="H7" s="152">
        <f>+G7*I7</f>
        <v>6.0216000000000003</v>
      </c>
      <c r="I7" s="151">
        <v>1.56</v>
      </c>
      <c r="J7" s="149">
        <f>D7*G7</f>
        <v>11734.4</v>
      </c>
      <c r="K7" s="149">
        <f>H7*D7</f>
        <v>18305.664000000001</v>
      </c>
      <c r="L7" s="149">
        <f>ROUND(K7-J7-$L$2*K7,0)</f>
        <v>5564</v>
      </c>
      <c r="M7" s="153">
        <f>L7/K7</f>
        <v>0.30394964094173255</v>
      </c>
    </row>
    <row r="8" spans="1:13" s="76" customFormat="1" ht="27.75" customHeight="1" x14ac:dyDescent="0.35">
      <c r="A8" s="156" t="s">
        <v>95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3" s="76" customFormat="1" ht="27.75" customHeight="1" x14ac:dyDescent="0.35">
      <c r="A9" s="134"/>
      <c r="B9" s="134" t="s">
        <v>69</v>
      </c>
      <c r="C9" s="133" t="s">
        <v>77</v>
      </c>
      <c r="D9" s="133" t="s">
        <v>75</v>
      </c>
      <c r="E9" s="133" t="s">
        <v>78</v>
      </c>
      <c r="F9" s="133" t="s">
        <v>73</v>
      </c>
      <c r="G9" s="133" t="s">
        <v>76</v>
      </c>
      <c r="H9" s="133" t="s">
        <v>81</v>
      </c>
      <c r="I9" s="133" t="s">
        <v>86</v>
      </c>
      <c r="J9" s="133" t="s">
        <v>87</v>
      </c>
      <c r="K9" s="133"/>
      <c r="L9" s="133"/>
      <c r="M9" s="133"/>
    </row>
    <row r="10" spans="1:13" ht="27.75" customHeight="1" x14ac:dyDescent="0.35">
      <c r="A10" s="138" t="s">
        <v>91</v>
      </c>
      <c r="B10" s="139" t="s">
        <v>92</v>
      </c>
      <c r="C10" s="140"/>
      <c r="D10" s="154"/>
      <c r="E10" s="140"/>
      <c r="F10" s="142"/>
      <c r="G10" s="143"/>
      <c r="H10" s="143">
        <v>6.44</v>
      </c>
      <c r="I10" s="155"/>
      <c r="J10" s="155"/>
      <c r="K10" s="141"/>
      <c r="L10" s="141"/>
      <c r="M10" s="141"/>
    </row>
    <row r="11" spans="1:13" ht="27.75" customHeight="1" x14ac:dyDescent="0.35">
      <c r="A11" s="138" t="s">
        <v>91</v>
      </c>
      <c r="B11" s="139" t="s">
        <v>93</v>
      </c>
      <c r="C11" s="140"/>
      <c r="D11" s="154"/>
      <c r="E11" s="140"/>
      <c r="F11" s="142"/>
      <c r="G11" s="143"/>
      <c r="H11" s="143">
        <v>5.95</v>
      </c>
      <c r="I11" s="155"/>
      <c r="J11" s="155"/>
      <c r="K11" s="141"/>
      <c r="L11" s="141"/>
      <c r="M11" s="141"/>
    </row>
    <row r="12" spans="1:13" ht="25.5" customHeight="1" x14ac:dyDescent="0.35">
      <c r="A12" s="138" t="s">
        <v>88</v>
      </c>
      <c r="B12" s="139" t="s">
        <v>89</v>
      </c>
      <c r="C12" s="140"/>
      <c r="D12" s="154"/>
      <c r="E12" s="140"/>
      <c r="F12" s="142"/>
      <c r="G12" s="143"/>
      <c r="H12" s="143">
        <v>6.83</v>
      </c>
      <c r="I12" s="155"/>
      <c r="J12" s="155"/>
      <c r="K12" s="141"/>
      <c r="L12" s="141"/>
      <c r="M12" s="141"/>
    </row>
    <row r="13" spans="1:13" ht="25.5" customHeight="1" x14ac:dyDescent="0.35">
      <c r="H13" s="137"/>
      <c r="I13" s="136"/>
    </row>
    <row r="14" spans="1:13" x14ac:dyDescent="0.35">
      <c r="H14" s="137"/>
      <c r="I14" s="136"/>
      <c r="J14" s="135"/>
    </row>
    <row r="15" spans="1:13" x14ac:dyDescent="0.35">
      <c r="H15" s="137"/>
      <c r="I15" s="136"/>
    </row>
    <row r="16" spans="1:13" x14ac:dyDescent="0.35">
      <c r="H16" s="137"/>
      <c r="I16" s="136"/>
    </row>
    <row r="17" spans="8:9" x14ac:dyDescent="0.35">
      <c r="H17" s="137"/>
      <c r="I17" s="136"/>
    </row>
    <row r="18" spans="8:9" x14ac:dyDescent="0.35">
      <c r="H18" s="137"/>
      <c r="I18" s="136"/>
    </row>
  </sheetData>
  <mergeCells count="4">
    <mergeCell ref="A8:M8"/>
    <mergeCell ref="L1:M1"/>
    <mergeCell ref="L2:M2"/>
    <mergeCell ref="A3:M3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61"/>
      <c r="F16" s="162"/>
    </row>
    <row r="17" spans="5:6" x14ac:dyDescent="0.35">
      <c r="E17" s="161"/>
      <c r="F17" s="162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63" t="s">
        <v>26</v>
      </c>
      <c r="C1" s="164"/>
      <c r="D1" s="164"/>
      <c r="E1" s="164"/>
      <c r="F1" s="164"/>
      <c r="G1" s="164"/>
      <c r="H1" s="164"/>
      <c r="I1" s="164"/>
      <c r="J1" s="165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purl.org/dc/elements/1.1/"/>
    <ds:schemaRef ds:uri="http://purl.org/dc/terms/"/>
    <ds:schemaRef ds:uri="730269a7-69c5-483f-a552-e74dab880ae2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0de77e2-37bb-4c7a-ab4d-547915d99553"/>
  </ds:schemaRefs>
</ds:datastoreItem>
</file>

<file path=customXml/itemProps2.xml><?xml version="1.0" encoding="utf-8"?>
<ds:datastoreItem xmlns:ds="http://schemas.openxmlformats.org/officeDocument/2006/customXml" ds:itemID="{B8614232-2A09-491D-85BF-8CFA064B1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2024-05-15T12:08:28Z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