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73. PAE. DS3500 NOVOC/"/>
    </mc:Choice>
  </mc:AlternateContent>
  <xr:revisionPtr revIDLastSave="101" documentId="13_ncr:1_{A29AF3F9-E1A6-47F6-8A23-D13529191F39}" xr6:coauthVersionLast="47" xr6:coauthVersionMax="47" xr10:uidLastSave="{CC91F18F-D39D-484A-9D0B-75622CC7CCAE}"/>
  <bookViews>
    <workbookView xWindow="-120" yWindow="-120" windowWidth="24240" windowHeight="13140" xr2:uid="{00000000-000D-0000-FFFF-FFFF00000000}"/>
  </bookViews>
  <sheets>
    <sheet name="Planilla de Cotizacion Feb-24" sheetId="4" r:id="rId1"/>
    <sheet name="Planilla de Cotizacion Feb- (2)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xlnm._FilterDatabase" localSheetId="1" hidden="1">'Planilla de Cotizacion Feb- (2)'!#REF!</definedName>
    <definedName name="_xlnm._FilterDatabase" localSheetId="0" hidden="1">'Planilla de Cotizacion Feb-24'!#REF!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 localSheetId="1">[7]!AbrirImprimir</definedName>
    <definedName name="AbrirImprimir" localSheetId="0">[7]!AbrirImprimir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 localSheetId="1">[7]!BorrarHoja</definedName>
    <definedName name="BorrarHoja" localSheetId="0">[7]!BorrarHoja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 localSheetId="1">[7]!GrabarCambios</definedName>
    <definedName name="GrabarCambios" localSheetId="0">[7]!GrabarCambios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 localSheetId="1">[7]!Macro4</definedName>
    <definedName name="Macro4" localSheetId="0">[7]!Macro4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 localSheetId="1">[7]!Módulo3.Sector2</definedName>
    <definedName name="Módulo3.Sector2" localSheetId="0">[7]!Módulo3.Sector2</definedName>
    <definedName name="Módulo3.Sector2">[7]!Módulo3.Sector2</definedName>
    <definedName name="Módulo4.Sector3" localSheetId="1">[7]!Módulo4.Sector3</definedName>
    <definedName name="Módulo4.Sector3" localSheetId="0">[7]!Módulo4.Sector3</definedName>
    <definedName name="Módulo4.Sector3">[7]!Módulo4.Sector3</definedName>
    <definedName name="Módulo5.Sector4" localSheetId="1">[7]!Módulo5.Sector4</definedName>
    <definedName name="Módulo5.Sector4" localSheetId="0">[7]!Módulo5.Sector4</definedName>
    <definedName name="Módulo5.Sector4">[7]!Módulo5.Sector4</definedName>
    <definedName name="Módulo6.Sector5" localSheetId="1">[7]!Módulo6.Sector5</definedName>
    <definedName name="Módulo6.Sector5" localSheetId="0">[7]!Módulo6.Sector5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 localSheetId="1">[7]!Sector1</definedName>
    <definedName name="Sector1" localSheetId="0">[7]!Sector1</definedName>
    <definedName name="Sector1">[7]!Sector1</definedName>
    <definedName name="Sector2">#N/A</definedName>
    <definedName name="SectorTanque1" localSheetId="1">[7]!SectorTanque1</definedName>
    <definedName name="SectorTanque1" localSheetId="0">[7]!SectorTanque1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 localSheetId="1">[7]!Tanque2</definedName>
    <definedName name="Tanque2" localSheetId="0">[7]!Tanque2</definedName>
    <definedName name="Tanque2">[7]!Tanque2</definedName>
    <definedName name="Tanque3" localSheetId="1">[7]!Tanque3</definedName>
    <definedName name="Tanque3" localSheetId="0">[7]!Tanque3</definedName>
    <definedName name="Tanque3">[7]!Tanque3</definedName>
    <definedName name="Tanque4" localSheetId="1">[7]!Tanque4</definedName>
    <definedName name="Tanque4" localSheetId="0">[7]!Tanque4</definedName>
    <definedName name="Tanque4">[7]!Tanque4</definedName>
    <definedName name="Tanque5" localSheetId="1">[7]!Tanque5</definedName>
    <definedName name="Tanque5" localSheetId="0">[7]!Tanque5</definedName>
    <definedName name="Tanque5">[7]!Tanque5</definedName>
    <definedName name="Tanque6" localSheetId="1">[7]!Tanque6</definedName>
    <definedName name="Tanque6" localSheetId="0">[7]!Tanque6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6"/>
  <c r="M4" i="6"/>
  <c r="P4" i="6"/>
  <c r="Q4" i="6" s="1"/>
  <c r="N4" i="6"/>
  <c r="L5" i="6"/>
  <c r="L4" i="6"/>
  <c r="M6" i="6"/>
  <c r="N5" i="6"/>
  <c r="G5" i="6"/>
  <c r="H5" i="6" s="1"/>
  <c r="F5" i="6"/>
  <c r="F4" i="6"/>
  <c r="G4" i="6"/>
  <c r="P5" i="6" l="1"/>
  <c r="Q5" i="6" s="1"/>
  <c r="H4" i="6"/>
  <c r="I4" i="4"/>
  <c r="H4" i="4"/>
  <c r="G4" i="4"/>
  <c r="F4" i="4"/>
  <c r="I12" i="4" l="1"/>
  <c r="L12" i="4" s="1"/>
  <c r="I13" i="6"/>
  <c r="L13" i="6" s="1"/>
  <c r="N6" i="6"/>
  <c r="P6" i="6" s="1"/>
  <c r="Q6" i="6" s="1"/>
  <c r="N4" i="4"/>
  <c r="P4" i="4" s="1"/>
  <c r="Q4" i="4" s="1"/>
  <c r="M5" i="4" l="1"/>
  <c r="N5" i="4" l="1"/>
  <c r="P5" i="4" l="1"/>
  <c r="Q5" i="4" s="1"/>
  <c r="P13" i="4"/>
  <c r="P13" i="6"/>
</calcChain>
</file>

<file path=xl/sharedStrings.xml><?xml version="1.0" encoding="utf-8"?>
<sst xmlns="http://schemas.openxmlformats.org/spreadsheetml/2006/main" count="47" uniqueCount="25">
  <si>
    <t>TC</t>
  </si>
  <si>
    <t>Ref: Cotización Divisas Venta</t>
  </si>
  <si>
    <t>GE</t>
  </si>
  <si>
    <t>Descripción</t>
  </si>
  <si>
    <t>Denominación Comercial</t>
  </si>
  <si>
    <t>CR con flete  [USD/Lt]</t>
  </si>
  <si>
    <t>Precio unitario                  [USD/LT]</t>
  </si>
  <si>
    <t>K</t>
  </si>
  <si>
    <t>Costo total USD]</t>
  </si>
  <si>
    <t>Venta Total [USD]</t>
  </si>
  <si>
    <t>CP</t>
  </si>
  <si>
    <t>ESB310</t>
  </si>
  <si>
    <t>ESB600</t>
  </si>
  <si>
    <t>ESB711</t>
  </si>
  <si>
    <t>Costo Rep                      [USD/Bde]</t>
  </si>
  <si>
    <t>Fte</t>
  </si>
  <si>
    <t>Bdes</t>
  </si>
  <si>
    <t>Esp. Sólido</t>
  </si>
  <si>
    <t>Opción</t>
  </si>
  <si>
    <t>A</t>
  </si>
  <si>
    <t>B</t>
  </si>
  <si>
    <t>Incremento</t>
  </si>
  <si>
    <t>CR con flete + Imp [USD/Lt]</t>
  </si>
  <si>
    <t>PAE NQN Jul-23</t>
  </si>
  <si>
    <t>OC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</si>
</sst>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\ #,##0.00;[Red]\-&quot;$&quot;\ #,##0.00"/>
    <numFmt numFmtId="43" formatCode="_-* #,##0.00_-;\-* #,##0.00_-;_-* &quot;-&quot;??_-;_-@_-"/>
    <numFmt numFmtId="164" formatCode="#,##0.0"/>
    <numFmt numFmtId="165" formatCode="0.0%"/>
    <numFmt numFmtId="166" formatCode="_ &quot;$&quot;\ * #,##0.00_ ;_ &quot;$&quot;\ * \-#,##0.00_ ;_ &quot;$&quot;\ * &quot;-&quot;??_ ;_ @_ "/>
    <numFmt numFmtId="167" formatCode="_ * #,##0.00_ ;_ * \-#,##0.00_ ;_ * &quot;-&quot;??_ ;_ @_ 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" fillId="0" borderId="0"/>
    <xf numFmtId="167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0" fontId="5" fillId="3" borderId="4" xfId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 vertical="center"/>
    </xf>
    <xf numFmtId="4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165" fontId="3" fillId="5" borderId="3" xfId="2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2" fontId="3" fillId="5" borderId="3" xfId="2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10" fontId="0" fillId="6" borderId="3" xfId="0" applyNumberForma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43" fontId="0" fillId="5" borderId="3" xfId="3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0" fontId="0" fillId="7" borderId="0" xfId="0" applyFill="1"/>
    <xf numFmtId="3" fontId="3" fillId="7" borderId="3" xfId="0" applyNumberFormat="1" applyFont="1" applyFill="1" applyBorder="1" applyAlignment="1">
      <alignment horizontal="center" vertical="center"/>
    </xf>
    <xf numFmtId="164" fontId="3" fillId="7" borderId="3" xfId="0" applyNumberFormat="1" applyFont="1" applyFill="1" applyBorder="1" applyAlignment="1">
      <alignment horizontal="center" vertical="center"/>
    </xf>
    <xf numFmtId="3" fontId="0" fillId="7" borderId="3" xfId="0" applyNumberFormat="1" applyFill="1" applyBorder="1" applyAlignment="1">
      <alignment horizontal="center" vertical="center"/>
    </xf>
    <xf numFmtId="165" fontId="3" fillId="7" borderId="3" xfId="2" applyNumberFormat="1" applyFont="1" applyFill="1" applyBorder="1" applyAlignment="1">
      <alignment horizontal="center" vertical="center"/>
    </xf>
    <xf numFmtId="168" fontId="0" fillId="5" borderId="3" xfId="0" applyNumberFormat="1" applyFill="1" applyBorder="1" applyAlignment="1">
      <alignment horizontal="center" vertical="center"/>
    </xf>
    <xf numFmtId="2" fontId="3" fillId="8" borderId="3" xfId="0" applyNumberFormat="1" applyFont="1" applyFill="1" applyBorder="1" applyAlignment="1">
      <alignment horizontal="center" vertical="center"/>
    </xf>
    <xf numFmtId="43" fontId="0" fillId="0" borderId="3" xfId="3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2" fontId="3" fillId="0" borderId="3" xfId="2" applyNumberFormat="1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3" fillId="0" borderId="3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43" fontId="0" fillId="0" borderId="6" xfId="3" applyFont="1" applyFill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vertical="center" wrapText="1"/>
    </xf>
    <xf numFmtId="3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</cellXfs>
  <cellStyles count="9">
    <cellStyle name="Millares" xfId="3" builtinId="3"/>
    <cellStyle name="Millares 2" xfId="8" xr:uid="{00000000-0005-0000-0000-000001000000}"/>
    <cellStyle name="Moneda 2" xfId="5" xr:uid="{00000000-0005-0000-0000-000002000000}"/>
    <cellStyle name="Normal" xfId="0" builtinId="0"/>
    <cellStyle name="Normal 100" xfId="6" xr:uid="{00000000-0005-0000-0000-000004000000}"/>
    <cellStyle name="Normal 12" xfId="7" xr:uid="{00000000-0005-0000-0000-000005000000}"/>
    <cellStyle name="Normal 2" xfId="1" xr:uid="{00000000-0005-0000-0000-000006000000}"/>
    <cellStyle name="Porcentaje" xfId="2" builtinId="5"/>
    <cellStyle name="Porcentaje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6.xml"/><Relationship Id="rId51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10</xdr:row>
      <xdr:rowOff>35719</xdr:rowOff>
    </xdr:from>
    <xdr:to>
      <xdr:col>8</xdr:col>
      <xdr:colOff>311034</xdr:colOff>
      <xdr:row>17</xdr:row>
      <xdr:rowOff>83171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7B3408-3AA6-C6C8-871B-1C3700079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750344"/>
          <a:ext cx="7276190" cy="1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21</xdr:row>
      <xdr:rowOff>35719</xdr:rowOff>
    </xdr:from>
    <xdr:to>
      <xdr:col>8</xdr:col>
      <xdr:colOff>444421</xdr:colOff>
      <xdr:row>29</xdr:row>
      <xdr:rowOff>26005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B21114-925A-C29E-5EDE-8111A0B23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4845844"/>
          <a:ext cx="6980952" cy="15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8DEF-7094-4E34-9A94-8D0A8DC7FAF5}">
  <dimension ref="A1:Q13"/>
  <sheetViews>
    <sheetView showGridLines="0" tabSelected="1" topLeftCell="A3" zoomScale="80" zoomScaleNormal="80" workbookViewId="0">
      <selection activeCell="D25" sqref="D25"/>
    </sheetView>
  </sheetViews>
  <sheetFormatPr baseColWidth="10" defaultColWidth="11.42578125" defaultRowHeight="15" x14ac:dyDescent="0.25"/>
  <cols>
    <col min="1" max="1" width="9.42578125" customWidth="1"/>
    <col min="2" max="2" width="18.140625" customWidth="1"/>
    <col min="3" max="3" width="14" customWidth="1"/>
    <col min="4" max="4" width="13.42578125" customWidth="1"/>
    <col min="5" max="5" width="13.28515625" customWidth="1"/>
    <col min="6" max="6" width="10.85546875" customWidth="1"/>
    <col min="7" max="8" width="14.140625" customWidth="1"/>
    <col min="9" max="9" width="12.5703125" customWidth="1"/>
    <col min="10" max="10" width="12.5703125" hidden="1" customWidth="1"/>
    <col min="11" max="11" width="13.28515625" hidden="1" customWidth="1"/>
    <col min="12" max="12" width="12.85546875" customWidth="1"/>
    <col min="14" max="14" width="10.140625" customWidth="1"/>
    <col min="15" max="15" width="9.85546875" hidden="1" customWidth="1"/>
    <col min="18" max="19" width="6.7109375" customWidth="1"/>
  </cols>
  <sheetData>
    <row r="1" spans="1:17" ht="18" customHeight="1" x14ac:dyDescent="0.25">
      <c r="A1" t="s">
        <v>0</v>
      </c>
      <c r="B1">
        <v>837.2</v>
      </c>
      <c r="C1" s="1">
        <v>45127</v>
      </c>
      <c r="D1" t="s">
        <v>1</v>
      </c>
      <c r="G1" s="45">
        <v>1071353.23</v>
      </c>
      <c r="H1" s="45"/>
      <c r="P1" s="47" t="s">
        <v>2</v>
      </c>
      <c r="Q1" s="48"/>
    </row>
    <row r="2" spans="1:17" ht="13.5" customHeight="1" x14ac:dyDescent="0.25">
      <c r="P2" s="49">
        <v>5.5E-2</v>
      </c>
      <c r="Q2" s="50"/>
    </row>
    <row r="3" spans="1:17" ht="54.75" customHeight="1" x14ac:dyDescent="0.25">
      <c r="A3" s="2" t="s">
        <v>18</v>
      </c>
      <c r="B3" s="3" t="s">
        <v>3</v>
      </c>
      <c r="C3" s="3" t="s">
        <v>4</v>
      </c>
      <c r="D3" s="4" t="s">
        <v>14</v>
      </c>
      <c r="E3" s="4" t="s">
        <v>16</v>
      </c>
      <c r="F3" s="4" t="s">
        <v>15</v>
      </c>
      <c r="G3" s="4" t="s">
        <v>5</v>
      </c>
      <c r="H3" s="4" t="s">
        <v>22</v>
      </c>
      <c r="I3" s="4" t="s">
        <v>6</v>
      </c>
      <c r="J3" s="4"/>
      <c r="K3" s="4"/>
      <c r="L3" s="4" t="s">
        <v>7</v>
      </c>
      <c r="M3" s="4" t="s">
        <v>8</v>
      </c>
      <c r="N3" s="4" t="s">
        <v>9</v>
      </c>
      <c r="O3" s="4"/>
      <c r="P3" s="5" t="s">
        <v>10</v>
      </c>
      <c r="Q3" s="5" t="s">
        <v>10</v>
      </c>
    </row>
    <row r="4" spans="1:17" ht="22.5" customHeight="1" x14ac:dyDescent="0.25">
      <c r="A4" s="12" t="s">
        <v>19</v>
      </c>
      <c r="B4" s="6" t="s">
        <v>17</v>
      </c>
      <c r="C4" s="7" t="s">
        <v>11</v>
      </c>
      <c r="D4" s="24">
        <v>400.88092933204263</v>
      </c>
      <c r="E4" s="17">
        <v>1</v>
      </c>
      <c r="F4" s="9">
        <f>+G1/25000/B1*20</f>
        <v>1.023748905876732</v>
      </c>
      <c r="G4" s="10">
        <f>F4+D4</f>
        <v>401.90467823791937</v>
      </c>
      <c r="H4" s="10">
        <f>G4*1.1</f>
        <v>442.09514606171132</v>
      </c>
      <c r="I4" s="25">
        <f>L4*H4</f>
        <v>795.77126291108038</v>
      </c>
      <c r="J4" s="14"/>
      <c r="K4" s="15"/>
      <c r="L4" s="13">
        <v>1.8</v>
      </c>
      <c r="M4" s="17">
        <f>E4*H4</f>
        <v>442.09514606171132</v>
      </c>
      <c r="N4" s="18">
        <f>E4*I4</f>
        <v>795.77126291108038</v>
      </c>
      <c r="O4" s="16"/>
      <c r="P4" s="8">
        <f>ROUND(SUM(N4:N4)-SUM(M4:M4)-$P$2*SUM(N4:N4),0)</f>
        <v>310</v>
      </c>
      <c r="Q4" s="11">
        <f>+P4/SUM(N4:N4)</f>
        <v>0.3895591791866948</v>
      </c>
    </row>
    <row r="5" spans="1:17" ht="23.25" customHeight="1" x14ac:dyDescent="0.25">
      <c r="A5" s="34"/>
      <c r="B5" s="35"/>
      <c r="C5" s="36"/>
      <c r="D5" s="37"/>
      <c r="E5" s="38"/>
      <c r="F5" s="39"/>
      <c r="G5" s="40"/>
      <c r="H5" s="40"/>
      <c r="I5" s="27"/>
      <c r="J5" s="27"/>
      <c r="K5" s="28"/>
      <c r="L5" s="29"/>
      <c r="M5" s="18">
        <f>SUM(M4:M4)</f>
        <v>442.09514606171132</v>
      </c>
      <c r="N5" s="18">
        <f>SUM(N4:N4)</f>
        <v>795.77126291108038</v>
      </c>
      <c r="O5" s="16"/>
      <c r="P5" s="8">
        <f>ROUND(SUM(N5:N5)-SUM(M5:M5)-$P$2*SUM(N5:N5),0)</f>
        <v>310</v>
      </c>
      <c r="Q5" s="11">
        <f>+P5/SUM(N5:N5)</f>
        <v>0.3895591791866948</v>
      </c>
    </row>
    <row r="6" spans="1:17" ht="15" customHeight="1" x14ac:dyDescent="0.25">
      <c r="A6" s="51" t="s">
        <v>23</v>
      </c>
      <c r="B6" s="52"/>
      <c r="C6" s="52"/>
      <c r="D6" s="52"/>
      <c r="E6" s="52"/>
      <c r="F6" s="52"/>
      <c r="G6" s="53"/>
      <c r="H6" s="41"/>
      <c r="I6" s="27"/>
      <c r="J6" s="27"/>
      <c r="K6" s="28"/>
      <c r="L6" s="29"/>
      <c r="M6" s="26"/>
      <c r="N6" s="30"/>
      <c r="O6" s="31"/>
      <c r="P6" s="32"/>
      <c r="Q6" s="33"/>
    </row>
    <row r="7" spans="1:17" s="19" customFormat="1" ht="15" customHeight="1" x14ac:dyDescent="0.25">
      <c r="N7" s="20"/>
      <c r="O7" s="21"/>
      <c r="P7" s="22"/>
      <c r="Q7" s="23"/>
    </row>
    <row r="8" spans="1:17" ht="15" customHeight="1" x14ac:dyDescent="0.25"/>
    <row r="9" spans="1:17" ht="15" customHeight="1" x14ac:dyDescent="0.25"/>
    <row r="10" spans="1:17" ht="15" customHeight="1" x14ac:dyDescent="0.25"/>
    <row r="11" spans="1:17" ht="15" customHeight="1" x14ac:dyDescent="0.25">
      <c r="L11" s="44" t="s">
        <v>21</v>
      </c>
    </row>
    <row r="12" spans="1:17" ht="15" customHeight="1" x14ac:dyDescent="0.25">
      <c r="I12" s="42">
        <f>I4-635</f>
        <v>160.77126291108038</v>
      </c>
      <c r="L12" s="43">
        <f>I12/650</f>
        <v>0.24734040447858521</v>
      </c>
    </row>
    <row r="13" spans="1:17" ht="15" customHeight="1" x14ac:dyDescent="0.25">
      <c r="P13" s="46">
        <f>N6+'Planilla de Cotizacion Feb-24'!N5</f>
        <v>795.77126291108038</v>
      </c>
    </row>
  </sheetData>
  <mergeCells count="3">
    <mergeCell ref="P1:Q1"/>
    <mergeCell ref="P2:Q2"/>
    <mergeCell ref="A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755F-9C73-4896-AD76-D01870556422}">
  <dimension ref="A1:Q14"/>
  <sheetViews>
    <sheetView showGridLines="0" zoomScale="80" zoomScaleNormal="80" workbookViewId="0">
      <selection activeCell="R10" sqref="R10"/>
    </sheetView>
  </sheetViews>
  <sheetFormatPr baseColWidth="10" defaultColWidth="11.42578125" defaultRowHeight="15" x14ac:dyDescent="0.25"/>
  <cols>
    <col min="1" max="1" width="9.42578125" customWidth="1"/>
    <col min="2" max="2" width="18.140625" customWidth="1"/>
    <col min="3" max="3" width="14" customWidth="1"/>
    <col min="4" max="4" width="13.42578125" customWidth="1"/>
    <col min="5" max="5" width="13.28515625" customWidth="1"/>
    <col min="6" max="6" width="10.85546875" customWidth="1"/>
    <col min="7" max="8" width="14.140625" customWidth="1"/>
    <col min="9" max="9" width="12.5703125" customWidth="1"/>
    <col min="10" max="10" width="12.5703125" hidden="1" customWidth="1"/>
    <col min="11" max="11" width="13.28515625" hidden="1" customWidth="1"/>
    <col min="12" max="12" width="12.85546875" customWidth="1"/>
    <col min="14" max="14" width="10.140625" customWidth="1"/>
    <col min="15" max="15" width="9.85546875" hidden="1" customWidth="1"/>
    <col min="18" max="19" width="6.7109375" customWidth="1"/>
  </cols>
  <sheetData>
    <row r="1" spans="1:17" ht="18" customHeight="1" x14ac:dyDescent="0.25">
      <c r="A1" t="s">
        <v>0</v>
      </c>
      <c r="B1">
        <v>837.2</v>
      </c>
      <c r="C1" s="1">
        <v>45127</v>
      </c>
      <c r="D1" t="s">
        <v>1</v>
      </c>
      <c r="G1" s="45">
        <v>1071353.23</v>
      </c>
      <c r="H1" s="45"/>
      <c r="P1" s="47" t="s">
        <v>2</v>
      </c>
      <c r="Q1" s="48"/>
    </row>
    <row r="2" spans="1:17" ht="13.5" customHeight="1" x14ac:dyDescent="0.25">
      <c r="P2" s="49">
        <v>5.5E-2</v>
      </c>
      <c r="Q2" s="50"/>
    </row>
    <row r="3" spans="1:17" ht="54.75" customHeight="1" x14ac:dyDescent="0.25">
      <c r="A3" s="2" t="s">
        <v>18</v>
      </c>
      <c r="B3" s="3" t="s">
        <v>3</v>
      </c>
      <c r="C3" s="3" t="s">
        <v>4</v>
      </c>
      <c r="D3" s="4" t="s">
        <v>14</v>
      </c>
      <c r="E3" s="4" t="s">
        <v>16</v>
      </c>
      <c r="F3" s="4" t="s">
        <v>15</v>
      </c>
      <c r="G3" s="4" t="s">
        <v>5</v>
      </c>
      <c r="H3" s="4" t="s">
        <v>22</v>
      </c>
      <c r="I3" s="4" t="s">
        <v>6</v>
      </c>
      <c r="J3" s="4"/>
      <c r="K3" s="4"/>
      <c r="L3" s="4" t="s">
        <v>7</v>
      </c>
      <c r="M3" s="4" t="s">
        <v>8</v>
      </c>
      <c r="N3" s="4" t="s">
        <v>9</v>
      </c>
      <c r="O3" s="4"/>
      <c r="P3" s="5" t="s">
        <v>10</v>
      </c>
      <c r="Q3" s="5" t="s">
        <v>10</v>
      </c>
    </row>
    <row r="4" spans="1:17" ht="22.5" customHeight="1" x14ac:dyDescent="0.25">
      <c r="A4" s="12" t="s">
        <v>19</v>
      </c>
      <c r="B4" s="6" t="s">
        <v>17</v>
      </c>
      <c r="C4" s="7" t="s">
        <v>12</v>
      </c>
      <c r="D4" s="24">
        <v>409.37318489835434</v>
      </c>
      <c r="E4" s="17">
        <v>1</v>
      </c>
      <c r="F4" s="9">
        <f>+G1/25000/B1*20</f>
        <v>1.023748905876732</v>
      </c>
      <c r="G4" s="10">
        <f>F4+D4</f>
        <v>410.39693380423108</v>
      </c>
      <c r="H4" s="10">
        <f>G4*1.1</f>
        <v>451.43662718465424</v>
      </c>
      <c r="I4" s="25">
        <v>650</v>
      </c>
      <c r="J4" s="14"/>
      <c r="K4" s="15"/>
      <c r="L4" s="13">
        <f>I4/H4</f>
        <v>1.4398477235967075</v>
      </c>
      <c r="M4" s="17">
        <f>E4*H4</f>
        <v>451.43662718465424</v>
      </c>
      <c r="N4" s="18">
        <f>E4*I4</f>
        <v>650</v>
      </c>
      <c r="O4" s="16"/>
      <c r="P4" s="8">
        <f>ROUND(SUM(N4:N4)-SUM(M4:M4)-$P$2*SUM(N4:N4),0)</f>
        <v>163</v>
      </c>
      <c r="Q4" s="11">
        <f>+P4/SUM(N4:N4)</f>
        <v>0.25076923076923074</v>
      </c>
    </row>
    <row r="5" spans="1:17" ht="22.5" customHeight="1" x14ac:dyDescent="0.25">
      <c r="A5" s="12" t="s">
        <v>20</v>
      </c>
      <c r="B5" s="6" t="s">
        <v>17</v>
      </c>
      <c r="C5" s="7" t="s">
        <v>13</v>
      </c>
      <c r="D5" s="24">
        <v>622.16980880929339</v>
      </c>
      <c r="E5" s="17">
        <v>1</v>
      </c>
      <c r="F5" s="9">
        <f>F4</f>
        <v>1.023748905876732</v>
      </c>
      <c r="G5" s="10">
        <f>F5+D5</f>
        <v>623.19355771517007</v>
      </c>
      <c r="H5" s="10">
        <f>G5*1.1</f>
        <v>685.51291348668713</v>
      </c>
      <c r="I5" s="25">
        <v>1248.5999999999999</v>
      </c>
      <c r="J5" s="14"/>
      <c r="K5" s="15"/>
      <c r="L5" s="13">
        <f>I5/H5</f>
        <v>1.8214098894932751</v>
      </c>
      <c r="M5" s="17">
        <f>E5*H5</f>
        <v>685.51291348668713</v>
      </c>
      <c r="N5" s="18">
        <f>E5*I5</f>
        <v>1248.5999999999999</v>
      </c>
      <c r="O5" s="16"/>
      <c r="P5" s="8">
        <f>ROUND(SUM(N5:N5)-SUM(M5:M5)-$P$2*SUM(N5:N5),0)</f>
        <v>494</v>
      </c>
      <c r="Q5" s="11">
        <f>+P5/SUM(N5:N5)</f>
        <v>0.39564312029473014</v>
      </c>
    </row>
    <row r="6" spans="1:17" ht="23.25" customHeight="1" x14ac:dyDescent="0.25">
      <c r="A6" s="34"/>
      <c r="B6" s="35"/>
      <c r="C6" s="36"/>
      <c r="D6" s="37"/>
      <c r="E6" s="38"/>
      <c r="F6" s="39"/>
      <c r="G6" s="40"/>
      <c r="H6" s="40"/>
      <c r="I6" s="27"/>
      <c r="J6" s="27"/>
      <c r="K6" s="28"/>
      <c r="L6" s="29"/>
      <c r="M6" s="18">
        <f>SUM(M4:M5)</f>
        <v>1136.9495406713413</v>
      </c>
      <c r="N6" s="18">
        <f>SUM(N4:O5)</f>
        <v>1898.6</v>
      </c>
      <c r="O6" s="16"/>
      <c r="P6" s="8">
        <f>ROUND(SUM(N6:N6)-SUM(M6:M6)-$P$2*SUM(N6:N6),0)</f>
        <v>657</v>
      </c>
      <c r="Q6" s="11">
        <f>+P6/SUM(N6:N6)</f>
        <v>0.34604445380806914</v>
      </c>
    </row>
    <row r="7" spans="1:17" ht="15" customHeight="1" x14ac:dyDescent="0.25">
      <c r="A7" s="51" t="s">
        <v>24</v>
      </c>
      <c r="B7" s="52"/>
      <c r="C7" s="52"/>
      <c r="D7" s="52"/>
      <c r="E7" s="52"/>
      <c r="F7" s="52"/>
      <c r="G7" s="53"/>
      <c r="H7" s="41"/>
      <c r="I7" s="27"/>
      <c r="J7" s="27"/>
      <c r="K7" s="28"/>
      <c r="L7" s="29"/>
      <c r="M7" s="26"/>
      <c r="N7" s="30"/>
      <c r="O7" s="31"/>
      <c r="P7" s="32"/>
      <c r="Q7" s="33"/>
    </row>
    <row r="8" spans="1:17" s="19" customFormat="1" ht="15" customHeight="1" x14ac:dyDescent="0.25">
      <c r="N8" s="20"/>
      <c r="O8" s="21"/>
      <c r="P8" s="22"/>
      <c r="Q8" s="23"/>
    </row>
    <row r="9" spans="1:17" ht="15" customHeight="1" x14ac:dyDescent="0.25"/>
    <row r="10" spans="1:17" ht="15" customHeight="1" x14ac:dyDescent="0.25"/>
    <row r="11" spans="1:17" ht="15" customHeight="1" x14ac:dyDescent="0.25"/>
    <row r="12" spans="1:17" ht="15" customHeight="1" x14ac:dyDescent="0.25">
      <c r="L12" s="44" t="s">
        <v>21</v>
      </c>
    </row>
    <row r="13" spans="1:17" ht="15" customHeight="1" x14ac:dyDescent="0.25">
      <c r="I13" s="42">
        <f>I4-650</f>
        <v>0</v>
      </c>
      <c r="L13" s="43">
        <f>I13/650</f>
        <v>0</v>
      </c>
      <c r="P13" s="46">
        <f>N6+'Planilla de Cotizacion Feb-24'!N5</f>
        <v>2694.3712629110805</v>
      </c>
    </row>
    <row r="14" spans="1:17" ht="15" customHeight="1" x14ac:dyDescent="0.25"/>
  </sheetData>
  <mergeCells count="3">
    <mergeCell ref="P1:Q1"/>
    <mergeCell ref="P2:Q2"/>
    <mergeCell ref="A7:G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C72426F9-F672-4DD7-BAD1-1429CEF60E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70C85A-B203-45B5-B28D-BB9AF4F41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99FE44-7E0A-44B5-9F16-8E319203D68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730269a7-69c5-483f-a552-e74dab880ae2"/>
    <ds:schemaRef ds:uri="http://purl.org/dc/elements/1.1/"/>
    <ds:schemaRef ds:uri="40de77e2-37bb-4c7a-ab4d-547915d99553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 de Cotizacion Feb-24</vt:lpstr>
      <vt:lpstr>Planilla de Cotizacion Feb- (2)</vt:lpstr>
    </vt:vector>
  </TitlesOfParts>
  <Manager/>
  <Company>PLUSPETROL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Barrera</dc:creator>
  <cp:keywords/>
  <dc:description/>
  <cp:lastModifiedBy>Bergerat, Juan Gabriel</cp:lastModifiedBy>
  <cp:revision/>
  <dcterms:created xsi:type="dcterms:W3CDTF">2022-07-22T17:09:14Z</dcterms:created>
  <dcterms:modified xsi:type="dcterms:W3CDTF">2024-05-22T11:58:03Z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