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57. PS. IPB650AS Microencapsulado/"/>
    </mc:Choice>
  </mc:AlternateContent>
  <xr:revisionPtr revIDLastSave="43" documentId="8_{34176CCF-11BE-41F3-B451-554E5E79755C}" xr6:coauthVersionLast="47" xr6:coauthVersionMax="47" xr10:uidLastSave="{F06D8A87-1707-4F61-A0FC-58CEC1D642D0}"/>
  <bookViews>
    <workbookView xWindow="-120" yWindow="-120" windowWidth="24240" windowHeight="13140" xr2:uid="{3DA586B8-0909-4C86-A486-11EF956AA4D3}"/>
  </bookViews>
  <sheets>
    <sheet name="Hoja2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E11" i="1"/>
  <c r="F11" i="1" s="1"/>
  <c r="H11" i="1" s="1"/>
  <c r="I11" i="1" s="1"/>
  <c r="J11" i="1" s="1"/>
  <c r="S13" i="1"/>
  <c r="S11" i="1"/>
  <c r="E13" i="1"/>
  <c r="F13" i="1" s="1"/>
  <c r="H13" i="1" s="1"/>
  <c r="I13" i="1" s="1"/>
  <c r="K13" i="1" s="1"/>
  <c r="M13" i="1" s="1"/>
  <c r="P13" i="1" s="1"/>
  <c r="R13" i="1" s="1"/>
  <c r="E12" i="1"/>
  <c r="F12" i="1" s="1"/>
  <c r="H12" i="1" s="1"/>
  <c r="I12" i="1" s="1"/>
  <c r="K12" i="1" s="1"/>
  <c r="L11" i="1" l="1"/>
  <c r="M12" i="1"/>
  <c r="L12" i="1"/>
  <c r="L13" i="1"/>
  <c r="P11" i="1" l="1"/>
  <c r="Q11" i="1" s="1"/>
  <c r="R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tc={A0EBD312-D3AD-4C19-91DF-81523C201D99}</author>
  </authors>
  <commentList>
    <comment ref="H10" authorId="0" shapeId="0" xr:uid="{A0EBD312-D3AD-4C19-91DF-81523C201D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Cada kg de ME contiene 64 % p/p de Materia Activa</t>
      </text>
    </comment>
  </commentList>
</comments>
</file>

<file path=xl/sharedStrings.xml><?xml version="1.0" encoding="utf-8"?>
<sst xmlns="http://schemas.openxmlformats.org/spreadsheetml/2006/main" count="40" uniqueCount="38">
  <si>
    <t>Fecha</t>
  </si>
  <si>
    <t>Referencia</t>
  </si>
  <si>
    <t>Cotización ME - YPF</t>
  </si>
  <si>
    <t>Denominación comercial</t>
  </si>
  <si>
    <t>K</t>
  </si>
  <si>
    <t>CP</t>
  </si>
  <si>
    <t>IPB650AS</t>
  </si>
  <si>
    <t>CY802S</t>
  </si>
  <si>
    <t>BX936</t>
  </si>
  <si>
    <t>Matería Prima</t>
  </si>
  <si>
    <t>Impuesto País</t>
  </si>
  <si>
    <t>Nuevo impuesto país aplicable desde septiembre</t>
  </si>
  <si>
    <t>CR en PIC ($us/Kg)</t>
  </si>
  <si>
    <t>Flete PIC-Bs</t>
  </si>
  <si>
    <t>Costo ME-Micromoles ($us/Kg)</t>
  </si>
  <si>
    <t>CR Materia Prima en BsAs</t>
  </si>
  <si>
    <t>CR ME BsAs</t>
  </si>
  <si>
    <t>Microencapsulado</t>
  </si>
  <si>
    <t>Flete Bs-Nqn</t>
  </si>
  <si>
    <t>CR ME en Nqn</t>
  </si>
  <si>
    <t>Precio unitario [USD/Kg]</t>
  </si>
  <si>
    <t>Impuestos</t>
  </si>
  <si>
    <t>Precio ($us/Tb)</t>
  </si>
  <si>
    <t>CR en PIC + Nuevo Imp País ($us/Kg)</t>
  </si>
  <si>
    <t>*Falta verificar este valor</t>
  </si>
  <si>
    <t>Precio Venta</t>
  </si>
  <si>
    <t>IC</t>
  </si>
  <si>
    <t>Encaptron 65</t>
  </si>
  <si>
    <t>Captron 65</t>
  </si>
  <si>
    <t>ChampionX</t>
  </si>
  <si>
    <t>Duración</t>
  </si>
  <si>
    <t>Cotización ME - PS</t>
  </si>
  <si>
    <t>UM</t>
  </si>
  <si>
    <t>Kg</t>
  </si>
  <si>
    <t>Precio unitario [USD/UM]</t>
  </si>
  <si>
    <t>Descripción</t>
  </si>
  <si>
    <t xml:space="preserve">Inhibidor de Parafinas Microrencapsulado </t>
  </si>
  <si>
    <t>Ítem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</si>
</sst>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9"/>
      <color rgb="FFFFFFFF"/>
      <name val="Exo"/>
    </font>
    <font>
      <sz val="9"/>
      <color theme="1"/>
      <name val="Exo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5" borderId="0" xfId="0" applyFill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6EC8C11E-7F8C-43AA-8B41-12E1FF6E0575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illa Carballo, Yugianna Gissel" id="{316CECFA-BD23-487C-BA0D-C2D22B390367}" userId="S::Yugianna.Padilla@pecomenergia.com.ar::4229115a-51b9-4d0b-9a91-b070d9930a5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0" dT="2023-08-31T18:57:13.46" personId="{316CECFA-BD23-487C-BA0D-C2D22B390367}" id="{A0EBD312-D3AD-4C19-91DF-81523C201D99}">
    <text>Cada kg de ME contiene 64 % p/p de Materia Activa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C609-95A2-4CFE-A2C6-CFEB384E764F}">
  <dimension ref="B2:S19"/>
  <sheetViews>
    <sheetView tabSelected="1" workbookViewId="0">
      <selection activeCell="B18" sqref="B18:F19"/>
    </sheetView>
  </sheetViews>
  <sheetFormatPr baseColWidth="10" defaultRowHeight="15" x14ac:dyDescent="0.25"/>
  <cols>
    <col min="1" max="1" width="4.42578125" customWidth="1"/>
    <col min="2" max="2" width="8.28515625" customWidth="1"/>
    <col min="3" max="3" width="27.5703125" style="2" customWidth="1"/>
    <col min="4" max="4" width="16.140625" style="2" customWidth="1"/>
    <col min="5" max="5" width="13.85546875" style="2" customWidth="1"/>
    <col min="6" max="6" width="14.85546875" style="1" customWidth="1"/>
    <col min="7" max="7" width="13.140625" style="1" customWidth="1"/>
    <col min="8" max="8" width="15.140625" style="1" customWidth="1"/>
    <col min="9" max="9" width="13.28515625" style="1" customWidth="1"/>
    <col min="10" max="10" width="11.42578125" style="1" customWidth="1"/>
    <col min="11" max="11" width="11.42578125" style="1"/>
    <col min="12" max="12" width="0" style="1" hidden="1" customWidth="1"/>
    <col min="13" max="14" width="11.42578125" style="1"/>
    <col min="15" max="15" width="13.42578125" customWidth="1"/>
    <col min="16" max="19" width="11.42578125" style="2"/>
  </cols>
  <sheetData>
    <row r="2" spans="3:19" ht="21" x14ac:dyDescent="0.25">
      <c r="C2" s="21" t="s">
        <v>31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3:19" ht="12" customHeight="1" x14ac:dyDescent="0.25"/>
    <row r="4" spans="3:19" x14ac:dyDescent="0.25">
      <c r="C4" s="15" t="s">
        <v>0</v>
      </c>
      <c r="D4" s="16">
        <v>45169</v>
      </c>
      <c r="F4" s="1" t="s">
        <v>10</v>
      </c>
      <c r="G4" s="3">
        <v>7.4999999999999997E-2</v>
      </c>
      <c r="H4" s="4" t="s">
        <v>11</v>
      </c>
    </row>
    <row r="5" spans="3:19" x14ac:dyDescent="0.25">
      <c r="C5" s="15" t="s">
        <v>1</v>
      </c>
      <c r="D5" s="15" t="s">
        <v>2</v>
      </c>
      <c r="F5" s="1" t="s">
        <v>13</v>
      </c>
      <c r="G5" s="1">
        <v>0.17</v>
      </c>
    </row>
    <row r="6" spans="3:19" x14ac:dyDescent="0.25">
      <c r="F6" s="17" t="s">
        <v>18</v>
      </c>
      <c r="G6" s="17">
        <v>0.2</v>
      </c>
      <c r="H6" s="4" t="s">
        <v>24</v>
      </c>
    </row>
    <row r="7" spans="3:19" x14ac:dyDescent="0.25">
      <c r="F7" s="1" t="s">
        <v>21</v>
      </c>
      <c r="G7" s="5">
        <v>5.5E-2</v>
      </c>
    </row>
    <row r="9" spans="3:19" x14ac:dyDescent="0.25">
      <c r="D9" s="20" t="s">
        <v>9</v>
      </c>
      <c r="E9" s="20"/>
      <c r="F9" s="20"/>
      <c r="G9" s="22" t="s">
        <v>17</v>
      </c>
      <c r="H9" s="22"/>
      <c r="I9" s="22"/>
      <c r="J9" s="23" t="s">
        <v>25</v>
      </c>
      <c r="K9" s="23"/>
      <c r="L9" s="23"/>
      <c r="M9" s="23"/>
      <c r="O9" t="s">
        <v>29</v>
      </c>
    </row>
    <row r="10" spans="3:19" ht="38.25" x14ac:dyDescent="0.25">
      <c r="C10" s="13" t="s">
        <v>3</v>
      </c>
      <c r="D10" s="14" t="s">
        <v>12</v>
      </c>
      <c r="E10" s="14" t="s">
        <v>23</v>
      </c>
      <c r="F10" s="14" t="s">
        <v>15</v>
      </c>
      <c r="G10" s="14" t="s">
        <v>14</v>
      </c>
      <c r="H10" s="14" t="s">
        <v>16</v>
      </c>
      <c r="I10" s="14" t="s">
        <v>19</v>
      </c>
      <c r="J10" s="14" t="s">
        <v>4</v>
      </c>
      <c r="K10" s="14" t="s">
        <v>20</v>
      </c>
      <c r="L10" s="14" t="s">
        <v>5</v>
      </c>
      <c r="M10" s="14" t="s">
        <v>22</v>
      </c>
      <c r="R10" s="2" t="s">
        <v>30</v>
      </c>
    </row>
    <row r="11" spans="3:19" x14ac:dyDescent="0.25">
      <c r="C11" s="6" t="s">
        <v>6</v>
      </c>
      <c r="D11" s="6">
        <v>4.13</v>
      </c>
      <c r="E11" s="7">
        <f>D11</f>
        <v>4.13</v>
      </c>
      <c r="F11" s="8">
        <f>E11+$G$5</f>
        <v>4.3</v>
      </c>
      <c r="G11" s="9">
        <v>3.6</v>
      </c>
      <c r="H11" s="8">
        <f>F11*0.64+G11</f>
        <v>6.3520000000000003</v>
      </c>
      <c r="I11" s="8">
        <f>H11+$G$6</f>
        <v>6.5520000000000005</v>
      </c>
      <c r="J11" s="19">
        <f>K11/I11</f>
        <v>2.2084859584859586</v>
      </c>
      <c r="K11" s="11">
        <v>14.47</v>
      </c>
      <c r="L11" s="10">
        <f>(K11-I11-K11*$G$7)/K11</f>
        <v>0.49220110573600556</v>
      </c>
      <c r="M11" s="12">
        <f>K11*120</f>
        <v>1736.4</v>
      </c>
      <c r="P11" s="2">
        <f>M11*5</f>
        <v>8682</v>
      </c>
      <c r="Q11" s="2">
        <f>P11/2</f>
        <v>4341</v>
      </c>
      <c r="R11" s="2">
        <f>Q11/4</f>
        <v>1085.25</v>
      </c>
      <c r="S11" s="2">
        <f>4*30.4*5</f>
        <v>608</v>
      </c>
    </row>
    <row r="12" spans="3:19" hidden="1" x14ac:dyDescent="0.25">
      <c r="C12" s="6" t="s">
        <v>8</v>
      </c>
      <c r="D12" s="6">
        <v>1.41</v>
      </c>
      <c r="E12" s="7">
        <f>D12*1.075</f>
        <v>1.5157499999999999</v>
      </c>
      <c r="F12" s="8">
        <f>E12+$G$5</f>
        <v>1.6857499999999999</v>
      </c>
      <c r="G12" s="9">
        <v>3.6</v>
      </c>
      <c r="H12" s="8">
        <f>F12*0.64+G12</f>
        <v>4.6788799999999995</v>
      </c>
      <c r="I12" s="8">
        <f>H12+$G$6</f>
        <v>4.8788799999999997</v>
      </c>
      <c r="J12" s="9">
        <v>1.9</v>
      </c>
      <c r="K12" s="11">
        <f t="shared" ref="K12:K13" si="0">I12*J12</f>
        <v>9.2698719999999994</v>
      </c>
      <c r="L12" s="10">
        <f>(K12-I12-K12*$G$7)/K12</f>
        <v>0.41868421052631583</v>
      </c>
      <c r="M12" s="12">
        <f t="shared" ref="M12:M13" si="1">K12*120</f>
        <v>1112.38464</v>
      </c>
    </row>
    <row r="13" spans="3:19" hidden="1" x14ac:dyDescent="0.25">
      <c r="C13" s="6" t="s">
        <v>7</v>
      </c>
      <c r="D13" s="6">
        <v>4.5999999999999996</v>
      </c>
      <c r="E13" s="7">
        <f>D13*1.075</f>
        <v>4.9449999999999994</v>
      </c>
      <c r="F13" s="8">
        <f>E13+$G$5</f>
        <v>5.1149999999999993</v>
      </c>
      <c r="G13" s="9">
        <v>3.6</v>
      </c>
      <c r="H13" s="8">
        <f>F13*0.617+G13</f>
        <v>6.7559550000000002</v>
      </c>
      <c r="I13" s="8">
        <f>H13+$G$6</f>
        <v>6.9559550000000003</v>
      </c>
      <c r="J13" s="9">
        <v>1.9</v>
      </c>
      <c r="K13" s="11">
        <f t="shared" si="0"/>
        <v>13.216314499999999</v>
      </c>
      <c r="L13" s="10">
        <f>(K13-I13-K13*$G$7)/K13</f>
        <v>0.41868421052631577</v>
      </c>
      <c r="M13" s="12">
        <f t="shared" si="1"/>
        <v>1585.9577399999998</v>
      </c>
      <c r="N13" s="1">
        <v>14.56</v>
      </c>
      <c r="O13" t="s">
        <v>27</v>
      </c>
      <c r="P13" s="18">
        <f>M13</f>
        <v>1585.9577399999998</v>
      </c>
      <c r="Q13" s="18"/>
      <c r="R13" s="2">
        <f>P13/6</f>
        <v>264.32628999999997</v>
      </c>
      <c r="S13" s="2">
        <f>30.4*2*3.5</f>
        <v>212.79999999999998</v>
      </c>
    </row>
    <row r="14" spans="3:19" x14ac:dyDescent="0.25">
      <c r="L14" s="1" t="s">
        <v>26</v>
      </c>
      <c r="M14" s="1">
        <v>9.76</v>
      </c>
      <c r="N14" s="1">
        <v>12.51</v>
      </c>
      <c r="O14" t="s">
        <v>28</v>
      </c>
    </row>
    <row r="18" spans="2:6" ht="30" x14ac:dyDescent="0.25">
      <c r="B18" s="24" t="s">
        <v>37</v>
      </c>
      <c r="C18" s="24" t="s">
        <v>35</v>
      </c>
      <c r="D18" s="24" t="s">
        <v>3</v>
      </c>
      <c r="E18" s="24" t="s">
        <v>32</v>
      </c>
      <c r="F18" s="24" t="s">
        <v>34</v>
      </c>
    </row>
    <row r="19" spans="2:6" ht="31.5" customHeight="1" x14ac:dyDescent="0.25">
      <c r="B19" s="25">
        <v>1</v>
      </c>
      <c r="C19" s="26" t="s">
        <v>36</v>
      </c>
      <c r="D19" s="25" t="s">
        <v>6</v>
      </c>
      <c r="E19" s="25" t="s">
        <v>33</v>
      </c>
      <c r="F19" s="25">
        <v>14.47</v>
      </c>
    </row>
  </sheetData>
  <mergeCells count="4">
    <mergeCell ref="D9:F9"/>
    <mergeCell ref="C2:M2"/>
    <mergeCell ref="G9:I9"/>
    <mergeCell ref="J9:M9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1F118E-ACE6-4A99-A1A7-6045F540B7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BFD20-E462-48F0-825D-D50DB5B80E05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730269a7-69c5-483f-a552-e74dab880ae2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D6AD0224-7CC3-4789-9406-308DEA882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Carballo, Yugianna Gissel</dc:creator>
  <cp:lastModifiedBy>Bergerat, Juan Gabriel</cp:lastModifiedBy>
  <dcterms:created xsi:type="dcterms:W3CDTF">2023-08-31T18:43:47Z</dcterms:created>
  <dcterms:modified xsi:type="dcterms:W3CDTF">2024-04-24T15:25:50Z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