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ecom-my.sharepoint.com/personal/evangelina_cordero_pecomenergia_com_ar/Documents/Evangelina/Yacimiento/Catriel 12121/Diciembre 2023/"/>
    </mc:Choice>
  </mc:AlternateContent>
  <xr:revisionPtr revIDLastSave="16" documentId="8_{98859F72-FC26-4F8C-914D-B495ECA67101}" xr6:coauthVersionLast="47" xr6:coauthVersionMax="47" xr10:uidLastSave="{1025F57D-9CBE-4176-A1ED-60FD389CFDE3}"/>
  <bookViews>
    <workbookView xWindow="-120" yWindow="-120" windowWidth="20730" windowHeight="11160" tabRatio="773" firstSheet="1" activeTab="1" xr2:uid="{5BCBD842-F630-4D5B-B4E3-7480BB5A6FEE}"/>
  </bookViews>
  <sheets>
    <sheet name="CM 4900097333 (Servicio) " sheetId="1" r:id="rId1"/>
    <sheet name="CM 46000011377 (Producto)" sheetId="2" r:id="rId2"/>
    <sheet name="Dic-23" sheetId="9" r:id="rId3"/>
    <sheet name="PLANILLA GENERAL" sheetId="4" r:id="rId4"/>
    <sheet name="Costo PQ" sheetId="3" r:id="rId5"/>
    <sheet name="BSH8050" sheetId="5" r:id="rId6"/>
    <sheet name="IC5400" sheetId="7" r:id="rId7"/>
    <sheet name="SB14" sheetId="6" r:id="rId8"/>
    <sheet name="Eventuales" sheetId="8" r:id="rId9"/>
  </sheets>
  <externalReferences>
    <externalReference r:id="rId10"/>
  </externalReferences>
  <definedNames>
    <definedName name="_xlnm._FilterDatabase" localSheetId="5" hidden="1">'BSH8050'!#REF!</definedName>
    <definedName name="_xlnm._FilterDatabase" localSheetId="1" hidden="1">'CM 46000011377 (Producto)'!$A$17:$H$174</definedName>
    <definedName name="_xlnm._FilterDatabase" localSheetId="0" hidden="1">'CM 4900097333 (Servicio) '!$A$30:$P$41</definedName>
    <definedName name="_xlnm._FilterDatabase" localSheetId="2" hidden="1">'Dic-23'!$A$3:$T$14</definedName>
    <definedName name="_xlnm._FilterDatabase" localSheetId="3" hidden="1">'PLANILLA GENERAL'!$A$1:$AJ$16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" i="4" l="1"/>
  <c r="AA9" i="4"/>
  <c r="AA8" i="4"/>
  <c r="AA6" i="4"/>
  <c r="AA4" i="4"/>
  <c r="AA3" i="4"/>
  <c r="Z16" i="4"/>
  <c r="AA16" i="4" s="1"/>
  <c r="Z15" i="4"/>
  <c r="AA15" i="4" s="1"/>
  <c r="Z14" i="4"/>
  <c r="AA14" i="4" s="1"/>
  <c r="Z12" i="4"/>
  <c r="AA12" i="4" s="1"/>
  <c r="Z10" i="4"/>
  <c r="I15" i="5" l="1"/>
  <c r="I16" i="5"/>
  <c r="I17" i="5"/>
  <c r="I14" i="5"/>
  <c r="AA2" i="4"/>
  <c r="Z9" i="4"/>
  <c r="Z8" i="4"/>
  <c r="Z6" i="4"/>
  <c r="Z4" i="4"/>
  <c r="Z3" i="4"/>
  <c r="Z2" i="4"/>
  <c r="R19" i="4"/>
  <c r="S8" i="4"/>
  <c r="S6" i="4"/>
  <c r="S4" i="4"/>
  <c r="S3" i="4"/>
  <c r="S2" i="4"/>
  <c r="N14" i="9"/>
  <c r="D14" i="9"/>
  <c r="B6" i="5"/>
  <c r="B62" i="2" l="1"/>
  <c r="G17" i="6"/>
  <c r="F17" i="6"/>
  <c r="H14" i="6"/>
  <c r="H15" i="6"/>
  <c r="H16" i="6"/>
  <c r="H13" i="6"/>
  <c r="D26" i="2" l="1"/>
  <c r="J26" i="2" s="1"/>
  <c r="F18" i="5" l="1"/>
  <c r="J96" i="2"/>
  <c r="J23" i="2"/>
  <c r="Y3" i="4" l="1"/>
  <c r="G18" i="5" l="1"/>
  <c r="H18" i="5"/>
  <c r="E18" i="1"/>
  <c r="D62" i="2" l="1"/>
  <c r="J62" i="2" s="1"/>
  <c r="H13" i="1"/>
  <c r="Y16" i="4" l="1"/>
  <c r="E33" i="1" l="1"/>
  <c r="E19" i="1"/>
  <c r="E21" i="1"/>
  <c r="E22" i="1"/>
  <c r="E23" i="1"/>
  <c r="E24" i="1"/>
  <c r="E25" i="1"/>
  <c r="E26" i="1"/>
  <c r="E27" i="1"/>
  <c r="E40" i="1" l="1"/>
  <c r="F40" i="1" s="1"/>
  <c r="E39" i="1"/>
  <c r="F39" i="1" s="1"/>
  <c r="I38" i="1"/>
  <c r="E38" i="1"/>
  <c r="F38" i="1" s="1"/>
  <c r="E37" i="1"/>
  <c r="F37" i="1" s="1"/>
  <c r="E36" i="1"/>
  <c r="F36" i="1" s="1"/>
  <c r="E35" i="1"/>
  <c r="F35" i="1" s="1"/>
  <c r="E34" i="1"/>
  <c r="F34" i="1" s="1"/>
  <c r="F33" i="1"/>
  <c r="E32" i="1"/>
  <c r="F32" i="1" s="1"/>
  <c r="E31" i="1"/>
  <c r="F31" i="1" s="1"/>
  <c r="E11" i="8"/>
  <c r="F41" i="1" l="1"/>
  <c r="B4" i="7" l="1"/>
  <c r="B3" i="7"/>
  <c r="B3" i="6"/>
  <c r="D174" i="2"/>
  <c r="Y10" i="4" l="1"/>
  <c r="Y4" i="4" l="1"/>
  <c r="Y5" i="4"/>
  <c r="Y6" i="4"/>
  <c r="Y7" i="4"/>
  <c r="Y9" i="4"/>
  <c r="Y13" i="4"/>
  <c r="Y11" i="4"/>
  <c r="B6" i="7"/>
  <c r="B6" i="6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174" i="2" s="1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8" i="2"/>
  <c r="E16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174" i="2" s="1"/>
  <c r="F174" i="2" s="1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8" i="2"/>
  <c r="Y15" i="4"/>
  <c r="Y14" i="4"/>
  <c r="Y12" i="4"/>
  <c r="Y8" i="4"/>
  <c r="Y2" i="4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8" i="2"/>
  <c r="F12" i="7" l="1"/>
  <c r="E12" i="7"/>
  <c r="E13" i="7" s="1"/>
  <c r="I172" i="2"/>
  <c r="J170" i="2"/>
  <c r="G170" i="2"/>
  <c r="B170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E170" i="2"/>
  <c r="F170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5" i="2"/>
  <c r="F25" i="2" s="1"/>
  <c r="D24" i="2"/>
  <c r="F24" i="2" s="1"/>
  <c r="F23" i="2"/>
  <c r="D22" i="2"/>
  <c r="F22" i="2" s="1"/>
  <c r="D21" i="2"/>
  <c r="F21" i="2" s="1"/>
  <c r="D20" i="2"/>
  <c r="F20" i="2" s="1"/>
  <c r="D19" i="2"/>
  <c r="F19" i="2" s="1"/>
  <c r="D18" i="2"/>
  <c r="F18" i="2" s="1"/>
  <c r="F18" i="1"/>
  <c r="F27" i="1"/>
  <c r="F26" i="1"/>
  <c r="I25" i="1"/>
  <c r="F25" i="1"/>
  <c r="F24" i="1"/>
  <c r="F23" i="1"/>
  <c r="F22" i="1"/>
  <c r="F21" i="1"/>
  <c r="F20" i="1"/>
  <c r="F19" i="1"/>
  <c r="F13" i="7" l="1"/>
  <c r="D49" i="2" s="1"/>
  <c r="G12" i="7"/>
  <c r="F62" i="2"/>
  <c r="F26" i="2"/>
  <c r="J113" i="2"/>
  <c r="F113" i="2"/>
  <c r="J82" i="2"/>
  <c r="F82" i="2"/>
  <c r="J90" i="2"/>
  <c r="F90" i="2"/>
  <c r="J98" i="2"/>
  <c r="F98" i="2"/>
  <c r="J106" i="2"/>
  <c r="F106" i="2"/>
  <c r="J114" i="2"/>
  <c r="F114" i="2"/>
  <c r="J122" i="2"/>
  <c r="F122" i="2"/>
  <c r="J130" i="2"/>
  <c r="F130" i="2"/>
  <c r="J138" i="2"/>
  <c r="F138" i="2"/>
  <c r="J146" i="2"/>
  <c r="F146" i="2"/>
  <c r="J154" i="2"/>
  <c r="F154" i="2"/>
  <c r="J162" i="2"/>
  <c r="F162" i="2"/>
  <c r="J97" i="2"/>
  <c r="F97" i="2"/>
  <c r="J161" i="2"/>
  <c r="F161" i="2"/>
  <c r="J83" i="2"/>
  <c r="F83" i="2"/>
  <c r="J91" i="2"/>
  <c r="F91" i="2"/>
  <c r="J99" i="2"/>
  <c r="F99" i="2"/>
  <c r="J107" i="2"/>
  <c r="F107" i="2"/>
  <c r="J115" i="2"/>
  <c r="F115" i="2"/>
  <c r="J123" i="2"/>
  <c r="F123" i="2"/>
  <c r="J131" i="2"/>
  <c r="F131" i="2"/>
  <c r="J139" i="2"/>
  <c r="F139" i="2"/>
  <c r="J147" i="2"/>
  <c r="F147" i="2"/>
  <c r="J155" i="2"/>
  <c r="F155" i="2"/>
  <c r="J163" i="2"/>
  <c r="F163" i="2"/>
  <c r="J89" i="2"/>
  <c r="F89" i="2"/>
  <c r="J121" i="2"/>
  <c r="F121" i="2"/>
  <c r="J76" i="2"/>
  <c r="F76" i="2"/>
  <c r="J84" i="2"/>
  <c r="F84" i="2"/>
  <c r="J92" i="2"/>
  <c r="F92" i="2"/>
  <c r="J100" i="2"/>
  <c r="F100" i="2"/>
  <c r="J108" i="2"/>
  <c r="F108" i="2"/>
  <c r="J116" i="2"/>
  <c r="F116" i="2"/>
  <c r="J124" i="2"/>
  <c r="F124" i="2"/>
  <c r="J132" i="2"/>
  <c r="F132" i="2"/>
  <c r="J140" i="2"/>
  <c r="F140" i="2"/>
  <c r="J148" i="2"/>
  <c r="F148" i="2"/>
  <c r="J156" i="2"/>
  <c r="F156" i="2"/>
  <c r="J164" i="2"/>
  <c r="F164" i="2"/>
  <c r="J81" i="2"/>
  <c r="F81" i="2"/>
  <c r="J129" i="2"/>
  <c r="F129" i="2"/>
  <c r="J77" i="2"/>
  <c r="F77" i="2"/>
  <c r="J85" i="2"/>
  <c r="F85" i="2"/>
  <c r="J93" i="2"/>
  <c r="F93" i="2"/>
  <c r="J101" i="2"/>
  <c r="F101" i="2"/>
  <c r="J109" i="2"/>
  <c r="F109" i="2"/>
  <c r="J117" i="2"/>
  <c r="F117" i="2"/>
  <c r="J125" i="2"/>
  <c r="F125" i="2"/>
  <c r="J133" i="2"/>
  <c r="F133" i="2"/>
  <c r="J141" i="2"/>
  <c r="F141" i="2"/>
  <c r="J149" i="2"/>
  <c r="F149" i="2"/>
  <c r="J157" i="2"/>
  <c r="F157" i="2"/>
  <c r="J165" i="2"/>
  <c r="F165" i="2"/>
  <c r="J137" i="2"/>
  <c r="F137" i="2"/>
  <c r="J78" i="2"/>
  <c r="F78" i="2"/>
  <c r="J86" i="2"/>
  <c r="F86" i="2"/>
  <c r="J94" i="2"/>
  <c r="F94" i="2"/>
  <c r="J102" i="2"/>
  <c r="F102" i="2"/>
  <c r="J110" i="2"/>
  <c r="F110" i="2"/>
  <c r="J118" i="2"/>
  <c r="F118" i="2"/>
  <c r="J126" i="2"/>
  <c r="F126" i="2"/>
  <c r="J134" i="2"/>
  <c r="F134" i="2"/>
  <c r="J142" i="2"/>
  <c r="F142" i="2"/>
  <c r="J150" i="2"/>
  <c r="F150" i="2"/>
  <c r="J158" i="2"/>
  <c r="F158" i="2"/>
  <c r="J166" i="2"/>
  <c r="F166" i="2"/>
  <c r="J145" i="2"/>
  <c r="F145" i="2"/>
  <c r="J79" i="2"/>
  <c r="F79" i="2"/>
  <c r="J87" i="2"/>
  <c r="F87" i="2"/>
  <c r="J95" i="2"/>
  <c r="F95" i="2"/>
  <c r="J103" i="2"/>
  <c r="F103" i="2"/>
  <c r="J111" i="2"/>
  <c r="F111" i="2"/>
  <c r="J119" i="2"/>
  <c r="F119" i="2"/>
  <c r="J127" i="2"/>
  <c r="F127" i="2"/>
  <c r="J135" i="2"/>
  <c r="F135" i="2"/>
  <c r="J143" i="2"/>
  <c r="F143" i="2"/>
  <c r="J151" i="2"/>
  <c r="F151" i="2"/>
  <c r="J159" i="2"/>
  <c r="F159" i="2"/>
  <c r="J167" i="2"/>
  <c r="F167" i="2"/>
  <c r="J105" i="2"/>
  <c r="F105" i="2"/>
  <c r="J153" i="2"/>
  <c r="F153" i="2"/>
  <c r="J80" i="2"/>
  <c r="F80" i="2"/>
  <c r="J88" i="2"/>
  <c r="F88" i="2"/>
  <c r="F96" i="2"/>
  <c r="J104" i="2"/>
  <c r="F104" i="2"/>
  <c r="J112" i="2"/>
  <c r="F112" i="2"/>
  <c r="J120" i="2"/>
  <c r="F120" i="2"/>
  <c r="J128" i="2"/>
  <c r="F128" i="2"/>
  <c r="J136" i="2"/>
  <c r="F136" i="2"/>
  <c r="J144" i="2"/>
  <c r="F144" i="2"/>
  <c r="J152" i="2"/>
  <c r="F152" i="2"/>
  <c r="J160" i="2"/>
  <c r="F160" i="2"/>
  <c r="J168" i="2"/>
  <c r="F168" i="2"/>
  <c r="J18" i="2"/>
  <c r="J19" i="2"/>
  <c r="J20" i="2"/>
  <c r="J21" i="2"/>
  <c r="J22" i="2"/>
  <c r="J24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50" i="2"/>
  <c r="J51" i="2"/>
  <c r="J52" i="2"/>
  <c r="J53" i="2"/>
  <c r="J54" i="2"/>
  <c r="J55" i="2"/>
  <c r="J56" i="2"/>
  <c r="J57" i="2"/>
  <c r="J58" i="2"/>
  <c r="J59" i="2"/>
  <c r="J60" i="2"/>
  <c r="J61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F28" i="1"/>
  <c r="G28" i="1" s="1"/>
  <c r="J49" i="2" l="1"/>
  <c r="F49" i="2"/>
  <c r="F169" i="2"/>
  <c r="F181" i="2" s="1"/>
  <c r="F179" i="2" l="1"/>
  <c r="I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tc={A17EB4A0-A679-4621-9490-9AE6E172189D}</author>
    <author>tc={5A0A69F4-1604-4F8E-BF9C-9252A728BDD9}</author>
    <author>tc={AE0EA2F7-72A8-4324-AD3B-E88137C6AE7F}</author>
    <author>tc={316DFCBC-6278-49B4-9DEB-CFEF30BCACF1}</author>
    <author>tc={9CB2A014-A682-4633-ADC5-5CA3236C4D19}</author>
    <author>tc={91C88C5E-EDF9-4368-9753-14F590826BA5}</author>
    <author>tc={9C2D519F-7AF5-44DE-8D17-83178CB1927C}</author>
  </authors>
  <commentList>
    <comment ref="N4" authorId="0" shapeId="0" xr:uid="{A17EB4A0-A679-4621-9490-9AE6E172189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Suspendido por temporada de Verano</t>
      </text>
    </comment>
    <comment ref="N5" authorId="1" shapeId="0" xr:uid="{5A0A69F4-1604-4F8E-BF9C-9252A728BDD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Suspendido por temporada de Verano</t>
      </text>
    </comment>
    <comment ref="N6" authorId="2" shapeId="0" xr:uid="{AE0EA2F7-72A8-4324-AD3B-E88137C6AE7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Suspendido por temporada de Verano</t>
      </text>
    </comment>
    <comment ref="N7" authorId="3" shapeId="0" xr:uid="{316DFCBC-6278-49B4-9DEB-CFEF30BCACF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Suspendido por temporada de Verano</t>
      </text>
    </comment>
    <comment ref="N9" authorId="4" shapeId="0" xr:uid="{9CB2A014-A682-4633-ADC5-5CA3236C4D1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espera de conexión por falta de pisadera en boca de pozo.</t>
      </text>
    </comment>
    <comment ref="N10" authorId="5" shapeId="0" xr:uid="{91C88C5E-EDF9-4368-9753-14F590826BA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Reactivación de punto a pedido del cliente, desde el 15/07/23</t>
      </text>
    </comment>
    <comment ref="N12" authorId="6" shapeId="0" xr:uid="{9C2D519F-7AF5-44DE-8D17-83178CB1927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Reactivación de punto a pedido del cliente, desde el 15/07/23</t>
      </text>
    </comment>
  </commentList>
</comments>
</file>

<file path=xl/sharedStrings.xml><?xml version="1.0" encoding="utf-8"?>
<sst xmlns="http://schemas.openxmlformats.org/spreadsheetml/2006/main" count="1290" uniqueCount="534">
  <si>
    <t>DOCUMENTO DE MEDICIÓN</t>
  </si>
  <si>
    <t>Moneda</t>
  </si>
  <si>
    <t>Pesos</t>
  </si>
  <si>
    <t>Inspector</t>
  </si>
  <si>
    <t>SEGURA WALROND, LUIS MARIANO</t>
  </si>
  <si>
    <t>Proveedor</t>
  </si>
  <si>
    <t>PECOM</t>
  </si>
  <si>
    <t>Mes</t>
  </si>
  <si>
    <t>Período de Certificación</t>
  </si>
  <si>
    <t>Inicio:D/MM/AA</t>
  </si>
  <si>
    <t>Fin:D/MM/AA</t>
  </si>
  <si>
    <t>DESCRIPCION</t>
  </si>
  <si>
    <t>U.M.</t>
  </si>
  <si>
    <t xml:space="preserve">Cantidad </t>
  </si>
  <si>
    <t>P. UNIT</t>
  </si>
  <si>
    <t>TOTAL</t>
  </si>
  <si>
    <t>OYM PTO.DOSIF. TRAT.QUIM. 1A50 P/UNI</t>
  </si>
  <si>
    <t>UNI</t>
  </si>
  <si>
    <t>OYM PTO.DOSIF. TRAT.QUIM. 51A100 P/UNI</t>
  </si>
  <si>
    <t>OYM PTO.DOSIF. TRAT.QUIM. 101A200 P/UNI</t>
  </si>
  <si>
    <t>Materiales</t>
  </si>
  <si>
    <t>cantidad</t>
  </si>
  <si>
    <t>um</t>
  </si>
  <si>
    <t>centro</t>
  </si>
  <si>
    <t>Almacen</t>
  </si>
  <si>
    <t>centro de beneficio</t>
  </si>
  <si>
    <t>zona de ventas</t>
  </si>
  <si>
    <t>OYM PTO.DOSIF. TRAT.QUIM. 201A300 P/UNI</t>
  </si>
  <si>
    <t>AB02</t>
  </si>
  <si>
    <t>BLTQ1NQ03</t>
  </si>
  <si>
    <t>Pbarda</t>
  </si>
  <si>
    <t>OYM PTO.DOSIF. TRAT.QUIM. 301A400 P/UNI</t>
  </si>
  <si>
    <t>OYM PTO.DOSIF. TRAT.QUIM. &gt;400 P/UNI</t>
  </si>
  <si>
    <t>SERV. BATCHEO TRAT.QUIM. BP#20KG P/UNI</t>
  </si>
  <si>
    <t xml:space="preserve">Servicio de mantenimiento </t>
  </si>
  <si>
    <t>SERV. BATCHEO TRAT.QUIM. AP&gt;70KG P/UNI</t>
  </si>
  <si>
    <t>MONT. SKID.DOSIF. TRAT.QUIM. _ P/UNI</t>
  </si>
  <si>
    <t>TTE. P/UNI SKID.DOSIF. TRAT.QUIM.</t>
  </si>
  <si>
    <t>TOTAL $</t>
  </si>
  <si>
    <t xml:space="preserve"> Oct-21</t>
  </si>
  <si>
    <t>jun.-22</t>
  </si>
  <si>
    <t>USD</t>
  </si>
  <si>
    <t>Posición</t>
  </si>
  <si>
    <t xml:space="preserve">Cantidad [Lts] </t>
  </si>
  <si>
    <t>Código SAP</t>
  </si>
  <si>
    <t>CE CO</t>
  </si>
  <si>
    <t>Pq</t>
  </si>
  <si>
    <t>IPB71</t>
  </si>
  <si>
    <t>SB14CT</t>
  </si>
  <si>
    <t>RFB790</t>
  </si>
  <si>
    <t>BX960</t>
  </si>
  <si>
    <t>IC5087A</t>
  </si>
  <si>
    <t>ICS400</t>
  </si>
  <si>
    <t>IC5400CT</t>
  </si>
  <si>
    <t>CY51W</t>
  </si>
  <si>
    <t>IPB650</t>
  </si>
  <si>
    <t>BSH8050CT</t>
  </si>
  <si>
    <t>IPB658</t>
  </si>
  <si>
    <t>KPF15</t>
  </si>
  <si>
    <t>IC5091</t>
  </si>
  <si>
    <t>IC7001</t>
  </si>
  <si>
    <t>TOTAL  Paso Barda USD</t>
  </si>
  <si>
    <t>Equipo</t>
  </si>
  <si>
    <t>L</t>
  </si>
  <si>
    <t>Provisión de producto Paso Barda</t>
  </si>
  <si>
    <t>Documento compras</t>
  </si>
  <si>
    <t>Texto breve</t>
  </si>
  <si>
    <t>Material</t>
  </si>
  <si>
    <t>Cantidad base</t>
  </si>
  <si>
    <t>Unidad medida pedido</t>
  </si>
  <si>
    <t>Grupo de artículos</t>
  </si>
  <si>
    <t>Precio 07-2019</t>
  </si>
  <si>
    <t>Precio 07-2020</t>
  </si>
  <si>
    <t>presario 10-2020</t>
  </si>
  <si>
    <t>presario 10-2021</t>
  </si>
  <si>
    <t>presario 02-2022</t>
  </si>
  <si>
    <t>presario 07-2022</t>
  </si>
  <si>
    <t>4600009396</t>
  </si>
  <si>
    <t>1</t>
  </si>
  <si>
    <t>PQ BOLLAND ABC11 ANTIESPUMANTE       (l)</t>
  </si>
  <si>
    <t>0508</t>
  </si>
  <si>
    <t>2</t>
  </si>
  <si>
    <t>PQ BOLLAND RFB200 REDUCTOR FRICCION  (l)</t>
  </si>
  <si>
    <t>3</t>
  </si>
  <si>
    <t>PQ BOLLAND RFB650 REDUCTOR FRICCION  (l)</t>
  </si>
  <si>
    <t>4</t>
  </si>
  <si>
    <t>PQ BACTERICIDA BOLLAND BX707</t>
  </si>
  <si>
    <t>5</t>
  </si>
  <si>
    <t>PQ INHIBIDOR DE CORROSION BOLLAND CY589</t>
  </si>
  <si>
    <t>6</t>
  </si>
  <si>
    <t>PQ DESINCRUSTANTE BOLLAND DS92</t>
  </si>
  <si>
    <t>7</t>
  </si>
  <si>
    <t>PQ BOLLAND IC898 INHIB.INCRUST.x200L (l)</t>
  </si>
  <si>
    <t>8</t>
  </si>
  <si>
    <t>PQ BOLLAND IPB71  INHIBIDOR PARAFINA (l)</t>
  </si>
  <si>
    <t>9</t>
  </si>
  <si>
    <t>PQ BOLLAND SB14 SOLVENTE ALCOHOLICO  (l)</t>
  </si>
  <si>
    <t>10</t>
  </si>
  <si>
    <t>PQ BOLLAND DPB58  DISPERSANT.PARAFIN.(l)</t>
  </si>
  <si>
    <t>11</t>
  </si>
  <si>
    <t>PQ BOLLAND SPBC38 SOLVENTE PARAFINA  (l)</t>
  </si>
  <si>
    <t>12</t>
  </si>
  <si>
    <t>PQ BOLLAND RFB790 REDUCTOR FRICCION  (l)</t>
  </si>
  <si>
    <t>13</t>
  </si>
  <si>
    <t>PQ BOLLAND DBC4651 DESEMULSIONANTE   (l)</t>
  </si>
  <si>
    <t>14</t>
  </si>
  <si>
    <t>PQ BOLLAND RFB791 REDUCTOR FRICCION  (l)</t>
  </si>
  <si>
    <t>15</t>
  </si>
  <si>
    <t>PQ BOLLAND BX960 BACTERICIDA         (l)</t>
  </si>
  <si>
    <t>16</t>
  </si>
  <si>
    <t>PQ BOLLAND BSH506 SECUESTR.SULFHIDR. (l)</t>
  </si>
  <si>
    <t>17</t>
  </si>
  <si>
    <t>PQ BOLLAND IC5087A INHIBIDOR INCRUST.(l)</t>
  </si>
  <si>
    <t>18</t>
  </si>
  <si>
    <t>PQ INHIBIDOR DE CORROSION BOLLAND ICS400</t>
  </si>
  <si>
    <t>19</t>
  </si>
  <si>
    <t>PQ BOLLAND RT34 SURFACTANTE          (l)</t>
  </si>
  <si>
    <t>20</t>
  </si>
  <si>
    <t>PQ BOLLAND DPB55  DISPERSANT.PARAFIN.(l)</t>
  </si>
  <si>
    <t>21</t>
  </si>
  <si>
    <t>PQ BOLLAND DPB52  DISPERSANT.PARAFIN.(l)</t>
  </si>
  <si>
    <t>22</t>
  </si>
  <si>
    <t>PQ BACTERICIDA BOLLAND BX950</t>
  </si>
  <si>
    <t>23</t>
  </si>
  <si>
    <t>PQ BOLLAND IC896 INHIB.INCRUST.x200L (l)</t>
  </si>
  <si>
    <t>24</t>
  </si>
  <si>
    <t>PQ BOLLAND IPB6256 INHIB.DISPERS.    (l)</t>
  </si>
  <si>
    <t>25</t>
  </si>
  <si>
    <t>PQ BOLLAND RT15 RUPTOR EMULSION      (l)</t>
  </si>
  <si>
    <t>26</t>
  </si>
  <si>
    <t>PQ BOLLAND DPB350 SOLVENTE BIODEGRAD.(l)</t>
  </si>
  <si>
    <t>27</t>
  </si>
  <si>
    <t>PQ BOLLAND IPB530 INHIBIDOR PARAFINA (l)</t>
  </si>
  <si>
    <t>28</t>
  </si>
  <si>
    <t>PQ BOLLAND ABC33 ANTIESPUMANTE       (l)</t>
  </si>
  <si>
    <t>29</t>
  </si>
  <si>
    <t>PQ BOLLAND BXC3270 BACTERICIDA       (l)</t>
  </si>
  <si>
    <t>30</t>
  </si>
  <si>
    <t>PQ BOLLAND BHI50  INHIB.HIDRATOS     (l)</t>
  </si>
  <si>
    <t>31</t>
  </si>
  <si>
    <t>PQ BOLLAND DBC4960 DESEMULSIONANTE   (l)</t>
  </si>
  <si>
    <t>32</t>
  </si>
  <si>
    <t>PQ BOLLAND IC5400 INHIBIDOR INCRUST. (l)</t>
  </si>
  <si>
    <t>33</t>
  </si>
  <si>
    <t>PQ BOLLAND CY51W     INHIB.CORROSION (l)</t>
  </si>
  <si>
    <t>34</t>
  </si>
  <si>
    <t>PQ BOLLAND FBS2990 FLOCUL./CLARIFIC. (l)</t>
  </si>
  <si>
    <t>35</t>
  </si>
  <si>
    <t>PQ BOLLAND RFB700 REDUCTOR FRICCION  (L)</t>
  </si>
  <si>
    <t>36</t>
  </si>
  <si>
    <t>PQ BOLLAND CY20W     INHIB.CORROSION (l)</t>
  </si>
  <si>
    <t>37</t>
  </si>
  <si>
    <t>PQ BOLLAND IPB60  INHIBIDOR PARAFINA (l)</t>
  </si>
  <si>
    <t>38</t>
  </si>
  <si>
    <t>PQ BOLLAND RFB671 REDUCTOR FRICCION  (L)</t>
  </si>
  <si>
    <t>39</t>
  </si>
  <si>
    <t>PQ BOLLAND IPB895 INHIBIDOR PARAFINA (l)</t>
  </si>
  <si>
    <t>40</t>
  </si>
  <si>
    <t>PQ BOLLAND RFB1200 REDUCTOR FRICCION (L)</t>
  </si>
  <si>
    <t>41</t>
  </si>
  <si>
    <t>PQ BOLLAND RFB1400 REDUCTOR FRICCION (L)</t>
  </si>
  <si>
    <t>42</t>
  </si>
  <si>
    <t>PQ BOLLAND BX910 BACTERICIDA         (l)</t>
  </si>
  <si>
    <t>43</t>
  </si>
  <si>
    <t>PQ INHIBIDOR DE PARAFINAS BOLLAND IPB650</t>
  </si>
  <si>
    <t>44</t>
  </si>
  <si>
    <t>PQ INHIBIDOR DE HIDRATOS BOLLAND BHI7030</t>
  </si>
  <si>
    <t>45</t>
  </si>
  <si>
    <t>PQ SECUESTRANTE DE SULFHIDRICO BOLLAND *</t>
  </si>
  <si>
    <t>46</t>
  </si>
  <si>
    <t>PQ FLOCUL.BOLLAND FBS1409</t>
  </si>
  <si>
    <t>47</t>
  </si>
  <si>
    <t>PQ ANTIESP.BOLLAND ABC19</t>
  </si>
  <si>
    <t>48</t>
  </si>
  <si>
    <t>PQ DESINCRUST.BOLLAND DS100</t>
  </si>
  <si>
    <t>49</t>
  </si>
  <si>
    <t>PQ DISPERS.PARAF.BOLLAND DPB66</t>
  </si>
  <si>
    <t>50</t>
  </si>
  <si>
    <t>PQ DISPERS.PARAF.BOLLAND DPB63</t>
  </si>
  <si>
    <t>51</t>
  </si>
  <si>
    <t>PQ DESEMULS.BOLLAND DBC4879</t>
  </si>
  <si>
    <t>52</t>
  </si>
  <si>
    <t>PQ DESEMULS.BOLLAND DBC3158</t>
  </si>
  <si>
    <t>53</t>
  </si>
  <si>
    <t>PQ INHIB.HIDR.BOLLAND BHI58</t>
  </si>
  <si>
    <t>54</t>
  </si>
  <si>
    <t>PQ DISPERS.PARAF.GRANEL BOLLAND DPB60</t>
  </si>
  <si>
    <t>55</t>
  </si>
  <si>
    <t>PQ FLOCUL.BOLLAND FBS4517</t>
  </si>
  <si>
    <t>56</t>
  </si>
  <si>
    <t>PQ INHIB.CORR.BOLLAND CY28W</t>
  </si>
  <si>
    <t>57</t>
  </si>
  <si>
    <t>PQ FLOCUL.COAG.BOLLAND FBS9558</t>
  </si>
  <si>
    <t>58</t>
  </si>
  <si>
    <t>PQ FLOCUL.COAG.BOLLAND FBS2008</t>
  </si>
  <si>
    <t>59</t>
  </si>
  <si>
    <t>PQ INHIB.INCRUST.BOLLAND IC5408</t>
  </si>
  <si>
    <t>60</t>
  </si>
  <si>
    <t>PQ BACTER.BOLLAND BXC3278</t>
  </si>
  <si>
    <t>61</t>
  </si>
  <si>
    <t>PQ ANTIESP.BOLLAND ABC42</t>
  </si>
  <si>
    <t>62</t>
  </si>
  <si>
    <t>PQ INHIB.INCRUST.BOLLAND IC5099</t>
  </si>
  <si>
    <t>63</t>
  </si>
  <si>
    <t>PQ BACTER.BOLLAND BX715</t>
  </si>
  <si>
    <t>64</t>
  </si>
  <si>
    <t>PQ INHIB.HIDR.BOLLAND BHI7038</t>
  </si>
  <si>
    <t>65</t>
  </si>
  <si>
    <t>PQ BACTER.BOLLAND BX958</t>
  </si>
  <si>
    <t>66</t>
  </si>
  <si>
    <t>PQ BACTER.BOLLAND BX264</t>
  </si>
  <si>
    <t>67</t>
  </si>
  <si>
    <t>PQ BACTER.BOLLAND BX844</t>
  </si>
  <si>
    <t>68</t>
  </si>
  <si>
    <t>PQ BACTER.BOLLAND BX968</t>
  </si>
  <si>
    <t>69</t>
  </si>
  <si>
    <t>PQ ESPUMIG.SOL.BOLLAND ESB608</t>
  </si>
  <si>
    <t>70</t>
  </si>
  <si>
    <t>PQ INHIB.INCRUST.BOLLAND IC962</t>
  </si>
  <si>
    <t>71</t>
  </si>
  <si>
    <t>PQ INHIB.PARAF.BOLLAND IPB68</t>
  </si>
  <si>
    <t>72</t>
  </si>
  <si>
    <t>PQ INHIB.PARAF.BOLLAND IPB658</t>
  </si>
  <si>
    <t>73</t>
  </si>
  <si>
    <t>PQ RED.FRIC.BOLLAND RFB208</t>
  </si>
  <si>
    <t>74</t>
  </si>
  <si>
    <t>PQ RED.FRIC.BOLLAND RFB1268</t>
  </si>
  <si>
    <t>75</t>
  </si>
  <si>
    <t>PQ RED.FRIC.BOLLAND RFB708</t>
  </si>
  <si>
    <t>76</t>
  </si>
  <si>
    <t>PQ RED.FRIC.BOLLAND RFB801</t>
  </si>
  <si>
    <t>77</t>
  </si>
  <si>
    <t>PQ RED.FRIC.BOLLAND RFB702</t>
  </si>
  <si>
    <t>78</t>
  </si>
  <si>
    <t>PQ RUPT.EMULS.BOLLAND RT150</t>
  </si>
  <si>
    <t>79</t>
  </si>
  <si>
    <t>PQ INHIB.CORR.BOLLAND KPF15</t>
  </si>
  <si>
    <t>80</t>
  </si>
  <si>
    <t>PQ RUPT.EMULS.BOLLAND RT155</t>
  </si>
  <si>
    <t>81</t>
  </si>
  <si>
    <t>PQ RED.FRIC.BOLLAND RFB679</t>
  </si>
  <si>
    <t>82</t>
  </si>
  <si>
    <t>PQ RED.FRIC.BOLLAND RFB659</t>
  </si>
  <si>
    <t>83</t>
  </si>
  <si>
    <t>PQ RUPT.EMULS.BOLLAND RT638</t>
  </si>
  <si>
    <t>84</t>
  </si>
  <si>
    <t>PQ SECUESTR.O2.BOLLAND SO4353</t>
  </si>
  <si>
    <t>85</t>
  </si>
  <si>
    <t>PQ FLOCUL.COAG.BOLLAND FBS2844</t>
  </si>
  <si>
    <t>86</t>
  </si>
  <si>
    <t>PQ DESEMULS.BOLLAND DBC4896</t>
  </si>
  <si>
    <t>87</t>
  </si>
  <si>
    <t>PQ DESEMULS.BOLLAND DBC4928</t>
  </si>
  <si>
    <t>88</t>
  </si>
  <si>
    <t>PQ INHIB.CORR.BOLLAND CYB816</t>
  </si>
  <si>
    <t>89</t>
  </si>
  <si>
    <t>PQ RED.FRIC.BOLLAND RFB1408</t>
  </si>
  <si>
    <t>90</t>
  </si>
  <si>
    <t>PQ INHIB.CORR.BOLLAND CY59W</t>
  </si>
  <si>
    <t>91</t>
  </si>
  <si>
    <t>PQ DESINCRUST.BOLLAND NOVOC® DS3508</t>
  </si>
  <si>
    <t>92</t>
  </si>
  <si>
    <t>PQ INHIB.CORR.BOLLAND CYB598</t>
  </si>
  <si>
    <t>93</t>
  </si>
  <si>
    <t>PQ INHIB.ASFALT.BOLLAND IPB79</t>
  </si>
  <si>
    <t>94</t>
  </si>
  <si>
    <t>PQ SOLV.BOLLAND SB21</t>
  </si>
  <si>
    <t>95</t>
  </si>
  <si>
    <t>PQ INHIB.ASFALT._ BOLLAND IPB6264</t>
  </si>
  <si>
    <t>96</t>
  </si>
  <si>
    <t>PQ DISPERS.PET.BOLLAND DPB358</t>
  </si>
  <si>
    <t>97</t>
  </si>
  <si>
    <t>PQ FLOCUL.COAG.BOLLAND FBS3511</t>
  </si>
  <si>
    <t>98</t>
  </si>
  <si>
    <t>PQ DESEMULS.BOLLAND DBC4893</t>
  </si>
  <si>
    <t>99</t>
  </si>
  <si>
    <t>PQ DESEMULS.BOLLAND DBC4039</t>
  </si>
  <si>
    <t>100</t>
  </si>
  <si>
    <t>PQ INHIB.INCRUST.BOLLAND IC904</t>
  </si>
  <si>
    <t>101</t>
  </si>
  <si>
    <t>PQ INHIB.INCRUST.BOLLAND IC906</t>
  </si>
  <si>
    <t>102</t>
  </si>
  <si>
    <t>PQ BACTER.BOLLAND BX158</t>
  </si>
  <si>
    <t>103</t>
  </si>
  <si>
    <t>PQ FLOCUL.BOLLAND FBS4711</t>
  </si>
  <si>
    <t>104</t>
  </si>
  <si>
    <t>PQ BOLLAND RT20 DESEMULSIONANTE      (l)</t>
  </si>
  <si>
    <t>105</t>
  </si>
  <si>
    <t>PQ BOLLAND FBS1747 FLOCUL./CLARIFIC. (l)</t>
  </si>
  <si>
    <t>106</t>
  </si>
  <si>
    <t>PQ BACTER._ BOLLAND BX927</t>
  </si>
  <si>
    <t>107</t>
  </si>
  <si>
    <t>PQ DESINCRUST._ BOLLAND DS592</t>
  </si>
  <si>
    <t>108</t>
  </si>
  <si>
    <t>PQ BOLLAND BX256 BACTERICIDA         (l)</t>
  </si>
  <si>
    <t>109</t>
  </si>
  <si>
    <t>PQ ESPUMIG.L BOLLAND ESB9862</t>
  </si>
  <si>
    <t>110</t>
  </si>
  <si>
    <t>PQ DESEMULS.GRANEL BOLLAND DBC4641</t>
  </si>
  <si>
    <t>111</t>
  </si>
  <si>
    <t>PQ DESEMULS.L BOLLAND DBC4614</t>
  </si>
  <si>
    <t>112</t>
  </si>
  <si>
    <t>PQ DESEMULS.L BOLLAND DBC4655</t>
  </si>
  <si>
    <t>113</t>
  </si>
  <si>
    <t>PQ DESEMULS._ BOLLAND DBC4886</t>
  </si>
  <si>
    <t>114</t>
  </si>
  <si>
    <t>PQ BOLLAND RT102 RUPTOR EMULSION     (l)</t>
  </si>
  <si>
    <t>115</t>
  </si>
  <si>
    <t>PQ DESEMULS._ BOLLAND RT729</t>
  </si>
  <si>
    <t>116</t>
  </si>
  <si>
    <t>PQ FLOCULANTE BOLLAND FBS4500</t>
  </si>
  <si>
    <t>117</t>
  </si>
  <si>
    <t>PQ BACTER._ BOLLAND BX237</t>
  </si>
  <si>
    <t>118</t>
  </si>
  <si>
    <t>PQ INHIB.MULTIP.BOLLAND ICS408</t>
  </si>
  <si>
    <t>119</t>
  </si>
  <si>
    <t>PQ INHIB.INCRUST._ BOLLAND IC5091</t>
  </si>
  <si>
    <t>120</t>
  </si>
  <si>
    <t>PQ FLOCUL._ BOLLAND FBS5609</t>
  </si>
  <si>
    <t>121</t>
  </si>
  <si>
    <t>PQ FLOCUL._ BOLLAND FBS7614</t>
  </si>
  <si>
    <t>122</t>
  </si>
  <si>
    <t>PQ DESEMULS._ BOLLAND DBC3513</t>
  </si>
  <si>
    <t>123</t>
  </si>
  <si>
    <t>PQ DESEMULS._ BOLLAND DBC4352SP</t>
  </si>
  <si>
    <t>124</t>
  </si>
  <si>
    <t>PQ RUPT.EMULS._ BOLLAND RT903SP</t>
  </si>
  <si>
    <t>125</t>
  </si>
  <si>
    <t>PQ DESINCRUSTANTE BOLLAND NOVOC DS3500</t>
  </si>
  <si>
    <t>126</t>
  </si>
  <si>
    <t>PQ DESEMULS._ BOLLAND RT566</t>
  </si>
  <si>
    <t>127</t>
  </si>
  <si>
    <t>PQ DESEMULS._ BOLLAND RT760</t>
  </si>
  <si>
    <t>128</t>
  </si>
  <si>
    <t>PQ SECUESTR.H2S _ BOLLAND BSH300</t>
  </si>
  <si>
    <t>129</t>
  </si>
  <si>
    <t>PQ BACTER.BOLLAND BXC3209</t>
  </si>
  <si>
    <t>130</t>
  </si>
  <si>
    <t>PQ INHIB.CORR._ BOLLAND CY802</t>
  </si>
  <si>
    <t>131</t>
  </si>
  <si>
    <t>PQ INHIB.INCRUST._ BOLLAND IC5098</t>
  </si>
  <si>
    <t>132</t>
  </si>
  <si>
    <t>PQ INHIB.INCRUST._ BOLLAND IC7001</t>
  </si>
  <si>
    <t>133</t>
  </si>
  <si>
    <t>PQ INHIB.PARAF._ BOLLAND IPB279</t>
  </si>
  <si>
    <t>134</t>
  </si>
  <si>
    <t>PQ INHIB.ASFALT.PARAF._ BOLLAND IPB651</t>
  </si>
  <si>
    <t>135</t>
  </si>
  <si>
    <t>136</t>
  </si>
  <si>
    <t>PQ INHIB.PARAF._ BOLLAND IPB935</t>
  </si>
  <si>
    <t>137</t>
  </si>
  <si>
    <t>PQ INHIB.INCRUST._ BOLLAND NX DURACAPS *</t>
  </si>
  <si>
    <t>138</t>
  </si>
  <si>
    <t>PQ INHIB.CORR.ENCAPS._ BOLLAND NX DURAC*</t>
  </si>
  <si>
    <t>139</t>
  </si>
  <si>
    <t>PQ DESEMULS._ BOLLAND DBC5039</t>
  </si>
  <si>
    <t>140</t>
  </si>
  <si>
    <t>PQ DESEMULS._ BOLLAND DBC4077</t>
  </si>
  <si>
    <t>141</t>
  </si>
  <si>
    <t>PQ ESPUMIG.SOL.BARRA BOLLAND ESB310</t>
  </si>
  <si>
    <t>142</t>
  </si>
  <si>
    <t>PQ DESEMULS._ BOLLAND RT518</t>
  </si>
  <si>
    <t>143</t>
  </si>
  <si>
    <t>PQ FLOCUL._ BOLLAND FBS2021</t>
  </si>
  <si>
    <t>144</t>
  </si>
  <si>
    <t>Empresa</t>
  </si>
  <si>
    <t>Mes de Certificación</t>
  </si>
  <si>
    <t>Operaciones</t>
  </si>
  <si>
    <t>O&amp;M</t>
  </si>
  <si>
    <t>Batería</t>
  </si>
  <si>
    <t>CeCo</t>
  </si>
  <si>
    <t>Tipo de Instalación</t>
  </si>
  <si>
    <t>Nombre Corto TOW/Ubicación Técnica</t>
  </si>
  <si>
    <t>Punto de aplicación</t>
  </si>
  <si>
    <t>Punto de Acción</t>
  </si>
  <si>
    <t>Tipo de Tratamiento</t>
  </si>
  <si>
    <t>Tipo de Producto Quimico</t>
  </si>
  <si>
    <t>Producto Químico</t>
  </si>
  <si>
    <t>SAP</t>
  </si>
  <si>
    <t>Caudal Bruto [m3/día]</t>
  </si>
  <si>
    <t>Caudal Neta [m3/día]</t>
  </si>
  <si>
    <t>Caudal Agua [m3/día]</t>
  </si>
  <si>
    <t>Caudal Gas [m3/día]</t>
  </si>
  <si>
    <t>Consumo Teórico día [l/d - l/batch]</t>
  </si>
  <si>
    <t>Dosis [ppm]</t>
  </si>
  <si>
    <t>Base de cálculo</t>
  </si>
  <si>
    <t>Método de Aplicación</t>
  </si>
  <si>
    <t>Dias de tratamiento - Batchs/mes IDEALES</t>
  </si>
  <si>
    <t>Dias de tratamiento - Batchs/mes REALES</t>
  </si>
  <si>
    <t>Consumo Teórico Mes [litros/mes]</t>
  </si>
  <si>
    <t>Consumo Real Mes [litros/mes]</t>
  </si>
  <si>
    <t>Consumo a pagar Mes [litros/mes]</t>
  </si>
  <si>
    <t>Fecha de inicio de TQ</t>
  </si>
  <si>
    <t>Tratamiento Programado/Eventual</t>
  </si>
  <si>
    <t>Fecha última Propuesta técnica</t>
  </si>
  <si>
    <t>Nombre de Propuesta técnica</t>
  </si>
  <si>
    <t>Validador del tratamiento</t>
  </si>
  <si>
    <t>Observaciones</t>
  </si>
  <si>
    <t>Número de Encap/Squeeze</t>
  </si>
  <si>
    <t>Fecha de Encap/Squeeze último</t>
  </si>
  <si>
    <t>Días de duración Encap/Squeeze estimado/Propuesto</t>
  </si>
  <si>
    <t>BOLLAND &amp; CIA. S.A.U</t>
  </si>
  <si>
    <t>El Porton</t>
  </si>
  <si>
    <t>PB</t>
  </si>
  <si>
    <t xml:space="preserve">Pozo productor </t>
  </si>
  <si>
    <t>PBN.xp-37[00]a</t>
  </si>
  <si>
    <t>Integridad y Corrosión</t>
  </si>
  <si>
    <t>Inhibidor de incrustaciones</t>
  </si>
  <si>
    <t>IC5400</t>
  </si>
  <si>
    <t>Recomendación técnica en litros (por día, mes o batch)</t>
  </si>
  <si>
    <t>Continua</t>
  </si>
  <si>
    <t>Programado</t>
  </si>
  <si>
    <t>BND21-IT480-0520</t>
  </si>
  <si>
    <t>Elias Gonzalez</t>
  </si>
  <si>
    <t>Batería 1 Paso Bardas-Mza</t>
  </si>
  <si>
    <t>Secuestrante de sulfhídrico</t>
  </si>
  <si>
    <t>BSH8050</t>
  </si>
  <si>
    <t>BAI-NQN-19-018</t>
  </si>
  <si>
    <t>Compresora</t>
  </si>
  <si>
    <t>Compresora Paso Bardas-Nqn (bba 1)</t>
  </si>
  <si>
    <t>Compresora Paso Bardas-Nqn (bba 2)</t>
  </si>
  <si>
    <t>Eventual</t>
  </si>
  <si>
    <t>Gasoducto</t>
  </si>
  <si>
    <t>Gasoducto- X7 (bba 1)</t>
  </si>
  <si>
    <t>Gasoducto- X7 (bba 2)</t>
  </si>
  <si>
    <t>NPBN.a-13</t>
  </si>
  <si>
    <t>NPB.x-1</t>
  </si>
  <si>
    <t>Pozo sin dosificación por falta de pisadera</t>
  </si>
  <si>
    <t>Aseguramiento de Flujo</t>
  </si>
  <si>
    <t>Inhibidor de hidratos</t>
  </si>
  <si>
    <t>SB14</t>
  </si>
  <si>
    <t>Compresora Paso Barda Nqn (bba 2)</t>
  </si>
  <si>
    <t>Filo Morado BCP</t>
  </si>
  <si>
    <t>Lanzadora scrapper Mza (bba 1)</t>
  </si>
  <si>
    <t>Lanzadora scrapper Mza (bba 2)</t>
  </si>
  <si>
    <t>Gasoducto- X7</t>
  </si>
  <si>
    <t>Luis Segura</t>
  </si>
  <si>
    <t xml:space="preserve">Periodo </t>
  </si>
  <si>
    <t>Fecha Inicio</t>
  </si>
  <si>
    <t>Fecha Cierre</t>
  </si>
  <si>
    <t>Días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</si>
  <si>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</si>
  <si>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</si>
  <si>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</si>
  <si>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</si>
  <si>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</si>
  <si>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</si>
  <si>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</si>
  <si>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</si>
  <si>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</si>
  <si>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Pozo</t>
  </si>
  <si>
    <t>COMP. PBNQN BBA 2</t>
  </si>
  <si>
    <t>FILO MORADO CBP</t>
  </si>
  <si>
    <t>GASODUCTO X7 SB</t>
  </si>
  <si>
    <t>LANZADORA SCRAPPER MZA</t>
  </si>
  <si>
    <t>Total general</t>
  </si>
  <si>
    <t>BATERÍA 1 MZA</t>
  </si>
  <si>
    <t>PBN.A-13</t>
  </si>
  <si>
    <t>PBN37</t>
  </si>
  <si>
    <t>Se baja dosis el 5/12</t>
  </si>
  <si>
    <t>Yacimiento</t>
  </si>
  <si>
    <t>Producto</t>
  </si>
  <si>
    <t>Cantidad</t>
  </si>
  <si>
    <t>Obs.</t>
  </si>
  <si>
    <t>Remito</t>
  </si>
  <si>
    <t>Fecha</t>
  </si>
  <si>
    <t>Total</t>
  </si>
  <si>
    <t>DESCRIPCION CHUS</t>
  </si>
  <si>
    <t>Retoma tratamiento el 1/4/23</t>
  </si>
  <si>
    <t>Retoma tratamiento el 31/3/23</t>
  </si>
  <si>
    <t>Planta</t>
  </si>
  <si>
    <t>GLP EP</t>
  </si>
  <si>
    <t>Manuele Diego</t>
  </si>
  <si>
    <t>Eventuales</t>
  </si>
  <si>
    <t>GASODUCTO X7 BSH</t>
  </si>
  <si>
    <t>A pedido del cliente, se reanuda tratamiento 15/7/23 90Ltrs</t>
  </si>
  <si>
    <t>Rcp.</t>
  </si>
  <si>
    <t>Suma de Días2</t>
  </si>
  <si>
    <t>Lts Planificados x Fecha</t>
  </si>
  <si>
    <t>Lts Consumidos X Fecha</t>
  </si>
  <si>
    <t>Suma de Eficiencia Qco</t>
  </si>
  <si>
    <t>Diciembre</t>
  </si>
  <si>
    <t>COMP. PBNQN BBA3</t>
  </si>
  <si>
    <t>FINALIZA 27/11/2023</t>
  </si>
  <si>
    <t>PROGRAMA DE TRATAMIENTO</t>
  </si>
  <si>
    <t>Zona</t>
  </si>
  <si>
    <t>Tipo</t>
  </si>
  <si>
    <t>Punto de dosificación</t>
  </si>
  <si>
    <t>Equipo SAP</t>
  </si>
  <si>
    <t>Caudal m3/d</t>
  </si>
  <si>
    <t>Tipo de Producto</t>
  </si>
  <si>
    <t>Fecha Inicio de Tratamiento</t>
  </si>
  <si>
    <t>Solicita Tratamiento</t>
  </si>
  <si>
    <t>Punto de Dosificación</t>
  </si>
  <si>
    <t>Posee Tobera de Inyección</t>
  </si>
  <si>
    <t>ppm producto</t>
  </si>
  <si>
    <t>Lts/día</t>
  </si>
  <si>
    <r>
      <t>H</t>
    </r>
    <r>
      <rPr>
        <b/>
        <vertAlign val="subscript"/>
        <sz val="9"/>
        <color theme="0"/>
        <rFont val="Exo"/>
      </rPr>
      <t>2</t>
    </r>
    <r>
      <rPr>
        <b/>
        <sz val="9"/>
        <color theme="0"/>
        <rFont val="Exo"/>
      </rPr>
      <t>S (ppm) Blanco</t>
    </r>
  </si>
  <si>
    <r>
      <t>Punto de Medición (H</t>
    </r>
    <r>
      <rPr>
        <b/>
        <vertAlign val="subscript"/>
        <sz val="9"/>
        <color theme="0"/>
        <rFont val="Exo"/>
      </rPr>
      <t>2</t>
    </r>
    <r>
      <rPr>
        <b/>
        <sz val="9"/>
        <color theme="0"/>
        <rFont val="Exo"/>
      </rPr>
      <t>S)</t>
    </r>
  </si>
  <si>
    <t>Punto de Medición (Presión)</t>
  </si>
  <si>
    <t xml:space="preserve">Tipo de bomba </t>
  </si>
  <si>
    <t>Posee Puesta a Tierra</t>
  </si>
  <si>
    <t>Contenedor (lts)</t>
  </si>
  <si>
    <t>Paso Barda</t>
  </si>
  <si>
    <t>Paso Barda Nqn</t>
  </si>
  <si>
    <t>Compresora Paso Barda Nqn (1)</t>
  </si>
  <si>
    <t>Inhibidor de Hidratos</t>
  </si>
  <si>
    <t>linea</t>
  </si>
  <si>
    <t>NO</t>
  </si>
  <si>
    <t>Presión en línea</t>
  </si>
  <si>
    <t>Neumatica</t>
  </si>
  <si>
    <t>Filo Morado</t>
  </si>
  <si>
    <t>EC Filo Morado</t>
  </si>
  <si>
    <t>Paso Barda Mza</t>
  </si>
  <si>
    <t>Zona de Scrapper</t>
  </si>
  <si>
    <t>Presión en cañería de scapper</t>
  </si>
  <si>
    <t>Gasoducto X7</t>
  </si>
  <si>
    <t>Bateria</t>
  </si>
  <si>
    <t>Secuestrante de Sulfhídrico</t>
  </si>
  <si>
    <t>SI</t>
  </si>
  <si>
    <t>Salida batería</t>
  </si>
  <si>
    <t>Paso Barda Mza-X1</t>
  </si>
  <si>
    <t>Linea</t>
  </si>
  <si>
    <t>30 (*)</t>
  </si>
  <si>
    <t>Línea de conducción</t>
  </si>
  <si>
    <t>PBN-13</t>
  </si>
  <si>
    <t>Compresora Paso Bardas-Nqn</t>
  </si>
  <si>
    <t>DUCGCPPBNGLPEPN</t>
  </si>
  <si>
    <t>Salida compresora</t>
  </si>
  <si>
    <t xml:space="preserve">PBN37 </t>
  </si>
  <si>
    <t>Linea de conducción</t>
  </si>
  <si>
    <t>Salida separador USP-37</t>
  </si>
  <si>
    <t>TOTALES</t>
  </si>
  <si>
    <t>Nombre corto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</si>
</sst>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[$-1012C0A]&quot;$&quot;\ #,##0.00;&quot;$&quot;\-#,##0.00"/>
    <numFmt numFmtId="165" formatCode="_ &quot;$&quot;\ * #,##0.00_ ;_ &quot;$&quot;\ * \-#,##0.00_ ;_ &quot;$&quot;\ * &quot;-&quot;??_ ;_ @_ "/>
    <numFmt numFmtId="166" formatCode="[$-C0A]mmm\-yy;@"/>
    <numFmt numFmtId="167" formatCode="[$-1010409]&quot;$&quot;#,##0.00;\(&quot;$&quot;#,##0.00\)"/>
    <numFmt numFmtId="168" formatCode="_-[$USD]\ * #,##0.00_-;\-[$USD]\ * #,##0.00_-;_-[$USD]\ * &quot;-&quot;??_-;_-@_-"/>
    <numFmt numFmtId="169" formatCode="_ [$USD]\ * #,##0.00_ ;_ [$USD]\ * \-#,##0.00_ ;_ [$USD]\ * &quot;-&quot;??_ ;_ @_ "/>
    <numFmt numFmtId="170" formatCode="[$-1012C0A]&quot;$&quot;\ #,##0.00;\-&quot;$&quot;\ #,##0.00"/>
    <numFmt numFmtId="171" formatCode="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Tahoma"/>
      <family val="2"/>
    </font>
    <font>
      <sz val="10"/>
      <name val="Calibri"/>
      <family val="2"/>
      <scheme val="minor"/>
    </font>
    <font>
      <sz val="9"/>
      <name val="Arial"/>
      <family val="2"/>
    </font>
    <font>
      <b/>
      <sz val="9"/>
      <name val="Calibri"/>
      <family val="2"/>
      <scheme val="minor"/>
    </font>
    <font>
      <sz val="9"/>
      <color rgb="FF000000"/>
      <name val="Tahoma"/>
      <family val="2"/>
    </font>
    <font>
      <b/>
      <sz val="10"/>
      <color theme="0"/>
      <name val="Arial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ndar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  <font>
      <b/>
      <sz val="11"/>
      <name val="Calibri"/>
      <family val="2"/>
      <scheme val="minor"/>
    </font>
    <font>
      <sz val="10"/>
      <name val="Arial"/>
    </font>
    <font>
      <b/>
      <sz val="18"/>
      <color theme="0"/>
      <name val="Exo"/>
    </font>
    <font>
      <sz val="10"/>
      <name val="Exo"/>
    </font>
    <font>
      <b/>
      <sz val="12"/>
      <name val="Exo"/>
    </font>
    <font>
      <b/>
      <sz val="9"/>
      <color theme="0"/>
      <name val="Exo"/>
    </font>
    <font>
      <b/>
      <vertAlign val="subscript"/>
      <sz val="9"/>
      <color theme="0"/>
      <name val="Exo"/>
    </font>
    <font>
      <b/>
      <sz val="9"/>
      <name val="Exo"/>
    </font>
    <font>
      <i/>
      <sz val="9"/>
      <name val="Exo"/>
    </font>
    <font>
      <b/>
      <i/>
      <sz val="9"/>
      <name val="Exo"/>
    </font>
    <font>
      <sz val="9"/>
      <name val="Exo"/>
    </font>
    <font>
      <b/>
      <sz val="10"/>
      <color theme="0"/>
      <name val="Exo"/>
    </font>
    <font>
      <b/>
      <i/>
      <u/>
      <sz val="10"/>
      <color theme="0"/>
      <name val="Exo"/>
    </font>
    <font>
      <b/>
      <sz val="10"/>
      <name val="Exo"/>
    </font>
    <font>
      <sz val="9"/>
      <color indexed="10"/>
      <name val="Exo"/>
    </font>
    <font>
      <sz val="9"/>
      <color rgb="FFFF0000"/>
      <name val="Exo"/>
    </font>
    <font>
      <sz val="9"/>
      <color theme="1"/>
      <name val="Exo"/>
    </font>
    <font>
      <b/>
      <sz val="11"/>
      <color rgb="FFFF0000"/>
      <name val="Exo"/>
    </font>
    <font>
      <b/>
      <sz val="9"/>
      <color rgb="FFFF0000"/>
      <name val="Exo"/>
    </font>
    <font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E6DC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6" fillId="0" borderId="0"/>
    <xf numFmtId="0" fontId="1" fillId="0" borderId="0"/>
    <xf numFmtId="165" fontId="1" fillId="0" borderId="0" applyFont="0" applyFill="0" applyBorder="0" applyAlignment="0" applyProtection="0"/>
    <xf numFmtId="0" fontId="6" fillId="0" borderId="0"/>
    <xf numFmtId="0" fontId="20" fillId="0" borderId="0">
      <alignment wrapText="1"/>
    </xf>
    <xf numFmtId="0" fontId="27" fillId="0" borderId="0"/>
  </cellStyleXfs>
  <cellXfs count="161">
    <xf numFmtId="0" fontId="0" fillId="0" borderId="0" xfId="0"/>
    <xf numFmtId="0" fontId="0" fillId="2" borderId="0" xfId="0" applyFill="1"/>
    <xf numFmtId="0" fontId="9" fillId="2" borderId="0" xfId="0" applyFont="1" applyFill="1"/>
    <xf numFmtId="0" fontId="7" fillId="3" borderId="3" xfId="1" applyFont="1" applyFill="1" applyBorder="1" applyAlignment="1">
      <alignment horizontal="center" vertical="center"/>
    </xf>
    <xf numFmtId="1" fontId="0" fillId="2" borderId="0" xfId="0" applyNumberFormat="1" applyFill="1" applyAlignment="1">
      <alignment horizontal="left"/>
    </xf>
    <xf numFmtId="2" fontId="0" fillId="2" borderId="0" xfId="0" applyNumberFormat="1" applyFill="1"/>
    <xf numFmtId="0" fontId="10" fillId="2" borderId="0" xfId="0" applyFont="1" applyFill="1"/>
    <xf numFmtId="14" fontId="11" fillId="2" borderId="0" xfId="1" applyNumberFormat="1" applyFont="1" applyFill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12" fillId="2" borderId="0" xfId="2" applyFont="1" applyFill="1"/>
    <xf numFmtId="0" fontId="0" fillId="0" borderId="4" xfId="0" applyBorder="1" applyAlignment="1">
      <alignment wrapText="1"/>
    </xf>
    <xf numFmtId="0" fontId="13" fillId="5" borderId="5" xfId="0" applyFont="1" applyFill="1" applyBorder="1" applyAlignment="1">
      <alignment horizontal="center" vertical="center" readingOrder="1"/>
    </xf>
    <xf numFmtId="0" fontId="0" fillId="2" borderId="3" xfId="0" applyFill="1" applyBorder="1" applyAlignment="1">
      <alignment horizontal="center"/>
    </xf>
    <xf numFmtId="164" fontId="13" fillId="5" borderId="6" xfId="0" applyNumberFormat="1" applyFont="1" applyFill="1" applyBorder="1" applyAlignment="1">
      <alignment horizontal="center" vertical="center" wrapText="1" readingOrder="1"/>
    </xf>
    <xf numFmtId="165" fontId="0" fillId="2" borderId="3" xfId="3" applyFont="1" applyFill="1" applyBorder="1" applyAlignment="1">
      <alignment horizontal="center"/>
    </xf>
    <xf numFmtId="0" fontId="14" fillId="2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2" applyFont="1"/>
    <xf numFmtId="49" fontId="0" fillId="2" borderId="0" xfId="0" applyNumberFormat="1" applyFill="1"/>
    <xf numFmtId="0" fontId="0" fillId="2" borderId="3" xfId="0" applyFill="1" applyBorder="1"/>
    <xf numFmtId="165" fontId="7" fillId="3" borderId="3" xfId="3" applyFont="1" applyFill="1" applyBorder="1" applyAlignment="1">
      <alignment horizontal="center" vertical="center"/>
    </xf>
    <xf numFmtId="44" fontId="0" fillId="2" borderId="0" xfId="0" applyNumberFormat="1" applyFill="1"/>
    <xf numFmtId="166" fontId="16" fillId="6" borderId="3" xfId="0" applyNumberFormat="1" applyFont="1" applyFill="1" applyBorder="1" applyAlignment="1">
      <alignment horizontal="center" vertical="center"/>
    </xf>
    <xf numFmtId="166" fontId="16" fillId="7" borderId="3" xfId="0" applyNumberFormat="1" applyFont="1" applyFill="1" applyBorder="1" applyAlignment="1">
      <alignment horizontal="center" vertical="center"/>
    </xf>
    <xf numFmtId="167" fontId="17" fillId="8" borderId="8" xfId="0" applyNumberFormat="1" applyFont="1" applyFill="1" applyBorder="1" applyAlignment="1">
      <alignment horizontal="center" vertical="center" wrapText="1" readingOrder="1"/>
    </xf>
    <xf numFmtId="8" fontId="17" fillId="9" borderId="9" xfId="0" applyNumberFormat="1" applyFont="1" applyFill="1" applyBorder="1" applyAlignment="1">
      <alignment horizontal="center" vertical="center" wrapText="1"/>
    </xf>
    <xf numFmtId="168" fontId="0" fillId="2" borderId="0" xfId="0" applyNumberFormat="1" applyFill="1"/>
    <xf numFmtId="0" fontId="0" fillId="2" borderId="0" xfId="0" applyFill="1" applyAlignment="1">
      <alignment wrapText="1"/>
    </xf>
    <xf numFmtId="0" fontId="7" fillId="3" borderId="3" xfId="1" applyFont="1" applyFill="1" applyBorder="1" applyAlignment="1">
      <alignment vertical="center"/>
    </xf>
    <xf numFmtId="0" fontId="11" fillId="3" borderId="3" xfId="2" applyFont="1" applyFill="1" applyBorder="1" applyAlignment="1">
      <alignment horizontal="center" vertical="center" wrapText="1"/>
    </xf>
    <xf numFmtId="0" fontId="11" fillId="3" borderId="0" xfId="2" applyFont="1" applyFill="1" applyAlignment="1">
      <alignment horizontal="center" vertical="center" wrapText="1"/>
    </xf>
    <xf numFmtId="2" fontId="0" fillId="2" borderId="3" xfId="0" applyNumberFormat="1" applyFill="1" applyBorder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15" fillId="2" borderId="0" xfId="2" applyFont="1" applyFill="1"/>
    <xf numFmtId="169" fontId="0" fillId="2" borderId="3" xfId="3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 vertical="center"/>
    </xf>
    <xf numFmtId="1" fontId="0" fillId="2" borderId="3" xfId="0" applyNumberFormat="1" applyFill="1" applyBorder="1" applyAlignment="1">
      <alignment horizontal="center"/>
    </xf>
    <xf numFmtId="1" fontId="6" fillId="2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9" fontId="8" fillId="10" borderId="3" xfId="3" applyNumberFormat="1" applyFont="1" applyFill="1" applyBorder="1" applyAlignment="1">
      <alignment horizontal="center" vertical="center"/>
    </xf>
    <xf numFmtId="0" fontId="4" fillId="2" borderId="0" xfId="0" applyFont="1" applyFill="1"/>
    <xf numFmtId="49" fontId="15" fillId="0" borderId="0" xfId="2" applyNumberFormat="1" applyFont="1"/>
    <xf numFmtId="0" fontId="18" fillId="11" borderId="3" xfId="1" applyFont="1" applyFill="1" applyBorder="1" applyAlignment="1">
      <alignment vertical="top"/>
    </xf>
    <xf numFmtId="0" fontId="18" fillId="11" borderId="3" xfId="1" applyFont="1" applyFill="1" applyBorder="1" applyAlignment="1">
      <alignment vertical="top" wrapText="1"/>
    </xf>
    <xf numFmtId="0" fontId="6" fillId="2" borderId="0" xfId="1" applyFill="1" applyAlignment="1">
      <alignment vertical="top"/>
    </xf>
    <xf numFmtId="0" fontId="6" fillId="2" borderId="3" xfId="1" applyFill="1" applyBorder="1" applyAlignment="1">
      <alignment vertical="top"/>
    </xf>
    <xf numFmtId="1" fontId="6" fillId="2" borderId="3" xfId="1" applyNumberFormat="1" applyFill="1" applyBorder="1" applyAlignment="1">
      <alignment horizontal="right" vertical="top"/>
    </xf>
    <xf numFmtId="2" fontId="6" fillId="2" borderId="3" xfId="1" applyNumberFormat="1" applyFill="1" applyBorder="1" applyAlignment="1">
      <alignment horizontal="right" vertical="top"/>
    </xf>
    <xf numFmtId="2" fontId="6" fillId="2" borderId="3" xfId="1" applyNumberFormat="1" applyFill="1" applyBorder="1" applyAlignment="1">
      <alignment vertical="top"/>
    </xf>
    <xf numFmtId="2" fontId="0" fillId="2" borderId="3" xfId="0" applyNumberFormat="1" applyFill="1" applyBorder="1"/>
    <xf numFmtId="0" fontId="19" fillId="2" borderId="3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1" fillId="0" borderId="3" xfId="0" applyFont="1" applyBorder="1"/>
    <xf numFmtId="0" fontId="19" fillId="2" borderId="3" xfId="0" applyFont="1" applyFill="1" applyBorder="1" applyAlignment="1">
      <alignment vertical="center"/>
    </xf>
    <xf numFmtId="2" fontId="6" fillId="2" borderId="0" xfId="1" applyNumberFormat="1" applyFill="1" applyAlignment="1">
      <alignment vertical="top"/>
    </xf>
    <xf numFmtId="0" fontId="2" fillId="12" borderId="3" xfId="0" applyFont="1" applyFill="1" applyBorder="1" applyAlignment="1">
      <alignment horizontal="center" vertical="center" wrapText="1"/>
    </xf>
    <xf numFmtId="0" fontId="0" fillId="0" borderId="3" xfId="0" applyBorder="1" applyProtection="1">
      <protection locked="0"/>
    </xf>
    <xf numFmtId="17" fontId="0" fillId="0" borderId="3" xfId="0" applyNumberFormat="1" applyBorder="1"/>
    <xf numFmtId="0" fontId="0" fillId="0" borderId="10" xfId="0" applyBorder="1" applyProtection="1">
      <protection locked="0"/>
    </xf>
    <xf numFmtId="0" fontId="0" fillId="0" borderId="10" xfId="0" applyBorder="1"/>
    <xf numFmtId="0" fontId="22" fillId="0" borderId="3" xfId="0" applyFont="1" applyBorder="1" applyAlignment="1" applyProtection="1">
      <alignment horizontal="center"/>
      <protection locked="0"/>
    </xf>
    <xf numFmtId="1" fontId="0" fillId="0" borderId="10" xfId="0" applyNumberFormat="1" applyBorder="1" applyProtection="1">
      <protection locked="0"/>
    </xf>
    <xf numFmtId="14" fontId="23" fillId="0" borderId="10" xfId="4" applyNumberFormat="1" applyFont="1" applyBorder="1" applyAlignment="1" applyProtection="1">
      <alignment horizontal="center"/>
      <protection locked="0"/>
    </xf>
    <xf numFmtId="14" fontId="0" fillId="0" borderId="10" xfId="0" applyNumberFormat="1" applyBorder="1" applyProtection="1">
      <protection locked="0"/>
    </xf>
    <xf numFmtId="2" fontId="0" fillId="0" borderId="10" xfId="0" applyNumberFormat="1" applyBorder="1" applyProtection="1">
      <protection locked="0"/>
    </xf>
    <xf numFmtId="14" fontId="0" fillId="0" borderId="0" xfId="0" applyNumberFormat="1"/>
    <xf numFmtId="2" fontId="0" fillId="0" borderId="0" xfId="0" applyNumberFormat="1"/>
    <xf numFmtId="0" fontId="2" fillId="11" borderId="0" xfId="0" applyFont="1" applyFill="1"/>
    <xf numFmtId="14" fontId="0" fillId="2" borderId="0" xfId="0" applyNumberFormat="1" applyFill="1"/>
    <xf numFmtId="1" fontId="0" fillId="2" borderId="0" xfId="0" applyNumberFormat="1" applyFill="1"/>
    <xf numFmtId="0" fontId="3" fillId="13" borderId="0" xfId="5" applyFont="1" applyFill="1" applyAlignment="1"/>
    <xf numFmtId="165" fontId="0" fillId="2" borderId="3" xfId="0" applyNumberFormat="1" applyFill="1" applyBorder="1"/>
    <xf numFmtId="0" fontId="18" fillId="11" borderId="3" xfId="0" applyFont="1" applyFill="1" applyBorder="1" applyAlignment="1">
      <alignment horizontal="center" vertical="center"/>
    </xf>
    <xf numFmtId="14" fontId="0" fillId="2" borderId="3" xfId="0" applyNumberFormat="1" applyFill="1" applyBorder="1"/>
    <xf numFmtId="0" fontId="3" fillId="13" borderId="13" xfId="0" applyFont="1" applyFill="1" applyBorder="1"/>
    <xf numFmtId="170" fontId="25" fillId="8" borderId="8" xfId="0" applyNumberFormat="1" applyFont="1" applyFill="1" applyBorder="1" applyAlignment="1">
      <alignment horizontal="center" vertical="center" wrapText="1" readingOrder="1"/>
    </xf>
    <xf numFmtId="8" fontId="17" fillId="9" borderId="3" xfId="0" applyNumberFormat="1" applyFont="1" applyFill="1" applyBorder="1" applyAlignment="1">
      <alignment horizontal="center" vertical="center" wrapText="1"/>
    </xf>
    <xf numFmtId="4" fontId="3" fillId="13" borderId="12" xfId="0" applyNumberFormat="1" applyFont="1" applyFill="1" applyBorder="1"/>
    <xf numFmtId="14" fontId="11" fillId="2" borderId="0" xfId="1" applyNumberFormat="1" applyFont="1" applyFill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0" fillId="14" borderId="3" xfId="0" applyFill="1" applyBorder="1" applyProtection="1">
      <protection locked="0"/>
    </xf>
    <xf numFmtId="17" fontId="0" fillId="14" borderId="3" xfId="0" applyNumberFormat="1" applyFill="1" applyBorder="1"/>
    <xf numFmtId="0" fontId="0" fillId="14" borderId="10" xfId="0" applyFill="1" applyBorder="1" applyProtection="1">
      <protection locked="0"/>
    </xf>
    <xf numFmtId="0" fontId="0" fillId="14" borderId="10" xfId="0" applyFill="1" applyBorder="1"/>
    <xf numFmtId="0" fontId="22" fillId="14" borderId="3" xfId="0" applyFont="1" applyFill="1" applyBorder="1" applyAlignment="1" applyProtection="1">
      <alignment horizontal="center"/>
      <protection locked="0"/>
    </xf>
    <xf numFmtId="1" fontId="0" fillId="14" borderId="10" xfId="0" applyNumberFormat="1" applyFill="1" applyBorder="1" applyProtection="1">
      <protection locked="0"/>
    </xf>
    <xf numFmtId="14" fontId="23" fillId="14" borderId="10" xfId="4" applyNumberFormat="1" applyFont="1" applyFill="1" applyBorder="1" applyAlignment="1" applyProtection="1">
      <alignment horizontal="center"/>
      <protection locked="0"/>
    </xf>
    <xf numFmtId="14" fontId="0" fillId="14" borderId="10" xfId="0" applyNumberFormat="1" applyFill="1" applyBorder="1" applyProtection="1">
      <protection locked="0"/>
    </xf>
    <xf numFmtId="0" fontId="0" fillId="14" borderId="0" xfId="0" applyFill="1"/>
    <xf numFmtId="164" fontId="13" fillId="15" borderId="6" xfId="0" applyNumberFormat="1" applyFont="1" applyFill="1" applyBorder="1" applyAlignment="1">
      <alignment horizontal="center" vertical="center" wrapText="1" readingOrder="1"/>
    </xf>
    <xf numFmtId="0" fontId="22" fillId="0" borderId="3" xfId="0" applyFont="1" applyFill="1" applyBorder="1" applyAlignment="1" applyProtection="1">
      <alignment horizontal="center"/>
      <protection locked="0"/>
    </xf>
    <xf numFmtId="171" fontId="6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3" fillId="0" borderId="0" xfId="0" applyFont="1"/>
    <xf numFmtId="4" fontId="0" fillId="0" borderId="0" xfId="0" applyNumberFormat="1"/>
    <xf numFmtId="10" fontId="0" fillId="0" borderId="0" xfId="0" applyNumberFormat="1"/>
    <xf numFmtId="0" fontId="3" fillId="13" borderId="12" xfId="0" applyFont="1" applyFill="1" applyBorder="1"/>
    <xf numFmtId="10" fontId="3" fillId="13" borderId="12" xfId="0" applyNumberFormat="1" applyFont="1" applyFill="1" applyBorder="1"/>
    <xf numFmtId="0" fontId="3" fillId="16" borderId="0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4" fontId="0" fillId="2" borderId="0" xfId="0" applyNumberFormat="1" applyFill="1" applyBorder="1"/>
    <xf numFmtId="4" fontId="3" fillId="16" borderId="0" xfId="0" applyNumberFormat="1" applyFont="1" applyFill="1" applyBorder="1"/>
    <xf numFmtId="4" fontId="26" fillId="13" borderId="12" xfId="0" applyNumberFormat="1" applyFont="1" applyFill="1" applyBorder="1"/>
    <xf numFmtId="3" fontId="0" fillId="0" borderId="0" xfId="0" applyNumberFormat="1"/>
    <xf numFmtId="1" fontId="14" fillId="2" borderId="0" xfId="0" applyNumberFormat="1" applyFont="1" applyFill="1" applyAlignment="1">
      <alignment horizontal="center" vertical="center"/>
    </xf>
    <xf numFmtId="3" fontId="3" fillId="13" borderId="12" xfId="0" applyNumberFormat="1" applyFont="1" applyFill="1" applyBorder="1"/>
    <xf numFmtId="0" fontId="7" fillId="3" borderId="1" xfId="1" applyFont="1" applyFill="1" applyBorder="1" applyAlignment="1">
      <alignment horizontal="center" vertical="center"/>
    </xf>
    <xf numFmtId="0" fontId="7" fillId="3" borderId="7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14" fontId="7" fillId="4" borderId="1" xfId="1" applyNumberFormat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49" fontId="8" fillId="0" borderId="1" xfId="1" applyNumberFormat="1" applyFont="1" applyBorder="1" applyAlignment="1">
      <alignment horizontal="center" vertical="center"/>
    </xf>
    <xf numFmtId="49" fontId="8" fillId="0" borderId="2" xfId="1" applyNumberFormat="1" applyFont="1" applyBorder="1" applyAlignment="1">
      <alignment horizontal="center" vertical="center"/>
    </xf>
    <xf numFmtId="0" fontId="7" fillId="3" borderId="7" xfId="1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49" fontId="8" fillId="0" borderId="1" xfId="1" applyNumberFormat="1" applyFont="1" applyBorder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28" fillId="11" borderId="0" xfId="6" applyFont="1" applyFill="1" applyAlignment="1">
      <alignment horizontal="center" vertical="center" wrapText="1"/>
    </xf>
    <xf numFmtId="0" fontId="29" fillId="2" borderId="0" xfId="6" applyFont="1" applyFill="1"/>
    <xf numFmtId="17" fontId="30" fillId="0" borderId="14" xfId="6" applyNumberFormat="1" applyFont="1" applyBorder="1" applyAlignment="1">
      <alignment horizontal="center" vertical="center"/>
    </xf>
    <xf numFmtId="0" fontId="30" fillId="0" borderId="14" xfId="6" applyFont="1" applyBorder="1" applyAlignment="1">
      <alignment horizontal="center" vertical="center"/>
    </xf>
    <xf numFmtId="0" fontId="31" fillId="11" borderId="1" xfId="6" applyFont="1" applyFill="1" applyBorder="1" applyAlignment="1">
      <alignment horizontal="center" vertical="center"/>
    </xf>
    <xf numFmtId="0" fontId="31" fillId="11" borderId="3" xfId="6" applyFont="1" applyFill="1" applyBorder="1" applyAlignment="1">
      <alignment horizontal="center" vertical="center"/>
    </xf>
    <xf numFmtId="0" fontId="31" fillId="11" borderId="3" xfId="6" applyFont="1" applyFill="1" applyBorder="1" applyAlignment="1">
      <alignment horizontal="center" vertical="center" wrapText="1"/>
    </xf>
    <xf numFmtId="0" fontId="29" fillId="2" borderId="0" xfId="6" applyFont="1" applyFill="1" applyAlignment="1">
      <alignment horizontal="center" vertical="center"/>
    </xf>
    <xf numFmtId="0" fontId="29" fillId="0" borderId="3" xfId="6" applyFont="1" applyBorder="1" applyAlignment="1">
      <alignment horizontal="center"/>
    </xf>
    <xf numFmtId="0" fontId="33" fillId="0" borderId="3" xfId="6" applyFont="1" applyBorder="1" applyAlignment="1">
      <alignment horizontal="center"/>
    </xf>
    <xf numFmtId="0" fontId="34" fillId="0" borderId="3" xfId="6" applyFont="1" applyBorder="1" applyAlignment="1">
      <alignment horizontal="center"/>
    </xf>
    <xf numFmtId="0" fontId="35" fillId="0" borderId="3" xfId="6" applyFont="1" applyBorder="1" applyAlignment="1">
      <alignment horizontal="center"/>
    </xf>
    <xf numFmtId="0" fontId="36" fillId="0" borderId="3" xfId="6" applyFont="1" applyBorder="1" applyAlignment="1">
      <alignment horizontal="center"/>
    </xf>
    <xf numFmtId="0" fontId="36" fillId="2" borderId="3" xfId="6" applyFont="1" applyFill="1" applyBorder="1" applyAlignment="1">
      <alignment horizontal="center"/>
    </xf>
    <xf numFmtId="0" fontId="36" fillId="2" borderId="3" xfId="6" applyFont="1" applyFill="1" applyBorder="1" applyAlignment="1">
      <alignment horizontal="center" vertical="center"/>
    </xf>
    <xf numFmtId="0" fontId="29" fillId="2" borderId="0" xfId="6" applyFont="1" applyFill="1" applyAlignment="1">
      <alignment horizontal="center"/>
    </xf>
    <xf numFmtId="0" fontId="36" fillId="0" borderId="3" xfId="6" applyFont="1" applyBorder="1" applyAlignment="1">
      <alignment horizontal="center" vertical="center"/>
    </xf>
    <xf numFmtId="0" fontId="29" fillId="0" borderId="0" xfId="6" applyFont="1" applyAlignment="1">
      <alignment horizontal="center"/>
    </xf>
    <xf numFmtId="0" fontId="37" fillId="11" borderId="3" xfId="6" applyFont="1" applyFill="1" applyBorder="1" applyAlignment="1">
      <alignment horizontal="center"/>
    </xf>
    <xf numFmtId="0" fontId="38" fillId="11" borderId="3" xfId="6" applyFont="1" applyFill="1" applyBorder="1"/>
    <xf numFmtId="0" fontId="38" fillId="11" borderId="3" xfId="6" applyFont="1" applyFill="1" applyBorder="1" applyAlignment="1">
      <alignment horizontal="center"/>
    </xf>
    <xf numFmtId="0" fontId="39" fillId="2" borderId="0" xfId="6" applyFont="1" applyFill="1" applyAlignment="1">
      <alignment horizontal="center"/>
    </xf>
    <xf numFmtId="0" fontId="40" fillId="2" borderId="0" xfId="6" applyFont="1" applyFill="1"/>
    <xf numFmtId="0" fontId="41" fillId="2" borderId="0" xfId="6" applyFont="1" applyFill="1"/>
    <xf numFmtId="0" fontId="42" fillId="2" borderId="15" xfId="6" applyFont="1" applyFill="1" applyBorder="1" applyAlignment="1">
      <alignment horizontal="left"/>
    </xf>
    <xf numFmtId="0" fontId="43" fillId="2" borderId="0" xfId="6" applyFont="1" applyFill="1" applyAlignment="1">
      <alignment horizontal="center" vertical="center"/>
    </xf>
    <xf numFmtId="0" fontId="44" fillId="2" borderId="0" xfId="6" applyFont="1" applyFill="1" applyAlignment="1">
      <alignment horizontal="center" vertical="center"/>
    </xf>
    <xf numFmtId="0" fontId="44" fillId="2" borderId="0" xfId="6" applyFont="1" applyFill="1" applyAlignment="1">
      <alignment horizontal="center" vertical="center"/>
    </xf>
    <xf numFmtId="0" fontId="33" fillId="0" borderId="0" xfId="6" applyFont="1" applyAlignment="1">
      <alignment horizontal="center"/>
    </xf>
    <xf numFmtId="3" fontId="0" fillId="0" borderId="10" xfId="0" applyNumberFormat="1" applyBorder="1" applyProtection="1">
      <protection locked="0"/>
    </xf>
    <xf numFmtId="0" fontId="2" fillId="12" borderId="16" xfId="0" applyFont="1" applyFill="1" applyBorder="1" applyAlignment="1">
      <alignment horizontal="center" vertical="center" wrapText="1"/>
    </xf>
    <xf numFmtId="4" fontId="0" fillId="2" borderId="0" xfId="0" applyNumberFormat="1" applyFill="1" applyAlignment="1">
      <alignment horizontal="center"/>
    </xf>
  </cellXfs>
  <cellStyles count="7">
    <cellStyle name="Moneda 2" xfId="3" xr:uid="{AB9C90E3-5B21-4379-92A4-C6EE7790958A}"/>
    <cellStyle name="Normal" xfId="0" builtinId="0"/>
    <cellStyle name="Normal 2" xfId="1" xr:uid="{17CCCE36-725E-4C27-A6F7-D71E3957FB6F}"/>
    <cellStyle name="Normal 3" xfId="5" xr:uid="{09185933-7621-41DC-A9C5-FED55BCC4B72}"/>
    <cellStyle name="Normal 4" xfId="6" xr:uid="{1C85EEAD-0AEC-4668-9189-FFF05313877A}"/>
    <cellStyle name="Normal 4 2 2" xfId="2" xr:uid="{857F88CC-949B-42D8-9ADC-E1408F916D24}"/>
    <cellStyle name="Normal 41 2" xfId="4" xr:uid="{D2ACEB77-8DB0-4CDF-AB59-502CD116DC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190499</xdr:rowOff>
    </xdr:from>
    <xdr:to>
      <xdr:col>1</xdr:col>
      <xdr:colOff>1704975</xdr:colOff>
      <xdr:row>3</xdr:row>
      <xdr:rowOff>47624</xdr:rowOff>
    </xdr:to>
    <xdr:pic>
      <xdr:nvPicPr>
        <xdr:cNvPr id="2" name="Imagen 1" descr="mail_PNG">
          <a:extLst>
            <a:ext uri="{FF2B5EF4-FFF2-40B4-BE49-F238E27FC236}">
              <a16:creationId xmlns:a16="http://schemas.microsoft.com/office/drawing/2014/main" id="{AA4FF36D-DD97-4B83-9D20-2D31EC83E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1" y="190499"/>
          <a:ext cx="1704974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190499</xdr:rowOff>
    </xdr:from>
    <xdr:to>
      <xdr:col>1</xdr:col>
      <xdr:colOff>1704975</xdr:colOff>
      <xdr:row>3</xdr:row>
      <xdr:rowOff>47624</xdr:rowOff>
    </xdr:to>
    <xdr:pic>
      <xdr:nvPicPr>
        <xdr:cNvPr id="2" name="Imagen 1" descr="mail_PNG">
          <a:extLst>
            <a:ext uri="{FF2B5EF4-FFF2-40B4-BE49-F238E27FC236}">
              <a16:creationId xmlns:a16="http://schemas.microsoft.com/office/drawing/2014/main" id="{4821BC3F-D4AB-45D5-A1F1-2C8EE2AB7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1" y="190499"/>
          <a:ext cx="1704974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923925</xdr:colOff>
      <xdr:row>0</xdr:row>
      <xdr:rowOff>0</xdr:rowOff>
    </xdr:from>
    <xdr:to>
      <xdr:col>19</xdr:col>
      <xdr:colOff>923925</xdr:colOff>
      <xdr:row>0</xdr:row>
      <xdr:rowOff>590550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2C9ECF0-A294-412B-B000-B715C5A42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316200" y="0"/>
          <a:ext cx="17716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40968</xdr:colOff>
      <xdr:row>0</xdr:row>
      <xdr:rowOff>30726</xdr:rowOff>
    </xdr:from>
    <xdr:to>
      <xdr:col>1</xdr:col>
      <xdr:colOff>675968</xdr:colOff>
      <xdr:row>0</xdr:row>
      <xdr:rowOff>573549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9B24C76-CB01-4164-B268-02C685A8141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68" y="30726"/>
          <a:ext cx="1711325" cy="5428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matias_arugawolenberg_pecomenergia_com_ar/Documents/PECOM/CERTIFICACIONES/2022/11-Noviembre/Paso%20Barda/Certificacion%20YPF%20-%20Paso%20Barda%2011-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 4900090423 (Servicio) "/>
      <sheetName val="CM 4600009396 (Producto)"/>
      <sheetName val="Costo producto "/>
      <sheetName val="Planilla General"/>
      <sheetName val="SB14"/>
      <sheetName val="BSH8050"/>
      <sheetName val="IC5400"/>
      <sheetName val="Mantenimiento"/>
    </sheetNames>
    <sheetDataSet>
      <sheetData sheetId="0">
        <row r="28">
          <cell r="F28">
            <v>401062.5</v>
          </cell>
        </row>
      </sheetData>
      <sheetData sheetId="1"/>
      <sheetData sheetId="2">
        <row r="46">
          <cell r="C46" t="str">
            <v>PQ SECUESTRANTE DE SULFHIDRICO BOLLAND *</v>
          </cell>
          <cell r="D46">
            <v>1000539909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dilla Carballo, Yugianna Gissel" id="{A6B14DC3-BF05-4E07-86D5-A81527114B00}" userId="S::Yugianna.Padilla@pecomenergia.com.ar::4229115a-51b9-4d0b-9a91-b070d9930a5e" providerId="AD"/>
  <person displayName="Aruga Wolenberg, Matias Sebastian" id="{82B1E88A-AA04-4528-B755-3AE09A8F42CA}" userId="S::Matias.ArugaWolenberg@pecomenergia.com.ar::de9f3987-e950-4079-9fe7-802368afb6f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4" dT="2023-12-04T14:08:51.52" personId="{A6B14DC3-BF05-4E07-86D5-A81527114B00}" id="{A17EB4A0-A679-4621-9490-9AE6E172189D}">
    <text>Suspendido por temporada de Verano</text>
  </threadedComment>
  <threadedComment ref="N5" dT="2023-12-04T14:08:55.32" personId="{A6B14DC3-BF05-4E07-86D5-A81527114B00}" id="{5A0A69F4-1604-4F8E-BF9C-9252A728BDD9}">
    <text>Suspendido por temporada de Verano</text>
  </threadedComment>
  <threadedComment ref="N6" dT="2023-12-04T14:08:58.90" personId="{A6B14DC3-BF05-4E07-86D5-A81527114B00}" id="{AE0EA2F7-72A8-4324-AD3B-E88137C6AE7F}">
    <text>Suspendido por temporada de Verano</text>
  </threadedComment>
  <threadedComment ref="N7" dT="2023-12-04T14:09:02.30" personId="{A6B14DC3-BF05-4E07-86D5-A81527114B00}" id="{316DFCBC-6278-49B4-9DEB-CFEF30BCACF1}">
    <text>Suspendido por temporada de Verano</text>
  </threadedComment>
  <threadedComment ref="N9" dT="2022-01-21T14:45:35.28" personId="{82B1E88A-AA04-4528-B755-3AE09A8F42CA}" id="{9CB2A014-A682-4633-ADC5-5CA3236C4D19}">
    <text>En espera de conexión por falta de pisadera en boca de pozo.</text>
  </threadedComment>
  <threadedComment ref="N10" dT="2023-07-26T14:06:13.78" personId="{A6B14DC3-BF05-4E07-86D5-A81527114B00}" id="{91C88C5E-EDF9-4368-9753-14F590826BA5}">
    <text>Reactivación de punto a pedido del cliente, desde el 15/07/23</text>
  </threadedComment>
  <threadedComment ref="N12" dT="2023-07-26T14:06:17.31" personId="{A6B14DC3-BF05-4E07-86D5-A81527114B00}" id="{9C2D519F-7AF5-44DE-8D17-83178CB1927C}">
    <text>Reactivación de punto a pedido del cliente, desde el 15/07/23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6BAB-7C78-42BE-A404-245DCDAA0C5F}">
  <sheetPr filterMode="1">
    <tabColor rgb="FF002060"/>
  </sheetPr>
  <dimension ref="B2:Q54"/>
  <sheetViews>
    <sheetView topLeftCell="A16" workbookViewId="0">
      <selection activeCell="E23" sqref="E23"/>
    </sheetView>
  </sheetViews>
  <sheetFormatPr baseColWidth="10" defaultColWidth="11.42578125" defaultRowHeight="15" x14ac:dyDescent="0.25"/>
  <cols>
    <col min="1" max="1" width="11.42578125" style="1"/>
    <col min="2" max="2" width="45.28515625" style="1" bestFit="1" customWidth="1"/>
    <col min="3" max="3" width="22.42578125" style="1" bestFit="1" customWidth="1"/>
    <col min="4" max="4" width="26.28515625" style="1" customWidth="1"/>
    <col min="5" max="5" width="27.42578125" style="1" customWidth="1"/>
    <col min="6" max="6" width="18.85546875" style="1" customWidth="1"/>
    <col min="7" max="7" width="11.42578125" style="1"/>
    <col min="8" max="8" width="21.7109375" style="1" customWidth="1"/>
    <col min="9" max="9" width="12" style="1" bestFit="1" customWidth="1"/>
    <col min="10" max="16384" width="11.42578125" style="1"/>
  </cols>
  <sheetData>
    <row r="2" spans="2:9" x14ac:dyDescent="0.25">
      <c r="C2" s="119" t="s">
        <v>0</v>
      </c>
      <c r="D2" s="119"/>
      <c r="E2" s="119"/>
    </row>
    <row r="3" spans="2:9" x14ac:dyDescent="0.25">
      <c r="C3" s="119"/>
      <c r="D3" s="119"/>
      <c r="E3" s="119"/>
    </row>
    <row r="8" spans="2:9" ht="15.75" x14ac:dyDescent="0.25">
      <c r="B8" s="114" t="s">
        <v>1</v>
      </c>
      <c r="C8" s="120"/>
      <c r="D8" s="121" t="s">
        <v>2</v>
      </c>
      <c r="E8" s="122"/>
      <c r="F8" s="2"/>
      <c r="G8" s="2"/>
    </row>
    <row r="9" spans="2:9" ht="15.75" x14ac:dyDescent="0.25">
      <c r="B9" s="114" t="s">
        <v>3</v>
      </c>
      <c r="C9" s="120"/>
      <c r="D9" s="121" t="s">
        <v>4</v>
      </c>
      <c r="E9" s="122"/>
      <c r="F9" s="2"/>
      <c r="G9" s="2"/>
    </row>
    <row r="10" spans="2:9" ht="15.75" x14ac:dyDescent="0.25">
      <c r="B10" s="114" t="s">
        <v>5</v>
      </c>
      <c r="C10" s="120"/>
      <c r="D10" s="121" t="s">
        <v>6</v>
      </c>
      <c r="E10" s="122"/>
      <c r="F10" s="2"/>
      <c r="G10" s="2"/>
    </row>
    <row r="11" spans="2:9" ht="15.75" x14ac:dyDescent="0.25">
      <c r="B11" s="114" t="s">
        <v>7</v>
      </c>
      <c r="C11" s="120"/>
      <c r="D11" s="121" t="s">
        <v>481</v>
      </c>
      <c r="E11" s="122"/>
      <c r="F11" s="2"/>
      <c r="G11" s="2"/>
    </row>
    <row r="12" spans="2:9" ht="25.5" customHeight="1" x14ac:dyDescent="0.25">
      <c r="B12" s="114" t="s">
        <v>8</v>
      </c>
      <c r="C12" s="120"/>
      <c r="D12" s="116" t="s">
        <v>9</v>
      </c>
      <c r="E12" s="116"/>
      <c r="F12" s="116" t="s">
        <v>10</v>
      </c>
      <c r="G12" s="116"/>
    </row>
    <row r="13" spans="2:9" ht="24.75" customHeight="1" x14ac:dyDescent="0.25">
      <c r="B13" s="2"/>
      <c r="C13" s="2"/>
      <c r="D13" s="117">
        <v>45250</v>
      </c>
      <c r="E13" s="118"/>
      <c r="F13" s="117">
        <v>45281</v>
      </c>
      <c r="G13" s="118"/>
      <c r="H13" s="4">
        <f>+F13-D13</f>
        <v>31</v>
      </c>
      <c r="I13" s="5"/>
    </row>
    <row r="14" spans="2:9" ht="18.75" x14ac:dyDescent="0.3">
      <c r="B14" s="6"/>
      <c r="C14" s="6"/>
      <c r="D14" s="7"/>
      <c r="E14" s="8"/>
      <c r="F14" s="7"/>
      <c r="G14" s="8"/>
    </row>
    <row r="15" spans="2:9" ht="18.75" x14ac:dyDescent="0.25">
      <c r="D15" s="7"/>
      <c r="E15" s="8"/>
      <c r="F15" s="7"/>
      <c r="G15" s="8"/>
    </row>
    <row r="17" spans="2:16" ht="15.75" x14ac:dyDescent="0.25">
      <c r="B17" s="9" t="s">
        <v>11</v>
      </c>
      <c r="C17" s="9" t="s">
        <v>12</v>
      </c>
      <c r="D17" s="3" t="s">
        <v>13</v>
      </c>
      <c r="E17" s="3" t="s">
        <v>14</v>
      </c>
      <c r="F17" s="3" t="s">
        <v>15</v>
      </c>
      <c r="I17" s="10"/>
      <c r="J17" s="10"/>
      <c r="K17" s="11">
        <v>100062</v>
      </c>
      <c r="L17" s="10"/>
      <c r="M17" s="10"/>
      <c r="N17" s="10"/>
      <c r="O17" s="10"/>
      <c r="P17" s="10"/>
    </row>
    <row r="18" spans="2:16" x14ac:dyDescent="0.25">
      <c r="B18" s="12" t="s">
        <v>16</v>
      </c>
      <c r="C18" s="13" t="s">
        <v>17</v>
      </c>
      <c r="D18" s="13">
        <v>0</v>
      </c>
      <c r="E18" s="14">
        <f>VLOOKUP(B18,$B$45:$Z$54,16,FALSE)</f>
        <v>77679.91</v>
      </c>
      <c r="F18" s="15">
        <f>D18*E18</f>
        <v>0</v>
      </c>
      <c r="I18" s="10"/>
      <c r="J18" s="10"/>
      <c r="K18" s="11">
        <v>10006230</v>
      </c>
      <c r="L18" s="10"/>
      <c r="M18" s="10"/>
      <c r="N18" s="10"/>
      <c r="O18" s="10"/>
      <c r="P18" s="10"/>
    </row>
    <row r="19" spans="2:16" x14ac:dyDescent="0.25">
      <c r="B19" s="12" t="s">
        <v>18</v>
      </c>
      <c r="C19" s="13" t="s">
        <v>17</v>
      </c>
      <c r="D19" s="13">
        <v>0</v>
      </c>
      <c r="E19" s="14">
        <f t="shared" ref="E19:E27" si="0">VLOOKUP(B19,$B$45:$Z$54,16,FALSE)</f>
        <v>77679.91</v>
      </c>
      <c r="F19" s="15">
        <f t="shared" ref="F19:F27" si="1">D19*E19</f>
        <v>0</v>
      </c>
      <c r="I19" s="10"/>
      <c r="J19" s="10"/>
      <c r="K19" s="10"/>
      <c r="L19" s="10"/>
      <c r="M19" s="10"/>
      <c r="N19" s="10"/>
      <c r="O19" s="10"/>
      <c r="P19" s="10"/>
    </row>
    <row r="20" spans="2:16" ht="17.25" customHeight="1" x14ac:dyDescent="0.25">
      <c r="B20" s="12" t="s">
        <v>19</v>
      </c>
      <c r="C20" s="13" t="s">
        <v>17</v>
      </c>
      <c r="D20" s="13">
        <v>5</v>
      </c>
      <c r="E20" s="96">
        <v>107766.23</v>
      </c>
      <c r="F20" s="15">
        <f t="shared" si="1"/>
        <v>538831.15</v>
      </c>
      <c r="I20" s="16" t="s">
        <v>20</v>
      </c>
      <c r="J20" s="17" t="s">
        <v>21</v>
      </c>
      <c r="K20" s="17" t="s">
        <v>22</v>
      </c>
      <c r="L20" s="17" t="s">
        <v>23</v>
      </c>
      <c r="M20" s="17" t="s">
        <v>24</v>
      </c>
      <c r="N20" s="18" t="s">
        <v>25</v>
      </c>
      <c r="O20" s="17" t="s">
        <v>26</v>
      </c>
      <c r="P20" s="10"/>
    </row>
    <row r="21" spans="2:16" x14ac:dyDescent="0.25">
      <c r="B21" s="12" t="s">
        <v>27</v>
      </c>
      <c r="C21" s="13" t="s">
        <v>17</v>
      </c>
      <c r="D21" s="13">
        <v>0</v>
      </c>
      <c r="E21" s="14">
        <f t="shared" si="0"/>
        <v>55231.54</v>
      </c>
      <c r="F21" s="15">
        <f t="shared" si="1"/>
        <v>0</v>
      </c>
      <c r="I21" s="19">
        <v>20002374</v>
      </c>
      <c r="J21" s="20">
        <v>1</v>
      </c>
      <c r="K21" s="20"/>
      <c r="L21" s="21" t="s">
        <v>28</v>
      </c>
      <c r="M21" s="21">
        <v>2008</v>
      </c>
      <c r="N21" s="21" t="s">
        <v>29</v>
      </c>
      <c r="O21" s="21" t="s">
        <v>30</v>
      </c>
      <c r="P21" s="10"/>
    </row>
    <row r="22" spans="2:16" x14ac:dyDescent="0.25">
      <c r="B22" s="12" t="s">
        <v>31</v>
      </c>
      <c r="C22" s="13" t="s">
        <v>17</v>
      </c>
      <c r="D22" s="13">
        <v>0</v>
      </c>
      <c r="E22" s="14">
        <f t="shared" si="0"/>
        <v>46577.919999999998</v>
      </c>
      <c r="F22" s="15">
        <f t="shared" si="1"/>
        <v>0</v>
      </c>
    </row>
    <row r="23" spans="2:16" x14ac:dyDescent="0.25">
      <c r="B23" s="12" t="s">
        <v>32</v>
      </c>
      <c r="C23" s="13" t="s">
        <v>17</v>
      </c>
      <c r="D23" s="13">
        <v>0</v>
      </c>
      <c r="E23" s="14">
        <f t="shared" si="0"/>
        <v>44243.77</v>
      </c>
      <c r="F23" s="15">
        <f t="shared" si="1"/>
        <v>0</v>
      </c>
    </row>
    <row r="24" spans="2:16" x14ac:dyDescent="0.25">
      <c r="B24" s="12" t="s">
        <v>33</v>
      </c>
      <c r="C24" s="13" t="s">
        <v>17</v>
      </c>
      <c r="D24" s="13">
        <v>0</v>
      </c>
      <c r="E24" s="14">
        <f t="shared" si="0"/>
        <v>8946.32</v>
      </c>
      <c r="F24" s="15">
        <f t="shared" si="1"/>
        <v>0</v>
      </c>
      <c r="I24" s="22" t="s">
        <v>34</v>
      </c>
    </row>
    <row r="25" spans="2:16" x14ac:dyDescent="0.25">
      <c r="B25" s="12" t="s">
        <v>35</v>
      </c>
      <c r="C25" s="13" t="s">
        <v>17</v>
      </c>
      <c r="D25" s="13">
        <v>0</v>
      </c>
      <c r="E25" s="14">
        <f t="shared" si="0"/>
        <v>57655.75</v>
      </c>
      <c r="F25" s="15">
        <f t="shared" si="1"/>
        <v>0</v>
      </c>
      <c r="I25" s="23" t="str">
        <f>D11</f>
        <v>Diciembre</v>
      </c>
    </row>
    <row r="26" spans="2:16" x14ac:dyDescent="0.25">
      <c r="B26" s="12" t="s">
        <v>36</v>
      </c>
      <c r="C26" s="13" t="s">
        <v>17</v>
      </c>
      <c r="D26" s="13">
        <v>0</v>
      </c>
      <c r="E26" s="14">
        <f t="shared" si="0"/>
        <v>152800.51</v>
      </c>
      <c r="F26" s="15">
        <f t="shared" si="1"/>
        <v>0</v>
      </c>
    </row>
    <row r="27" spans="2:16" x14ac:dyDescent="0.25">
      <c r="B27" s="12" t="s">
        <v>37</v>
      </c>
      <c r="C27" s="13" t="s">
        <v>17</v>
      </c>
      <c r="D27" s="13">
        <v>0</v>
      </c>
      <c r="E27" s="14">
        <f t="shared" si="0"/>
        <v>64890.87</v>
      </c>
      <c r="F27" s="15">
        <f t="shared" si="1"/>
        <v>0</v>
      </c>
    </row>
    <row r="28" spans="2:16" ht="34.5" customHeight="1" x14ac:dyDescent="0.25">
      <c r="B28" s="24"/>
      <c r="C28" s="114" t="s">
        <v>38</v>
      </c>
      <c r="D28" s="115"/>
      <c r="E28" s="115"/>
      <c r="F28" s="25">
        <f>SUM(F18:F27)</f>
        <v>538831.15</v>
      </c>
      <c r="G28" s="26">
        <f>F28/350</f>
        <v>1539.5175714285715</v>
      </c>
      <c r="H28" s="26"/>
    </row>
    <row r="30" spans="2:16" ht="15.75" x14ac:dyDescent="0.25">
      <c r="B30" s="9" t="s">
        <v>467</v>
      </c>
      <c r="C30" s="9" t="s">
        <v>12</v>
      </c>
      <c r="D30" s="3" t="s">
        <v>13</v>
      </c>
      <c r="E30" s="3" t="s">
        <v>14</v>
      </c>
      <c r="F30" s="3" t="s">
        <v>15</v>
      </c>
      <c r="I30" s="10"/>
      <c r="J30" s="10"/>
      <c r="K30" s="11">
        <v>100062</v>
      </c>
      <c r="L30" s="10"/>
      <c r="M30" s="10"/>
      <c r="N30" s="10"/>
      <c r="O30" s="10"/>
      <c r="P30" s="10"/>
    </row>
    <row r="31" spans="2:16" hidden="1" x14ac:dyDescent="0.25">
      <c r="B31" s="12" t="s">
        <v>16</v>
      </c>
      <c r="C31" s="13" t="s">
        <v>17</v>
      </c>
      <c r="D31" s="13">
        <v>0</v>
      </c>
      <c r="E31" s="14">
        <f>VLOOKUP(B31,$B$45:$O$54,14,FALSE)</f>
        <v>58307.72</v>
      </c>
      <c r="F31" s="15">
        <f>D31*E31</f>
        <v>0</v>
      </c>
      <c r="I31" s="10"/>
      <c r="J31" s="10"/>
      <c r="K31" s="11">
        <v>10006230</v>
      </c>
      <c r="L31" s="10"/>
      <c r="M31" s="10"/>
      <c r="N31" s="10"/>
      <c r="O31" s="10"/>
      <c r="P31" s="10"/>
    </row>
    <row r="32" spans="2:16" hidden="1" x14ac:dyDescent="0.25">
      <c r="B32" s="12" t="s">
        <v>18</v>
      </c>
      <c r="C32" s="13" t="s">
        <v>17</v>
      </c>
      <c r="D32" s="13">
        <v>0</v>
      </c>
      <c r="E32" s="14">
        <f t="shared" ref="E32:E40" si="2">VLOOKUP(B32,$B$45:$O$54,14,FALSE)</f>
        <v>58307.72</v>
      </c>
      <c r="F32" s="15">
        <f t="shared" ref="F32:F40" si="3">D32*E32</f>
        <v>0</v>
      </c>
      <c r="I32" s="10"/>
      <c r="J32" s="10"/>
      <c r="K32" s="10"/>
      <c r="L32" s="10"/>
      <c r="M32" s="10"/>
      <c r="N32" s="10"/>
      <c r="O32" s="10"/>
      <c r="P32" s="10"/>
    </row>
    <row r="33" spans="2:17" ht="17.25" customHeight="1" x14ac:dyDescent="0.25">
      <c r="B33" s="12" t="s">
        <v>19</v>
      </c>
      <c r="C33" s="13" t="s">
        <v>17</v>
      </c>
      <c r="D33" s="13">
        <v>0</v>
      </c>
      <c r="E33" s="14">
        <f>VLOOKUP(B33,$B$45:$W$54,16,FALSE)</f>
        <v>65498.8</v>
      </c>
      <c r="F33" s="15">
        <f t="shared" si="3"/>
        <v>0</v>
      </c>
      <c r="I33" s="16" t="s">
        <v>20</v>
      </c>
      <c r="J33" s="17" t="s">
        <v>21</v>
      </c>
      <c r="K33" s="17" t="s">
        <v>22</v>
      </c>
      <c r="L33" s="17" t="s">
        <v>23</v>
      </c>
      <c r="M33" s="17" t="s">
        <v>24</v>
      </c>
      <c r="N33" s="18" t="s">
        <v>25</v>
      </c>
      <c r="O33" s="17" t="s">
        <v>26</v>
      </c>
      <c r="P33" s="10"/>
    </row>
    <row r="34" spans="2:17" hidden="1" x14ac:dyDescent="0.25">
      <c r="B34" s="12" t="s">
        <v>27</v>
      </c>
      <c r="C34" s="13" t="s">
        <v>17</v>
      </c>
      <c r="D34" s="13">
        <v>0</v>
      </c>
      <c r="E34" s="14">
        <f t="shared" si="2"/>
        <v>41457.629999999997</v>
      </c>
      <c r="F34" s="15">
        <f t="shared" si="3"/>
        <v>0</v>
      </c>
      <c r="I34" s="19">
        <v>20002374</v>
      </c>
      <c r="J34" s="20">
        <v>1</v>
      </c>
      <c r="K34" s="20"/>
      <c r="L34" s="21" t="s">
        <v>28</v>
      </c>
      <c r="M34" s="21">
        <v>2008</v>
      </c>
      <c r="N34" s="21" t="s">
        <v>29</v>
      </c>
      <c r="O34" s="21" t="s">
        <v>30</v>
      </c>
      <c r="P34" s="10"/>
    </row>
    <row r="35" spans="2:17" hidden="1" x14ac:dyDescent="0.25">
      <c r="B35" s="12" t="s">
        <v>31</v>
      </c>
      <c r="C35" s="13" t="s">
        <v>17</v>
      </c>
      <c r="D35" s="13">
        <v>0</v>
      </c>
      <c r="E35" s="14">
        <f t="shared" si="2"/>
        <v>34962.1</v>
      </c>
      <c r="F35" s="15">
        <f t="shared" si="3"/>
        <v>0</v>
      </c>
    </row>
    <row r="36" spans="2:17" hidden="1" x14ac:dyDescent="0.25">
      <c r="B36" s="12" t="s">
        <v>32</v>
      </c>
      <c r="C36" s="13" t="s">
        <v>17</v>
      </c>
      <c r="D36" s="13">
        <v>0</v>
      </c>
      <c r="E36" s="14">
        <f t="shared" si="2"/>
        <v>33210.050000000003</v>
      </c>
      <c r="F36" s="15">
        <f t="shared" si="3"/>
        <v>0</v>
      </c>
    </row>
    <row r="37" spans="2:17" hidden="1" x14ac:dyDescent="0.25">
      <c r="B37" s="12" t="s">
        <v>33</v>
      </c>
      <c r="C37" s="13" t="s">
        <v>17</v>
      </c>
      <c r="D37" s="13">
        <v>0</v>
      </c>
      <c r="E37" s="14">
        <f t="shared" si="2"/>
        <v>6715.25</v>
      </c>
      <c r="F37" s="15">
        <f t="shared" si="3"/>
        <v>0</v>
      </c>
      <c r="I37" s="22" t="s">
        <v>34</v>
      </c>
    </row>
    <row r="38" spans="2:17" hidden="1" x14ac:dyDescent="0.25">
      <c r="B38" s="12" t="s">
        <v>35</v>
      </c>
      <c r="C38" s="13" t="s">
        <v>17</v>
      </c>
      <c r="D38" s="13">
        <v>0</v>
      </c>
      <c r="E38" s="14">
        <f t="shared" si="2"/>
        <v>43277.279999999999</v>
      </c>
      <c r="F38" s="15">
        <f t="shared" si="3"/>
        <v>0</v>
      </c>
      <c r="I38" s="23">
        <f>D24</f>
        <v>0</v>
      </c>
    </row>
    <row r="39" spans="2:17" hidden="1" x14ac:dyDescent="0.25">
      <c r="B39" s="12" t="s">
        <v>36</v>
      </c>
      <c r="C39" s="13" t="s">
        <v>17</v>
      </c>
      <c r="D39" s="13">
        <v>0</v>
      </c>
      <c r="E39" s="14">
        <f t="shared" si="2"/>
        <v>114694.38</v>
      </c>
      <c r="F39" s="15">
        <f t="shared" si="3"/>
        <v>0</v>
      </c>
    </row>
    <row r="40" spans="2:17" hidden="1" x14ac:dyDescent="0.25">
      <c r="B40" s="12" t="s">
        <v>37</v>
      </c>
      <c r="C40" s="13" t="s">
        <v>17</v>
      </c>
      <c r="D40" s="13">
        <v>0</v>
      </c>
      <c r="E40" s="14">
        <f t="shared" si="2"/>
        <v>48708.07</v>
      </c>
      <c r="F40" s="15">
        <f t="shared" si="3"/>
        <v>0</v>
      </c>
    </row>
    <row r="41" spans="2:17" ht="34.5" customHeight="1" x14ac:dyDescent="0.25">
      <c r="B41" s="24"/>
      <c r="C41" s="114" t="s">
        <v>38</v>
      </c>
      <c r="D41" s="115"/>
      <c r="E41" s="115"/>
      <c r="F41" s="25">
        <f>SUM(F31:F40)</f>
        <v>0</v>
      </c>
      <c r="G41" s="26"/>
      <c r="H41" s="26"/>
    </row>
    <row r="42" spans="2:17" x14ac:dyDescent="0.25">
      <c r="H42" s="26"/>
      <c r="I42" s="26"/>
    </row>
    <row r="44" spans="2:17" x14ac:dyDescent="0.25">
      <c r="C44" s="27">
        <v>44287</v>
      </c>
      <c r="D44" s="27">
        <v>44317</v>
      </c>
      <c r="E44" s="28">
        <v>44348</v>
      </c>
      <c r="F44" s="27">
        <v>44378</v>
      </c>
      <c r="G44" s="28">
        <v>44409</v>
      </c>
      <c r="H44" s="27">
        <v>44440</v>
      </c>
      <c r="I44" s="27" t="s">
        <v>39</v>
      </c>
      <c r="J44" s="27">
        <v>44562</v>
      </c>
      <c r="K44" s="27">
        <v>44621</v>
      </c>
      <c r="L44" s="27">
        <v>44682</v>
      </c>
      <c r="M44" s="27" t="s">
        <v>40</v>
      </c>
      <c r="N44" s="27">
        <v>44805</v>
      </c>
      <c r="O44" s="27">
        <v>44897</v>
      </c>
      <c r="P44" s="27">
        <v>44957</v>
      </c>
      <c r="Q44" s="27">
        <v>45017</v>
      </c>
    </row>
    <row r="45" spans="2:17" ht="15.75" thickBot="1" x14ac:dyDescent="0.3">
      <c r="B45" s="12" t="s">
        <v>16</v>
      </c>
      <c r="C45" s="14">
        <v>24343.57459923315</v>
      </c>
      <c r="D45" s="14">
        <v>24343.57459923315</v>
      </c>
      <c r="E45" s="14">
        <v>25472.637594855947</v>
      </c>
      <c r="F45" s="14">
        <v>25472.637594855947</v>
      </c>
      <c r="G45" s="14">
        <v>26037.169092667351</v>
      </c>
      <c r="H45" s="14">
        <v>26037.169092667351</v>
      </c>
      <c r="I45" s="14">
        <v>29278.48</v>
      </c>
      <c r="J45" s="29">
        <v>33101.121983846198</v>
      </c>
      <c r="K45" s="29">
        <v>39873.214398964497</v>
      </c>
      <c r="L45" s="29">
        <v>42993.260716118697</v>
      </c>
      <c r="M45" s="29">
        <v>45831.271913754303</v>
      </c>
      <c r="N45" s="30">
        <v>52849.99</v>
      </c>
      <c r="O45" s="29">
        <v>58307.72</v>
      </c>
      <c r="P45" s="82">
        <v>71034.828161348196</v>
      </c>
      <c r="Q45" s="83">
        <v>77679.91</v>
      </c>
    </row>
    <row r="46" spans="2:17" ht="15.75" thickBot="1" x14ac:dyDescent="0.3">
      <c r="B46" s="12" t="s">
        <v>18</v>
      </c>
      <c r="C46" s="14">
        <v>24343.57459923315</v>
      </c>
      <c r="D46" s="14">
        <v>24343.57459923315</v>
      </c>
      <c r="E46" s="14">
        <v>25472.637594855947</v>
      </c>
      <c r="F46" s="14">
        <v>25472.637594855947</v>
      </c>
      <c r="G46" s="14">
        <v>26037.169092667351</v>
      </c>
      <c r="H46" s="14">
        <v>26037.169092667351</v>
      </c>
      <c r="I46" s="14"/>
      <c r="J46" s="29">
        <v>33101.121983846198</v>
      </c>
      <c r="K46" s="29">
        <v>39873.214398964497</v>
      </c>
      <c r="L46" s="29">
        <v>42993.260716118697</v>
      </c>
      <c r="M46" s="29">
        <v>45831.271913754303</v>
      </c>
      <c r="N46" s="30">
        <v>52849.99</v>
      </c>
      <c r="O46" s="29">
        <v>58307.72</v>
      </c>
      <c r="P46" s="82">
        <v>71034.828161348196</v>
      </c>
      <c r="Q46" s="83">
        <v>77679.91</v>
      </c>
    </row>
    <row r="47" spans="2:17" ht="15.75" thickBot="1" x14ac:dyDescent="0.3">
      <c r="B47" s="12" t="s">
        <v>19</v>
      </c>
      <c r="C47" s="14">
        <v>20526.219857730208</v>
      </c>
      <c r="D47" s="14">
        <v>20526.219857730208</v>
      </c>
      <c r="E47" s="14">
        <v>21478.232685053896</v>
      </c>
      <c r="F47" s="14">
        <v>21478.232685053896</v>
      </c>
      <c r="G47" s="14">
        <v>21954.239098715741</v>
      </c>
      <c r="H47" s="14">
        <v>21954.239098715741</v>
      </c>
      <c r="I47" s="14">
        <v>24687.27</v>
      </c>
      <c r="J47" s="29">
        <v>27910.4822756547</v>
      </c>
      <c r="K47" s="29">
        <v>33620.6320830689</v>
      </c>
      <c r="L47" s="29">
        <v>36251.418963243203</v>
      </c>
      <c r="M47" s="29">
        <v>38644.397100611903</v>
      </c>
      <c r="N47" s="30">
        <v>44562.5</v>
      </c>
      <c r="O47" s="29">
        <v>49164.39</v>
      </c>
      <c r="P47" s="82">
        <v>59895.743513438203</v>
      </c>
      <c r="Q47" s="83">
        <v>65498.8</v>
      </c>
    </row>
    <row r="48" spans="2:17" ht="15.75" thickBot="1" x14ac:dyDescent="0.3">
      <c r="B48" s="12" t="s">
        <v>27</v>
      </c>
      <c r="C48" s="14">
        <v>17308.634345483741</v>
      </c>
      <c r="D48" s="14">
        <v>17308.634345483741</v>
      </c>
      <c r="E48" s="14">
        <v>18111.414498603372</v>
      </c>
      <c r="F48" s="14">
        <v>18111.414498603372</v>
      </c>
      <c r="G48" s="14">
        <v>18512.804575163187</v>
      </c>
      <c r="H48" s="14">
        <v>18512.804575163187</v>
      </c>
      <c r="I48" s="14">
        <v>20817.419999999998</v>
      </c>
      <c r="J48" s="29">
        <v>23535.3774569202</v>
      </c>
      <c r="K48" s="29">
        <v>28350.433310336201</v>
      </c>
      <c r="L48" s="29">
        <v>30568.831459895398</v>
      </c>
      <c r="M48" s="29">
        <v>32586.698552011399</v>
      </c>
      <c r="N48" s="30">
        <v>37577.11</v>
      </c>
      <c r="O48" s="29">
        <v>41457.629999999997</v>
      </c>
      <c r="P48" s="82">
        <v>50506.792312981801</v>
      </c>
      <c r="Q48" s="83">
        <v>55231.54</v>
      </c>
    </row>
    <row r="49" spans="2:17" ht="15.75" thickBot="1" x14ac:dyDescent="0.3">
      <c r="B49" s="12" t="s">
        <v>31</v>
      </c>
      <c r="C49" s="14">
        <v>14596.736614767238</v>
      </c>
      <c r="D49" s="14">
        <v>14596.736614767238</v>
      </c>
      <c r="E49" s="14">
        <v>15273.738059292367</v>
      </c>
      <c r="F49" s="14">
        <v>15273.738059292367</v>
      </c>
      <c r="G49" s="14">
        <v>15612.238781554932</v>
      </c>
      <c r="H49" s="14">
        <v>15612.238781554932</v>
      </c>
      <c r="I49" s="14">
        <v>17555.77</v>
      </c>
      <c r="J49" s="29">
        <v>19847.8804861594</v>
      </c>
      <c r="K49" s="29">
        <v>23908.518701446701</v>
      </c>
      <c r="L49" s="29">
        <v>25779.3406767374</v>
      </c>
      <c r="M49" s="29">
        <v>27481.050579397001</v>
      </c>
      <c r="N49" s="30">
        <v>31689.57</v>
      </c>
      <c r="O49" s="29">
        <v>34962.1</v>
      </c>
      <c r="P49" s="82">
        <v>42593.443823123402</v>
      </c>
      <c r="Q49" s="83">
        <v>46577.919999999998</v>
      </c>
    </row>
    <row r="50" spans="2:17" ht="15.75" thickBot="1" x14ac:dyDescent="0.3">
      <c r="B50" s="12" t="s">
        <v>32</v>
      </c>
      <c r="C50" s="14">
        <v>13865.253358693662</v>
      </c>
      <c r="D50" s="14">
        <v>13865.253358693662</v>
      </c>
      <c r="E50" s="14">
        <v>14508.328369244038</v>
      </c>
      <c r="F50" s="14">
        <v>14508.328369244038</v>
      </c>
      <c r="G50" s="14">
        <v>14829.865874519228</v>
      </c>
      <c r="H50" s="14">
        <v>14829.865874519228</v>
      </c>
      <c r="I50" s="14">
        <v>16676</v>
      </c>
      <c r="J50" s="29">
        <v>18853.247738625501</v>
      </c>
      <c r="K50" s="29">
        <v>22710.3960272363</v>
      </c>
      <c r="L50" s="29">
        <v>24487.465886137099</v>
      </c>
      <c r="M50" s="29">
        <v>26103.8983508774</v>
      </c>
      <c r="N50" s="30">
        <v>30101.51</v>
      </c>
      <c r="O50" s="29">
        <v>33210.050000000003</v>
      </c>
      <c r="P50" s="82">
        <v>40458.967344072204</v>
      </c>
      <c r="Q50" s="83">
        <v>44243.77</v>
      </c>
    </row>
    <row r="51" spans="2:17" ht="15.75" thickBot="1" x14ac:dyDescent="0.3">
      <c r="B51" s="12" t="s">
        <v>33</v>
      </c>
      <c r="C51" s="14">
        <v>2803.6271422498462</v>
      </c>
      <c r="D51" s="14">
        <v>2803.6271422498462</v>
      </c>
      <c r="E51" s="14">
        <v>2933.6602911177088</v>
      </c>
      <c r="F51" s="14">
        <v>2933.6602911177088</v>
      </c>
      <c r="G51" s="14">
        <v>2998.6768655516403</v>
      </c>
      <c r="H51" s="14">
        <v>2998.6768655516403</v>
      </c>
      <c r="I51" s="14">
        <v>3371.98</v>
      </c>
      <c r="J51" s="29">
        <v>3812.2258362072198</v>
      </c>
      <c r="K51" s="29">
        <v>4592.1615037261599</v>
      </c>
      <c r="L51" s="29">
        <v>4951.4943742621699</v>
      </c>
      <c r="M51" s="29">
        <v>5278.34551895605</v>
      </c>
      <c r="N51" s="30">
        <v>6086.68</v>
      </c>
      <c r="O51" s="29">
        <v>6715.25</v>
      </c>
      <c r="P51" s="82">
        <v>8181.0159582924598</v>
      </c>
      <c r="Q51" s="83">
        <v>8946.32</v>
      </c>
    </row>
    <row r="52" spans="2:17" ht="15.75" thickBot="1" x14ac:dyDescent="0.3">
      <c r="B52" s="12" t="s">
        <v>35</v>
      </c>
      <c r="C52" s="14">
        <v>18068.342035875266</v>
      </c>
      <c r="D52" s="14">
        <v>18068.342035875266</v>
      </c>
      <c r="E52" s="14">
        <v>18906.357681515303</v>
      </c>
      <c r="F52" s="14">
        <v>18906.357681515303</v>
      </c>
      <c r="G52" s="14">
        <v>19325.365504335317</v>
      </c>
      <c r="H52" s="14">
        <v>19325.365504335317</v>
      </c>
      <c r="I52" s="14"/>
      <c r="J52" s="29">
        <v>24568.3883168992</v>
      </c>
      <c r="K52" s="29">
        <v>29594.7857983426</v>
      </c>
      <c r="L52" s="29">
        <v>31910.553509296999</v>
      </c>
      <c r="M52" s="29">
        <v>34016.988487097602</v>
      </c>
      <c r="N52" s="30">
        <v>39226.43</v>
      </c>
      <c r="O52" s="29">
        <v>43277.279999999999</v>
      </c>
      <c r="P52" s="82">
        <v>52723.628013089503</v>
      </c>
      <c r="Q52" s="83">
        <v>57655.75</v>
      </c>
    </row>
    <row r="53" spans="2:17" ht="15.75" thickBot="1" x14ac:dyDescent="0.3">
      <c r="B53" s="12" t="s">
        <v>36</v>
      </c>
      <c r="C53" s="14">
        <v>47885.104856597834</v>
      </c>
      <c r="D53" s="14">
        <v>47885.104856597834</v>
      </c>
      <c r="E53" s="14">
        <v>50106.031767504559</v>
      </c>
      <c r="F53" s="14">
        <v>50106.031767504559</v>
      </c>
      <c r="G53" s="14">
        <v>51216.495222957914</v>
      </c>
      <c r="H53" s="14">
        <v>51216.495222957914</v>
      </c>
      <c r="I53" s="14">
        <v>57592.32</v>
      </c>
      <c r="J53" s="29">
        <v>65111.665939045903</v>
      </c>
      <c r="K53" s="29">
        <v>78432.731589228904</v>
      </c>
      <c r="L53" s="29">
        <v>84570.028494633807</v>
      </c>
      <c r="M53" s="29">
        <v>90152.5473325723</v>
      </c>
      <c r="N53" s="30">
        <v>103958.73</v>
      </c>
      <c r="O53" s="29">
        <v>114694.38</v>
      </c>
      <c r="P53" s="82">
        <v>139729.281791004</v>
      </c>
      <c r="Q53" s="83">
        <v>152800.51</v>
      </c>
    </row>
    <row r="54" spans="2:17" ht="15.75" thickBot="1" x14ac:dyDescent="0.3">
      <c r="B54" s="12" t="s">
        <v>37</v>
      </c>
      <c r="C54" s="14">
        <v>20335.704926084036</v>
      </c>
      <c r="D54" s="14">
        <v>20335.704926084036</v>
      </c>
      <c r="E54" s="14">
        <v>21278.88160822459</v>
      </c>
      <c r="F54" s="14">
        <v>21278.88160822459</v>
      </c>
      <c r="G54" s="14">
        <v>21750.469949294868</v>
      </c>
      <c r="H54" s="14">
        <v>21750.469949294868</v>
      </c>
      <c r="I54" s="14">
        <v>24458.13</v>
      </c>
      <c r="J54" s="29">
        <v>27651.430016650698</v>
      </c>
      <c r="K54" s="29">
        <v>33308.580839946597</v>
      </c>
      <c r="L54" s="29">
        <v>35914.949966334498</v>
      </c>
      <c r="M54" s="29">
        <v>38285.717581286903</v>
      </c>
      <c r="N54" s="30">
        <v>44148.89</v>
      </c>
      <c r="O54" s="29">
        <v>48708.07</v>
      </c>
      <c r="P54" s="82">
        <v>59339.818771305901</v>
      </c>
      <c r="Q54" s="83">
        <v>64890.87</v>
      </c>
    </row>
  </sheetData>
  <autoFilter ref="A30:P41" xr:uid="{D9286BAB-7C78-42BE-A404-245DCDAA0C5F}">
    <filterColumn colId="3">
      <filters blank="1">
        <filter val="2"/>
      </filters>
    </filterColumn>
  </autoFilter>
  <mergeCells count="16">
    <mergeCell ref="C41:E41"/>
    <mergeCell ref="F12:G12"/>
    <mergeCell ref="D13:E13"/>
    <mergeCell ref="F13:G13"/>
    <mergeCell ref="C2:E3"/>
    <mergeCell ref="B8:C8"/>
    <mergeCell ref="D8:E8"/>
    <mergeCell ref="B9:C9"/>
    <mergeCell ref="D9:E9"/>
    <mergeCell ref="B10:C10"/>
    <mergeCell ref="D10:E10"/>
    <mergeCell ref="C28:E28"/>
    <mergeCell ref="B11:C11"/>
    <mergeCell ref="D11:E11"/>
    <mergeCell ref="B12:C12"/>
    <mergeCell ref="D12:E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5371-F718-4B97-B0ED-8922E10463A1}">
  <sheetPr filterMode="1">
    <tabColor rgb="FF0070C0"/>
  </sheetPr>
  <dimension ref="A1:L181"/>
  <sheetViews>
    <sheetView tabSelected="1" topLeftCell="B12" workbookViewId="0">
      <selection activeCell="D26" sqref="D26"/>
    </sheetView>
  </sheetViews>
  <sheetFormatPr baseColWidth="10" defaultColWidth="11.42578125" defaultRowHeight="15" x14ac:dyDescent="0.25"/>
  <cols>
    <col min="1" max="1" width="13.42578125" style="1" customWidth="1"/>
    <col min="2" max="2" width="45.42578125" style="1" customWidth="1"/>
    <col min="3" max="3" width="14.7109375" style="1" bestFit="1" customWidth="1"/>
    <col min="4" max="4" width="20.7109375" style="17" customWidth="1"/>
    <col min="5" max="5" width="18.140625" style="1" customWidth="1"/>
    <col min="6" max="6" width="17.7109375" style="1" customWidth="1"/>
    <col min="7" max="7" width="21" style="1" customWidth="1"/>
    <col min="8" max="8" width="21.7109375" style="1" customWidth="1"/>
    <col min="9" max="9" width="31.5703125" style="1" customWidth="1"/>
    <col min="10" max="16384" width="11.42578125" style="1"/>
  </cols>
  <sheetData>
    <row r="1" spans="2:11" x14ac:dyDescent="0.25">
      <c r="I1" s="31">
        <f>F169+'[1]CM 4900090423 (Servicio) '!F28/107.04</f>
        <v>29214.128435033108</v>
      </c>
    </row>
    <row r="2" spans="2:11" ht="15" customHeight="1" x14ac:dyDescent="0.25">
      <c r="C2" s="119" t="s">
        <v>0</v>
      </c>
      <c r="D2" s="128"/>
      <c r="E2" s="119"/>
      <c r="F2" s="119"/>
      <c r="G2" s="119"/>
    </row>
    <row r="3" spans="2:11" ht="15" customHeight="1" x14ac:dyDescent="0.25">
      <c r="C3" s="119"/>
      <c r="D3" s="128"/>
      <c r="E3" s="119"/>
      <c r="F3" s="119"/>
      <c r="G3" s="119"/>
    </row>
    <row r="8" spans="2:11" ht="15.75" x14ac:dyDescent="0.25">
      <c r="B8" s="114" t="s">
        <v>1</v>
      </c>
      <c r="C8" s="120"/>
      <c r="D8" s="126" t="s">
        <v>41</v>
      </c>
      <c r="E8" s="122"/>
      <c r="F8" s="2"/>
      <c r="G8" s="2"/>
    </row>
    <row r="9" spans="2:11" ht="15.75" x14ac:dyDescent="0.25">
      <c r="B9" s="114" t="s">
        <v>3</v>
      </c>
      <c r="C9" s="120"/>
      <c r="D9" s="126" t="s">
        <v>4</v>
      </c>
      <c r="E9" s="122"/>
      <c r="F9" s="2"/>
      <c r="G9" s="2"/>
    </row>
    <row r="10" spans="2:11" ht="15.75" x14ac:dyDescent="0.25">
      <c r="B10" s="114" t="s">
        <v>5</v>
      </c>
      <c r="C10" s="120"/>
      <c r="D10" s="126" t="s">
        <v>6</v>
      </c>
      <c r="E10" s="122"/>
      <c r="F10" s="2"/>
      <c r="G10" s="2"/>
    </row>
    <row r="11" spans="2:11" ht="15.75" x14ac:dyDescent="0.25">
      <c r="B11" s="114" t="s">
        <v>7</v>
      </c>
      <c r="C11" s="120"/>
      <c r="D11" s="126" t="s">
        <v>481</v>
      </c>
      <c r="E11" s="122"/>
      <c r="F11" s="2"/>
      <c r="G11" s="2"/>
    </row>
    <row r="12" spans="2:11" ht="25.5" customHeight="1" x14ac:dyDescent="0.25">
      <c r="B12" s="114" t="s">
        <v>8</v>
      </c>
      <c r="C12" s="120"/>
      <c r="D12" s="127" t="s">
        <v>9</v>
      </c>
      <c r="E12" s="116"/>
      <c r="F12" s="116" t="s">
        <v>10</v>
      </c>
      <c r="G12" s="116"/>
      <c r="K12" s="32">
        <v>100062</v>
      </c>
    </row>
    <row r="13" spans="2:11" ht="24.75" customHeight="1" x14ac:dyDescent="0.25">
      <c r="B13" s="2"/>
      <c r="C13" s="2"/>
      <c r="D13" s="117">
        <v>45250</v>
      </c>
      <c r="E13" s="118"/>
      <c r="F13" s="117">
        <v>45281</v>
      </c>
      <c r="G13" s="118"/>
      <c r="H13" s="5"/>
      <c r="K13" s="11">
        <v>10006230</v>
      </c>
    </row>
    <row r="14" spans="2:11" ht="18.75" x14ac:dyDescent="0.3">
      <c r="B14" s="6"/>
      <c r="C14" s="6"/>
      <c r="D14" s="85"/>
      <c r="E14" s="8"/>
      <c r="F14" s="7"/>
      <c r="G14" s="8"/>
    </row>
    <row r="15" spans="2:11" ht="18.75" x14ac:dyDescent="0.3">
      <c r="D15" s="85"/>
      <c r="E15" s="8"/>
      <c r="F15" s="7"/>
      <c r="G15" s="8"/>
    </row>
    <row r="16" spans="2:11" x14ac:dyDescent="0.25">
      <c r="F16" s="31"/>
    </row>
    <row r="17" spans="1:12" ht="18.75" x14ac:dyDescent="0.25">
      <c r="A17" s="33" t="s">
        <v>42</v>
      </c>
      <c r="B17" s="33" t="s">
        <v>11</v>
      </c>
      <c r="C17" s="3" t="s">
        <v>12</v>
      </c>
      <c r="D17" s="86" t="s">
        <v>43</v>
      </c>
      <c r="E17" s="3" t="s">
        <v>14</v>
      </c>
      <c r="F17" s="3" t="s">
        <v>15</v>
      </c>
      <c r="G17" s="34" t="s">
        <v>44</v>
      </c>
      <c r="H17" s="34" t="s">
        <v>45</v>
      </c>
      <c r="I17" s="35" t="s">
        <v>46</v>
      </c>
      <c r="J17" s="17" t="s">
        <v>21</v>
      </c>
      <c r="K17" s="17" t="s">
        <v>22</v>
      </c>
    </row>
    <row r="18" spans="1:12" hidden="1" x14ac:dyDescent="0.25">
      <c r="A18" s="24" t="str">
        <f>+'Costo PQ'!B2</f>
        <v>1</v>
      </c>
      <c r="B18" s="24" t="str">
        <f>+'Costo PQ'!C2</f>
        <v>PQ BOLLAND ABC11 ANTIESPUMANTE       (l)</v>
      </c>
      <c r="C18" s="24" t="str">
        <f>+'Costo PQ'!F2</f>
        <v>L</v>
      </c>
      <c r="D18" s="36">
        <f>IFERROR(VLOOKUP(I18,#REF!,2,FALSE),0)-IFERROR(VLOOKUP(I18,#REF!,2,FALSE),0)+(IFERROR(VLOOKUP(I18,#REF!,2,FALSE),0))</f>
        <v>0</v>
      </c>
      <c r="E18" s="15">
        <f>+'Costo PQ'!M2</f>
        <v>4.0870779487416602</v>
      </c>
      <c r="F18" s="15">
        <f>D18*E18</f>
        <v>0</v>
      </c>
      <c r="G18" s="24">
        <f>+'Costo PQ'!D2</f>
        <v>50600314</v>
      </c>
      <c r="H18" s="24"/>
      <c r="J18" s="37">
        <f>D18</f>
        <v>0</v>
      </c>
      <c r="K18" s="37"/>
    </row>
    <row r="19" spans="1:12" hidden="1" x14ac:dyDescent="0.25">
      <c r="A19" s="24" t="str">
        <f>+'Costo PQ'!B3</f>
        <v>2</v>
      </c>
      <c r="B19" s="24" t="str">
        <f>+'Costo PQ'!C3</f>
        <v>PQ BOLLAND RFB200 REDUCTOR FRICCION  (l)</v>
      </c>
      <c r="C19" s="24" t="str">
        <f>+'Costo PQ'!F3</f>
        <v>L</v>
      </c>
      <c r="D19" s="36">
        <f>IFERROR(VLOOKUP(I19,#REF!,2,FALSE),0)-IFERROR(VLOOKUP(I19,#REF!,2,FALSE),0)+(IFERROR(VLOOKUP(I19,#REF!,2,FALSE),0))</f>
        <v>0</v>
      </c>
      <c r="E19" s="15">
        <f>+'Costo PQ'!M3</f>
        <v>3.4497708787683901</v>
      </c>
      <c r="F19" s="15">
        <f t="shared" ref="F19:F82" si="0">D19*E19</f>
        <v>0</v>
      </c>
      <c r="G19" s="24">
        <f>+'Costo PQ'!D3</f>
        <v>50600316</v>
      </c>
      <c r="H19" s="24"/>
      <c r="J19" s="37">
        <f t="shared" ref="J19:J82" si="1">D19</f>
        <v>0</v>
      </c>
      <c r="K19" s="38"/>
    </row>
    <row r="20" spans="1:12" ht="17.25" hidden="1" customHeight="1" x14ac:dyDescent="0.25">
      <c r="A20" s="24" t="str">
        <f>+'Costo PQ'!B4</f>
        <v>3</v>
      </c>
      <c r="B20" s="24" t="str">
        <f>+'Costo PQ'!C4</f>
        <v>PQ BOLLAND RFB650 REDUCTOR FRICCION  (l)</v>
      </c>
      <c r="C20" s="24" t="str">
        <f>+'Costo PQ'!F4</f>
        <v>L</v>
      </c>
      <c r="D20" s="36">
        <f>IFERROR(VLOOKUP(I20,#REF!,2,FALSE),0)-IFERROR(VLOOKUP(I20,#REF!,2,FALSE),0)+(IFERROR(VLOOKUP(I20,#REF!,2,FALSE),0))</f>
        <v>0</v>
      </c>
      <c r="E20" s="15">
        <f>+'Costo PQ'!M4</f>
        <v>4.3503134776436703</v>
      </c>
      <c r="F20" s="15">
        <f t="shared" si="0"/>
        <v>0</v>
      </c>
      <c r="G20" s="24">
        <f>+'Costo PQ'!D4</f>
        <v>50600317</v>
      </c>
      <c r="H20" s="24"/>
      <c r="J20" s="37">
        <f t="shared" si="1"/>
        <v>0</v>
      </c>
    </row>
    <row r="21" spans="1:12" hidden="1" x14ac:dyDescent="0.25">
      <c r="A21" s="24" t="str">
        <f>+'Costo PQ'!B5</f>
        <v>4</v>
      </c>
      <c r="B21" s="24" t="str">
        <f>+'Costo PQ'!C5</f>
        <v>PQ BACTERICIDA BOLLAND BX707</v>
      </c>
      <c r="C21" s="24" t="str">
        <f>+'Costo PQ'!F5</f>
        <v>L</v>
      </c>
      <c r="D21" s="36">
        <f>IFERROR(VLOOKUP(I21,#REF!,2,FALSE),0)-IFERROR(VLOOKUP(I21,#REF!,2,FALSE),0)+(IFERROR(VLOOKUP(I21,#REF!,2,FALSE),0))</f>
        <v>0</v>
      </c>
      <c r="E21" s="15">
        <f>+'Costo PQ'!M5</f>
        <v>4.7243850187149397</v>
      </c>
      <c r="F21" s="15">
        <f t="shared" si="0"/>
        <v>0</v>
      </c>
      <c r="G21" s="24">
        <f>+'Costo PQ'!D5</f>
        <v>50600319</v>
      </c>
      <c r="H21" s="24"/>
      <c r="J21" s="37">
        <f t="shared" si="1"/>
        <v>0</v>
      </c>
    </row>
    <row r="22" spans="1:12" hidden="1" x14ac:dyDescent="0.25">
      <c r="A22" s="24" t="str">
        <f>+'Costo PQ'!B6</f>
        <v>5</v>
      </c>
      <c r="B22" s="24" t="str">
        <f>+'Costo PQ'!C6</f>
        <v>PQ INHIBIDOR DE CORROSION BOLLAND CY589</v>
      </c>
      <c r="C22" s="24" t="str">
        <f>+'Costo PQ'!F6</f>
        <v>L</v>
      </c>
      <c r="D22" s="36">
        <f>IFERROR(VLOOKUP(I22,#REF!,2,FALSE),0)-IFERROR(VLOOKUP(I22,#REF!,2,FALSE),0)+(IFERROR(VLOOKUP(I22,#REF!,2,FALSE),0))</f>
        <v>0</v>
      </c>
      <c r="E22" s="15">
        <f>+'Costo PQ'!M6</f>
        <v>3.69915190614923</v>
      </c>
      <c r="F22" s="15">
        <f t="shared" si="0"/>
        <v>0</v>
      </c>
      <c r="G22" s="24">
        <f>+'Costo PQ'!D6</f>
        <v>50600418</v>
      </c>
      <c r="H22" s="24"/>
      <c r="J22" s="37">
        <f t="shared" si="1"/>
        <v>0</v>
      </c>
    </row>
    <row r="23" spans="1:12" hidden="1" x14ac:dyDescent="0.25">
      <c r="A23" s="24" t="str">
        <f>+'Costo PQ'!B7</f>
        <v>6</v>
      </c>
      <c r="B23" s="24" t="str">
        <f>+'Costo PQ'!C7</f>
        <v>PQ DESINCRUSTANTE BOLLAND DS92</v>
      </c>
      <c r="C23" s="24" t="str">
        <f>+'Costo PQ'!F7</f>
        <v>L</v>
      </c>
      <c r="D23" s="41">
        <v>0</v>
      </c>
      <c r="E23" s="15">
        <f>+'Costo PQ'!M7</f>
        <v>3.7130064076703899</v>
      </c>
      <c r="F23" s="15">
        <f t="shared" si="0"/>
        <v>0</v>
      </c>
      <c r="G23" s="24">
        <f>+'Costo PQ'!D7</f>
        <v>50600428</v>
      </c>
      <c r="H23" s="24"/>
      <c r="J23" s="98">
        <f>D23/200</f>
        <v>0</v>
      </c>
    </row>
    <row r="24" spans="1:12" hidden="1" x14ac:dyDescent="0.25">
      <c r="A24" s="24" t="str">
        <f>+'Costo PQ'!B8</f>
        <v>7</v>
      </c>
      <c r="B24" s="24" t="str">
        <f>+'Costo PQ'!C8</f>
        <v>PQ BOLLAND IC898 INHIB.INCRUST.x200L (l)</v>
      </c>
      <c r="C24" s="24" t="str">
        <f>+'Costo PQ'!F8</f>
        <v>L</v>
      </c>
      <c r="D24" s="36">
        <f>IFERROR(VLOOKUP(I24,#REF!,2,FALSE),0)-IFERROR(VLOOKUP(I24,#REF!,2,FALSE),0)+(IFERROR(VLOOKUP(I24,#REF!,2,FALSE),0))</f>
        <v>0</v>
      </c>
      <c r="E24" s="15">
        <f>+'Costo PQ'!M8</f>
        <v>3.4774798818106998</v>
      </c>
      <c r="F24" s="15">
        <f t="shared" si="0"/>
        <v>0</v>
      </c>
      <c r="G24" s="24">
        <f>+'Costo PQ'!D8</f>
        <v>50600430</v>
      </c>
      <c r="H24" s="24"/>
      <c r="J24" s="37">
        <f t="shared" si="1"/>
        <v>0</v>
      </c>
    </row>
    <row r="25" spans="1:12" hidden="1" x14ac:dyDescent="0.25">
      <c r="A25" s="24" t="str">
        <f>+'Costo PQ'!B9</f>
        <v>8</v>
      </c>
      <c r="B25" s="24" t="str">
        <f>+'Costo PQ'!C9</f>
        <v>PQ BOLLAND IPB71  INHIBIDOR PARAFINA (l)</v>
      </c>
      <c r="C25" s="24" t="str">
        <f>+'Costo PQ'!F9</f>
        <v>L</v>
      </c>
      <c r="D25" s="36">
        <f>IFERROR(VLOOKUP(I25,#REF!,2,FALSE),0)-IFERROR(VLOOKUP(I25,#REF!,2,FALSE),0)+(IFERROR(VLOOKUP(I25,#REF!,2,FALSE),0))</f>
        <v>0</v>
      </c>
      <c r="E25" s="15">
        <f>+'Costo PQ'!M9</f>
        <v>4.6966760156726197</v>
      </c>
      <c r="F25" s="15">
        <f t="shared" si="0"/>
        <v>0</v>
      </c>
      <c r="G25" s="24">
        <f>+'Costo PQ'!D9</f>
        <v>50600435</v>
      </c>
      <c r="H25" s="24"/>
      <c r="I25" s="1" t="s">
        <v>47</v>
      </c>
      <c r="J25" s="40">
        <f t="shared" si="1"/>
        <v>0</v>
      </c>
    </row>
    <row r="26" spans="1:12" ht="24.95" customHeight="1" x14ac:dyDescent="0.25">
      <c r="A26" s="24" t="str">
        <f>+'Costo PQ'!B10</f>
        <v>9</v>
      </c>
      <c r="B26" s="24" t="str">
        <f>+'Costo PQ'!C10</f>
        <v>PQ BOLLAND SB14 SOLVENTE ALCOHOLICO  (l)</v>
      </c>
      <c r="C26" s="24" t="str">
        <f>+'Costo PQ'!F10</f>
        <v>L</v>
      </c>
      <c r="D26" s="41">
        <f>'SB14'!G17</f>
        <v>1600</v>
      </c>
      <c r="E26" s="15">
        <f>+'Costo PQ'!M10</f>
        <v>1.41315915515813</v>
      </c>
      <c r="F26" s="15">
        <f t="shared" si="0"/>
        <v>2261.0546482530081</v>
      </c>
      <c r="G26" s="24">
        <f>+'Costo PQ'!D10</f>
        <v>50600710</v>
      </c>
      <c r="H26" s="24"/>
      <c r="I26" s="1" t="s">
        <v>48</v>
      </c>
      <c r="J26" s="112">
        <f>D26</f>
        <v>1600</v>
      </c>
    </row>
    <row r="27" spans="1:12" hidden="1" x14ac:dyDescent="0.25">
      <c r="A27" s="24" t="str">
        <f>+'Costo PQ'!B11</f>
        <v>10</v>
      </c>
      <c r="B27" s="24" t="str">
        <f>+'Costo PQ'!C11</f>
        <v>PQ BOLLAND DPB58  DISPERSANT.PARAFIN.(l)</v>
      </c>
      <c r="C27" s="24" t="str">
        <f>+'Costo PQ'!F11</f>
        <v>L</v>
      </c>
      <c r="D27" s="36">
        <f>IFERROR(VLOOKUP(I27,#REF!,2,FALSE),0)-IFERROR(VLOOKUP(I27,#REF!,2,FALSE),0)+(IFERROR(VLOOKUP(I27,#REF!,2,FALSE),0))</f>
        <v>0</v>
      </c>
      <c r="E27" s="15">
        <f>+'Costo PQ'!M11</f>
        <v>4.7798030247995698</v>
      </c>
      <c r="F27" s="15">
        <f t="shared" si="0"/>
        <v>0</v>
      </c>
      <c r="G27" s="24">
        <f>+'Costo PQ'!D11</f>
        <v>50600764</v>
      </c>
      <c r="H27" s="24"/>
      <c r="J27" s="37">
        <f t="shared" si="1"/>
        <v>0</v>
      </c>
    </row>
    <row r="28" spans="1:12" hidden="1" x14ac:dyDescent="0.25">
      <c r="A28" s="24" t="str">
        <f>+'Costo PQ'!B12</f>
        <v>11</v>
      </c>
      <c r="B28" s="24" t="str">
        <f>+'Costo PQ'!C12</f>
        <v>PQ BOLLAND SPBC38 SOLVENTE PARAFINA  (l)</v>
      </c>
      <c r="C28" s="24" t="str">
        <f>+'Costo PQ'!F12</f>
        <v>L</v>
      </c>
      <c r="D28" s="36">
        <f>IFERROR(VLOOKUP(I28,#REF!,2,FALSE),0)-IFERROR(VLOOKUP(I28,#REF!,2,FALSE),0)+(IFERROR(VLOOKUP(I28,#REF!,2,FALSE),0))</f>
        <v>0</v>
      </c>
      <c r="E28" s="15">
        <f>+'Costo PQ'!M12</f>
        <v>4.6966760156726197</v>
      </c>
      <c r="F28" s="15">
        <f t="shared" si="0"/>
        <v>0</v>
      </c>
      <c r="G28" s="24">
        <f>+'Costo PQ'!D12</f>
        <v>50600810</v>
      </c>
      <c r="H28" s="24"/>
      <c r="J28" s="37">
        <f t="shared" si="1"/>
        <v>0</v>
      </c>
    </row>
    <row r="29" spans="1:12" hidden="1" x14ac:dyDescent="0.25">
      <c r="A29" s="24" t="str">
        <f>+'Costo PQ'!B13</f>
        <v>12</v>
      </c>
      <c r="B29" s="24" t="str">
        <f>+'Costo PQ'!C13</f>
        <v>PQ BOLLAND RFB790 REDUCTOR FRICCION  (l)</v>
      </c>
      <c r="C29" s="24" t="str">
        <f>+'Costo PQ'!F13</f>
        <v>L</v>
      </c>
      <c r="D29" s="36">
        <f>IFERROR(VLOOKUP(I29,#REF!,2,FALSE),0)-IFERROR(VLOOKUP(I29,#REF!,2,FALSE),0)+(IFERROR(VLOOKUP(I29,#REF!,2,FALSE),0))</f>
        <v>0</v>
      </c>
      <c r="E29" s="15">
        <f>+'Costo PQ'!M13</f>
        <v>4.5442764989398796</v>
      </c>
      <c r="F29" s="15">
        <f t="shared" si="0"/>
        <v>0</v>
      </c>
      <c r="G29" s="24">
        <f>+'Costo PQ'!D13</f>
        <v>50600814</v>
      </c>
      <c r="H29" s="24"/>
      <c r="I29" s="1" t="s">
        <v>49</v>
      </c>
      <c r="J29" s="40">
        <f t="shared" si="1"/>
        <v>0</v>
      </c>
    </row>
    <row r="30" spans="1:12" hidden="1" x14ac:dyDescent="0.25">
      <c r="A30" s="24" t="str">
        <f>+'Costo PQ'!B14</f>
        <v>13</v>
      </c>
      <c r="B30" s="24" t="str">
        <f>+'Costo PQ'!C14</f>
        <v>PQ BOLLAND DBC4651 DESEMULSIONANTE   (l)</v>
      </c>
      <c r="C30" s="24" t="str">
        <f>+'Costo PQ'!F14</f>
        <v>L</v>
      </c>
      <c r="D30" s="36">
        <f>IFERROR(VLOOKUP(I30,#REF!,2,FALSE),0)-IFERROR(VLOOKUP(I30,#REF!,2,FALSE),0)+(IFERROR(VLOOKUP(I30,#REF!,2,FALSE),0))</f>
        <v>0</v>
      </c>
      <c r="E30" s="15">
        <f>+'Costo PQ'!M14</f>
        <v>5.0153295506592599</v>
      </c>
      <c r="F30" s="15">
        <f t="shared" si="0"/>
        <v>0</v>
      </c>
      <c r="G30" s="24">
        <f>+'Costo PQ'!D14</f>
        <v>50600871</v>
      </c>
      <c r="H30" s="24"/>
      <c r="J30" s="37">
        <f t="shared" si="1"/>
        <v>0</v>
      </c>
    </row>
    <row r="31" spans="1:12" hidden="1" x14ac:dyDescent="0.25">
      <c r="A31" s="24" t="str">
        <f>+'Costo PQ'!B15</f>
        <v>14</v>
      </c>
      <c r="B31" s="24" t="str">
        <f>+'Costo PQ'!C15</f>
        <v>PQ BOLLAND RFB791 REDUCTOR FRICCION  (l)</v>
      </c>
      <c r="C31" s="24" t="str">
        <f>+'Costo PQ'!F15</f>
        <v>L</v>
      </c>
      <c r="D31" s="36">
        <f>IFERROR(VLOOKUP(I31,#REF!,2,FALSE),0)-IFERROR(VLOOKUP(I31,#REF!,2,FALSE),0)+(IFERROR(VLOOKUP(I31,#REF!,2,FALSE),0))</f>
        <v>0</v>
      </c>
      <c r="E31" s="15">
        <f>+'Costo PQ'!M15</f>
        <v>4.6412580095879896</v>
      </c>
      <c r="F31" s="15">
        <f t="shared" si="0"/>
        <v>0</v>
      </c>
      <c r="G31" s="24">
        <f>+'Costo PQ'!D15</f>
        <v>50600873</v>
      </c>
      <c r="H31" s="24"/>
      <c r="J31" s="37">
        <f t="shared" si="1"/>
        <v>0</v>
      </c>
    </row>
    <row r="32" spans="1:12" hidden="1" x14ac:dyDescent="0.25">
      <c r="A32" s="24" t="str">
        <f>+'Costo PQ'!B16</f>
        <v>15</v>
      </c>
      <c r="B32" s="24" t="str">
        <f>+'Costo PQ'!C16</f>
        <v>PQ BOLLAND BX960 BACTERICIDA         (l)</v>
      </c>
      <c r="C32" s="24" t="str">
        <f>+'Costo PQ'!F16</f>
        <v>L</v>
      </c>
      <c r="D32" s="36">
        <f>IFERROR(VLOOKUP(I32,#REF!,2,FALSE),0)-IFERROR(VLOOKUP(I32,#REF!,2,FALSE),0)+(IFERROR(VLOOKUP(I32,#REF!,2,FALSE),0))</f>
        <v>0</v>
      </c>
      <c r="E32" s="15">
        <f>+'Costo PQ'!M16</f>
        <v>4.5027129943764104</v>
      </c>
      <c r="F32" s="15">
        <f t="shared" si="0"/>
        <v>0</v>
      </c>
      <c r="G32" s="24">
        <f>+'Costo PQ'!D16</f>
        <v>50600926</v>
      </c>
      <c r="H32" s="24"/>
      <c r="I32" s="1" t="s">
        <v>50</v>
      </c>
      <c r="J32" s="40">
        <f t="shared" si="1"/>
        <v>0</v>
      </c>
      <c r="L32" s="23"/>
    </row>
    <row r="33" spans="1:10" hidden="1" x14ac:dyDescent="0.25">
      <c r="A33" s="24" t="str">
        <f>+'Costo PQ'!B17</f>
        <v>16</v>
      </c>
      <c r="B33" s="24" t="str">
        <f>+'Costo PQ'!C17</f>
        <v>PQ BOLLAND BSH506 SECUESTR.SULFHIDR. (l)</v>
      </c>
      <c r="C33" s="24" t="str">
        <f>+'Costo PQ'!F17</f>
        <v>L</v>
      </c>
      <c r="D33" s="36">
        <f>IFERROR(VLOOKUP(I33,#REF!,2,FALSE),0)-IFERROR(VLOOKUP(I33,#REF!,2,FALSE),0)+(IFERROR(VLOOKUP(I33,#REF!,2,FALSE),0))</f>
        <v>0</v>
      </c>
      <c r="E33" s="15">
        <f>+'Costo PQ'!M17</f>
        <v>2.4522467692449998</v>
      </c>
      <c r="F33" s="15">
        <f t="shared" si="0"/>
        <v>0</v>
      </c>
      <c r="G33" s="24">
        <f>+'Costo PQ'!D17</f>
        <v>50600943</v>
      </c>
      <c r="H33" s="24"/>
      <c r="J33" s="37">
        <f t="shared" si="1"/>
        <v>0</v>
      </c>
    </row>
    <row r="34" spans="1:10" hidden="1" x14ac:dyDescent="0.25">
      <c r="A34" s="24" t="str">
        <f>+'Costo PQ'!B18</f>
        <v>17</v>
      </c>
      <c r="B34" s="24" t="str">
        <f>+'Costo PQ'!C18</f>
        <v>PQ BOLLAND IC5087A INHIBIDOR INCRUST.(l)</v>
      </c>
      <c r="C34" s="24" t="str">
        <f>+'Costo PQ'!F18</f>
        <v>L</v>
      </c>
      <c r="D34" s="36">
        <f>IFERROR(VLOOKUP(I34,#REF!,2,FALSE),0)-IFERROR(VLOOKUP(I34,#REF!,2,FALSE),0)+(IFERROR(VLOOKUP(I34,#REF!,2,FALSE),0))</f>
        <v>0</v>
      </c>
      <c r="E34" s="15">
        <f>+'Costo PQ'!M18</f>
        <v>4.5996945050245097</v>
      </c>
      <c r="F34" s="15">
        <f t="shared" si="0"/>
        <v>0</v>
      </c>
      <c r="G34" s="24">
        <f>+'Costo PQ'!D18</f>
        <v>50601018</v>
      </c>
      <c r="H34" s="24"/>
      <c r="I34" s="1" t="s">
        <v>51</v>
      </c>
      <c r="J34" s="40">
        <f t="shared" si="1"/>
        <v>0</v>
      </c>
    </row>
    <row r="35" spans="1:10" hidden="1" x14ac:dyDescent="0.25">
      <c r="A35" s="24" t="str">
        <f>+'Costo PQ'!B19</f>
        <v>18</v>
      </c>
      <c r="B35" s="24" t="str">
        <f>+'Costo PQ'!C19</f>
        <v>PQ INHIBIDOR DE CORROSION BOLLAND ICS400</v>
      </c>
      <c r="C35" s="24" t="str">
        <f>+'Costo PQ'!F19</f>
        <v>L</v>
      </c>
      <c r="D35" s="36">
        <f>IFERROR(VLOOKUP(I35,#REF!,2,FALSE),0)-IFERROR(VLOOKUP(I35,#REF!,2,FALSE),0)+(IFERROR(VLOOKUP(I35,#REF!,2,FALSE),0))</f>
        <v>0</v>
      </c>
      <c r="E35" s="15">
        <f>+'Costo PQ'!M19</f>
        <v>4.4195859852494603</v>
      </c>
      <c r="F35" s="15">
        <f t="shared" si="0"/>
        <v>0</v>
      </c>
      <c r="G35" s="24">
        <f>+'Costo PQ'!D19</f>
        <v>50695199</v>
      </c>
      <c r="H35" s="24"/>
      <c r="I35" s="1" t="s">
        <v>52</v>
      </c>
      <c r="J35" s="40">
        <f t="shared" si="1"/>
        <v>0</v>
      </c>
    </row>
    <row r="36" spans="1:10" hidden="1" x14ac:dyDescent="0.25">
      <c r="A36" s="24" t="str">
        <f>+'Costo PQ'!B20</f>
        <v>19</v>
      </c>
      <c r="B36" s="24" t="str">
        <f>+'Costo PQ'!C20</f>
        <v>PQ BOLLAND RT34 SURFACTANTE          (l)</v>
      </c>
      <c r="C36" s="24" t="str">
        <f>+'Costo PQ'!F20</f>
        <v>L</v>
      </c>
      <c r="D36" s="36">
        <f>IFERROR(VLOOKUP(I36,#REF!,2,FALSE),0)-IFERROR(VLOOKUP(I36,#REF!,2,FALSE),0)+(IFERROR(VLOOKUP(I36,#REF!,2,FALSE),0))</f>
        <v>0</v>
      </c>
      <c r="E36" s="15">
        <f>+'Costo PQ'!M20</f>
        <v>5.0984565597862099</v>
      </c>
      <c r="F36" s="15">
        <f t="shared" si="0"/>
        <v>0</v>
      </c>
      <c r="G36" s="24">
        <f>+'Costo PQ'!D20</f>
        <v>50695239</v>
      </c>
      <c r="H36" s="24"/>
      <c r="J36" s="37">
        <f t="shared" si="1"/>
        <v>0</v>
      </c>
    </row>
    <row r="37" spans="1:10" hidden="1" x14ac:dyDescent="0.25">
      <c r="A37" s="24" t="str">
        <f>+'Costo PQ'!B21</f>
        <v>20</v>
      </c>
      <c r="B37" s="24" t="str">
        <f>+'Costo PQ'!C21</f>
        <v>PQ BOLLAND DPB55  DISPERSANT.PARAFIN.(l)</v>
      </c>
      <c r="C37" s="24" t="str">
        <f>+'Costo PQ'!F21</f>
        <v>L</v>
      </c>
      <c r="D37" s="36">
        <f>IFERROR(VLOOKUP(I37,#REF!,2,FALSE),0)-IFERROR(VLOOKUP(I37,#REF!,2,FALSE),0)+(IFERROR(VLOOKUP(I37,#REF!,2,FALSE),0))</f>
        <v>0</v>
      </c>
      <c r="E37" s="15">
        <f>+'Costo PQ'!M21</f>
        <v>4.1702049578686102</v>
      </c>
      <c r="F37" s="15">
        <f t="shared" si="0"/>
        <v>0</v>
      </c>
      <c r="G37" s="24">
        <f>+'Costo PQ'!D21</f>
        <v>50695243</v>
      </c>
      <c r="H37" s="24"/>
      <c r="J37" s="37">
        <f t="shared" si="1"/>
        <v>0</v>
      </c>
    </row>
    <row r="38" spans="1:10" hidden="1" x14ac:dyDescent="0.25">
      <c r="A38" s="24" t="str">
        <f>+'Costo PQ'!B22</f>
        <v>21</v>
      </c>
      <c r="B38" s="24" t="str">
        <f>+'Costo PQ'!C22</f>
        <v>PQ BOLLAND DPB52  DISPERSANT.PARAFIN.(l)</v>
      </c>
      <c r="C38" s="24" t="str">
        <f>+'Costo PQ'!F22</f>
        <v>L</v>
      </c>
      <c r="D38" s="36">
        <f>IFERROR(VLOOKUP(I38,#REF!,2,FALSE),0)-IFERROR(VLOOKUP(I38,#REF!,2,FALSE),0)+(IFERROR(VLOOKUP(I38,#REF!,2,FALSE),0))</f>
        <v>0</v>
      </c>
      <c r="E38" s="15">
        <f>+'Costo PQ'!M22</f>
        <v>5.07074755674389</v>
      </c>
      <c r="F38" s="15">
        <f t="shared" si="0"/>
        <v>0</v>
      </c>
      <c r="G38" s="24">
        <f>+'Costo PQ'!D22</f>
        <v>50695244</v>
      </c>
      <c r="H38" s="24"/>
      <c r="J38" s="37">
        <f t="shared" si="1"/>
        <v>0</v>
      </c>
    </row>
    <row r="39" spans="1:10" hidden="1" x14ac:dyDescent="0.25">
      <c r="A39" s="24" t="str">
        <f>+'Costo PQ'!B23</f>
        <v>22</v>
      </c>
      <c r="B39" s="24" t="str">
        <f>+'Costo PQ'!C23</f>
        <v>PQ BACTERICIDA BOLLAND BX950</v>
      </c>
      <c r="C39" s="24" t="str">
        <f>+'Costo PQ'!F23</f>
        <v>L</v>
      </c>
      <c r="D39" s="36">
        <f>IFERROR(VLOOKUP(I39,#REF!,2,FALSE),0)-IFERROR(VLOOKUP(I39,#REF!,2,FALSE),0)+(IFERROR(VLOOKUP(I39,#REF!,2,FALSE),0))</f>
        <v>0</v>
      </c>
      <c r="E39" s="15">
        <f>+'Costo PQ'!M23</f>
        <v>4.5027129943764104</v>
      </c>
      <c r="F39" s="15">
        <f t="shared" si="0"/>
        <v>0</v>
      </c>
      <c r="G39" s="24">
        <f>+'Costo PQ'!D23</f>
        <v>50695315</v>
      </c>
      <c r="H39" s="24"/>
      <c r="J39" s="37">
        <f t="shared" si="1"/>
        <v>0</v>
      </c>
    </row>
    <row r="40" spans="1:10" hidden="1" x14ac:dyDescent="0.25">
      <c r="A40" s="24" t="str">
        <f>+'Costo PQ'!B24</f>
        <v>23</v>
      </c>
      <c r="B40" s="24" t="str">
        <f>+'Costo PQ'!C24</f>
        <v>PQ BOLLAND IC896 INHIB.INCRUST.x200L (l)</v>
      </c>
      <c r="C40" s="24" t="str">
        <f>+'Costo PQ'!F24</f>
        <v>L</v>
      </c>
      <c r="D40" s="36">
        <f>IFERROR(VLOOKUP(I40,#REF!,2,FALSE),0)-IFERROR(VLOOKUP(I40,#REF!,2,FALSE),0)+(IFERROR(VLOOKUP(I40,#REF!,2,FALSE),0))</f>
        <v>0</v>
      </c>
      <c r="E40" s="15">
        <f>+'Costo PQ'!M24</f>
        <v>3.3804983711625902</v>
      </c>
      <c r="F40" s="15">
        <f t="shared" si="0"/>
        <v>0</v>
      </c>
      <c r="G40" s="24">
        <f>+'Costo PQ'!D24</f>
        <v>50695619</v>
      </c>
      <c r="H40" s="24"/>
      <c r="J40" s="37">
        <f t="shared" si="1"/>
        <v>0</v>
      </c>
    </row>
    <row r="41" spans="1:10" hidden="1" x14ac:dyDescent="0.25">
      <c r="A41" s="24" t="str">
        <f>+'Costo PQ'!B25</f>
        <v>24</v>
      </c>
      <c r="B41" s="24" t="str">
        <f>+'Costo PQ'!C25</f>
        <v>PQ BOLLAND IPB6256 INHIB.DISPERS.    (l)</v>
      </c>
      <c r="C41" s="24" t="str">
        <f>+'Costo PQ'!F25</f>
        <v>L</v>
      </c>
      <c r="D41" s="36">
        <f>IFERROR(VLOOKUP(I41,#REF!,2,FALSE),0)-IFERROR(VLOOKUP(I41,#REF!,2,FALSE),0)+(IFERROR(VLOOKUP(I41,#REF!,2,FALSE),0))</f>
        <v>0</v>
      </c>
      <c r="E41" s="15">
        <f>+'Costo PQ'!M25</f>
        <v>5.8327451404075896</v>
      </c>
      <c r="F41" s="15">
        <f t="shared" si="0"/>
        <v>0</v>
      </c>
      <c r="G41" s="24">
        <f>+'Costo PQ'!D25</f>
        <v>1000002542</v>
      </c>
      <c r="H41" s="24"/>
      <c r="J41" s="37">
        <f t="shared" si="1"/>
        <v>0</v>
      </c>
    </row>
    <row r="42" spans="1:10" hidden="1" x14ac:dyDescent="0.25">
      <c r="A42" s="24" t="str">
        <f>+'Costo PQ'!B26</f>
        <v>25</v>
      </c>
      <c r="B42" s="24" t="str">
        <f>+'Costo PQ'!C26</f>
        <v>PQ BOLLAND RT15 RUPTOR EMULSION      (l)</v>
      </c>
      <c r="C42" s="24" t="str">
        <f>+'Costo PQ'!F26</f>
        <v>L</v>
      </c>
      <c r="D42" s="36">
        <f>IFERROR(VLOOKUP(I42,#REF!,2,FALSE),0)-IFERROR(VLOOKUP(I42,#REF!,2,FALSE),0)+(IFERROR(VLOOKUP(I42,#REF!,2,FALSE),0))</f>
        <v>0</v>
      </c>
      <c r="E42" s="15">
        <f>+'Costo PQ'!M26</f>
        <v>5.5140916054209503</v>
      </c>
      <c r="F42" s="15">
        <f t="shared" si="0"/>
        <v>0</v>
      </c>
      <c r="G42" s="24">
        <f>+'Costo PQ'!D26</f>
        <v>1000015872</v>
      </c>
      <c r="H42" s="24"/>
      <c r="J42" s="37">
        <f t="shared" si="1"/>
        <v>0</v>
      </c>
    </row>
    <row r="43" spans="1:10" hidden="1" x14ac:dyDescent="0.25">
      <c r="A43" s="24" t="str">
        <f>+'Costo PQ'!B27</f>
        <v>26</v>
      </c>
      <c r="B43" s="24" t="str">
        <f>+'Costo PQ'!C27</f>
        <v>PQ BOLLAND DPB350 SOLVENTE BIODEGRAD.(l)</v>
      </c>
      <c r="C43" s="24" t="str">
        <f>+'Costo PQ'!F27</f>
        <v>L</v>
      </c>
      <c r="D43" s="36">
        <f>IFERROR(VLOOKUP(I43,#REF!,2,FALSE),0)-IFERROR(VLOOKUP(I43,#REF!,2,FALSE),0)+(IFERROR(VLOOKUP(I43,#REF!,2,FALSE),0))</f>
        <v>0</v>
      </c>
      <c r="E43" s="15">
        <f>+'Costo PQ'!M27</f>
        <v>4.3918769822071404</v>
      </c>
      <c r="F43" s="15">
        <f t="shared" si="0"/>
        <v>0</v>
      </c>
      <c r="G43" s="24">
        <f>+'Costo PQ'!D27</f>
        <v>1000018345</v>
      </c>
      <c r="H43" s="24"/>
      <c r="J43" s="37">
        <f t="shared" si="1"/>
        <v>0</v>
      </c>
    </row>
    <row r="44" spans="1:10" hidden="1" x14ac:dyDescent="0.25">
      <c r="A44" s="24" t="str">
        <f>+'Costo PQ'!B28</f>
        <v>27</v>
      </c>
      <c r="B44" s="24" t="str">
        <f>+'Costo PQ'!C28</f>
        <v>PQ BOLLAND IPB530 INHIBIDOR PARAFINA (l)</v>
      </c>
      <c r="C44" s="24" t="str">
        <f>+'Costo PQ'!F28</f>
        <v>L</v>
      </c>
      <c r="D44" s="36">
        <f>IFERROR(VLOOKUP(I44,#REF!,2,FALSE),0)-IFERROR(VLOOKUP(I44,#REF!,2,FALSE),0)+(IFERROR(VLOOKUP(I44,#REF!,2,FALSE),0))</f>
        <v>0</v>
      </c>
      <c r="E44" s="15">
        <f>+'Costo PQ'!M28</f>
        <v>6.6085972255924501</v>
      </c>
      <c r="F44" s="15">
        <f t="shared" si="0"/>
        <v>0</v>
      </c>
      <c r="G44" s="24">
        <f>+'Costo PQ'!D28</f>
        <v>1000020984</v>
      </c>
      <c r="H44" s="24"/>
      <c r="J44" s="37">
        <f t="shared" si="1"/>
        <v>0</v>
      </c>
    </row>
    <row r="45" spans="1:10" hidden="1" x14ac:dyDescent="0.25">
      <c r="A45" s="24" t="str">
        <f>+'Costo PQ'!B29</f>
        <v>28</v>
      </c>
      <c r="B45" s="24" t="str">
        <f>+'Costo PQ'!C29</f>
        <v>PQ BOLLAND ABC33 ANTIESPUMANTE       (l)</v>
      </c>
      <c r="C45" s="24" t="str">
        <f>+'Costo PQ'!F29</f>
        <v>L</v>
      </c>
      <c r="D45" s="36">
        <f>IFERROR(VLOOKUP(I45,#REF!,2,FALSE),0)-IFERROR(VLOOKUP(I45,#REF!,2,FALSE),0)+(IFERROR(VLOOKUP(I45,#REF!,2,FALSE),0))</f>
        <v>0</v>
      </c>
      <c r="E45" s="15">
        <f>+'Costo PQ'!M29</f>
        <v>4.8352210308841999</v>
      </c>
      <c r="F45" s="15">
        <f t="shared" si="0"/>
        <v>0</v>
      </c>
      <c r="G45" s="24">
        <f>+'Costo PQ'!D29</f>
        <v>1000037230</v>
      </c>
      <c r="H45" s="24"/>
      <c r="J45" s="37">
        <f t="shared" si="1"/>
        <v>0</v>
      </c>
    </row>
    <row r="46" spans="1:10" hidden="1" x14ac:dyDescent="0.25">
      <c r="A46" s="24" t="str">
        <f>+'Costo PQ'!B30</f>
        <v>29</v>
      </c>
      <c r="B46" s="24" t="str">
        <f>+'Costo PQ'!C30</f>
        <v>PQ BOLLAND BXC3270 BACTERICIDA       (l)</v>
      </c>
      <c r="C46" s="24" t="str">
        <f>+'Costo PQ'!F30</f>
        <v>L</v>
      </c>
      <c r="D46" s="36">
        <f>IFERROR(VLOOKUP(I46,#REF!,2,FALSE),0)-IFERROR(VLOOKUP(I46,#REF!,2,FALSE),0)+(IFERROR(VLOOKUP(I46,#REF!,2,FALSE),0))</f>
        <v>0</v>
      </c>
      <c r="E46" s="15">
        <f>+'Costo PQ'!M30</f>
        <v>9.6427330587260904</v>
      </c>
      <c r="F46" s="15">
        <f t="shared" si="0"/>
        <v>0</v>
      </c>
      <c r="G46" s="24">
        <f>+'Costo PQ'!D30</f>
        <v>1000044717</v>
      </c>
      <c r="H46" s="24"/>
      <c r="J46" s="37">
        <f t="shared" si="1"/>
        <v>0</v>
      </c>
    </row>
    <row r="47" spans="1:10" hidden="1" x14ac:dyDescent="0.25">
      <c r="A47" s="24" t="str">
        <f>+'Costo PQ'!B31</f>
        <v>30</v>
      </c>
      <c r="B47" s="24" t="str">
        <f>+'Costo PQ'!C31</f>
        <v>PQ BOLLAND BHI50  INHIB.HIDRATOS     (l)</v>
      </c>
      <c r="C47" s="24" t="str">
        <f>+'Costo PQ'!F31</f>
        <v>L</v>
      </c>
      <c r="D47" s="36">
        <f>IFERROR(VLOOKUP(I47,#REF!,2,FALSE),0)-IFERROR(VLOOKUP(I47,#REF!,2,FALSE),0)+(IFERROR(VLOOKUP(I47,#REF!,2,FALSE),0))</f>
        <v>0</v>
      </c>
      <c r="E47" s="15">
        <f>+'Costo PQ'!M31</f>
        <v>3.8238424198396599</v>
      </c>
      <c r="F47" s="15">
        <f t="shared" si="0"/>
        <v>0</v>
      </c>
      <c r="G47" s="24">
        <f>+'Costo PQ'!D31</f>
        <v>1000180611</v>
      </c>
      <c r="H47" s="24"/>
      <c r="J47" s="37">
        <f t="shared" si="1"/>
        <v>0</v>
      </c>
    </row>
    <row r="48" spans="1:10" hidden="1" x14ac:dyDescent="0.25">
      <c r="A48" s="24" t="str">
        <f>+'Costo PQ'!B32</f>
        <v>31</v>
      </c>
      <c r="B48" s="24" t="str">
        <f>+'Costo PQ'!C32</f>
        <v>PQ BOLLAND DBC4960 DESEMULSIONANTE   (l)</v>
      </c>
      <c r="C48" s="24" t="str">
        <f>+'Costo PQ'!F32</f>
        <v>L</v>
      </c>
      <c r="D48" s="36">
        <f>IFERROR(VLOOKUP(I48,#REF!,2,FALSE),0)-IFERROR(VLOOKUP(I48,#REF!,2,FALSE),0)+(IFERROR(VLOOKUP(I48,#REF!,2,FALSE),0))</f>
        <v>0</v>
      </c>
      <c r="E48" s="15">
        <f>+'Costo PQ'!M32</f>
        <v>6.9272507605790903</v>
      </c>
      <c r="F48" s="15">
        <f t="shared" si="0"/>
        <v>0</v>
      </c>
      <c r="G48" s="24">
        <f>+'Costo PQ'!D32</f>
        <v>1000191573</v>
      </c>
      <c r="H48" s="24"/>
      <c r="J48" s="37">
        <f t="shared" si="1"/>
        <v>0</v>
      </c>
    </row>
    <row r="49" spans="1:10" ht="24.75" customHeight="1" x14ac:dyDescent="0.25">
      <c r="A49" s="24" t="str">
        <f>+'Costo PQ'!B33</f>
        <v>32</v>
      </c>
      <c r="B49" s="24" t="str">
        <f>+'Costo PQ'!C33</f>
        <v>PQ BOLLAND IC5400 INHIBIDOR INCRUST. (l)</v>
      </c>
      <c r="C49" s="24" t="str">
        <f>+'Costo PQ'!F33</f>
        <v>L</v>
      </c>
      <c r="D49" s="41">
        <f>'IC5400'!F13</f>
        <v>148.54166666666669</v>
      </c>
      <c r="E49" s="15">
        <f>+'Costo PQ'!M33</f>
        <v>4.0593689456993403</v>
      </c>
      <c r="F49" s="15">
        <f t="shared" si="0"/>
        <v>602.98542880908963</v>
      </c>
      <c r="G49" s="24">
        <f>+'Costo PQ'!D33</f>
        <v>1000204746</v>
      </c>
      <c r="H49" s="24"/>
      <c r="I49" s="1" t="s">
        <v>53</v>
      </c>
      <c r="J49" s="99">
        <f>D49</f>
        <v>148.54166666666669</v>
      </c>
    </row>
    <row r="50" spans="1:10" hidden="1" x14ac:dyDescent="0.25">
      <c r="A50" s="24" t="str">
        <f>+'Costo PQ'!B34</f>
        <v>33</v>
      </c>
      <c r="B50" s="24" t="str">
        <f>+'Costo PQ'!C34</f>
        <v>PQ BOLLAND CY51W     INHIB.CORROSION (l)</v>
      </c>
      <c r="C50" s="24" t="str">
        <f>+'Costo PQ'!F34</f>
        <v>L</v>
      </c>
      <c r="D50" s="36">
        <f>IFERROR(VLOOKUP(I50,#REF!,2,FALSE),0)-IFERROR(VLOOKUP(I50,#REF!,2,FALSE),0)+(IFERROR(VLOOKUP(I50,#REF!,2,FALSE),0))</f>
        <v>0</v>
      </c>
      <c r="E50" s="15">
        <f>+'Costo PQ'!M34</f>
        <v>4.7520940217572498</v>
      </c>
      <c r="F50" s="15">
        <f t="shared" si="0"/>
        <v>0</v>
      </c>
      <c r="G50" s="24">
        <f>+'Costo PQ'!D34</f>
        <v>1000232729</v>
      </c>
      <c r="H50" s="24"/>
      <c r="I50" s="1" t="s">
        <v>54</v>
      </c>
      <c r="J50" s="40">
        <f t="shared" si="1"/>
        <v>0</v>
      </c>
    </row>
    <row r="51" spans="1:10" hidden="1" x14ac:dyDescent="0.25">
      <c r="A51" s="24" t="str">
        <f>+'Costo PQ'!B35</f>
        <v>34</v>
      </c>
      <c r="B51" s="24" t="str">
        <f>+'Costo PQ'!C35</f>
        <v>PQ BOLLAND FBS2990 FLOCUL./CLARIFIC. (l)</v>
      </c>
      <c r="C51" s="24" t="str">
        <f>+'Costo PQ'!F35</f>
        <v>L</v>
      </c>
      <c r="D51" s="36">
        <f>IFERROR(VLOOKUP(I51,#REF!,2,FALSE),0)-IFERROR(VLOOKUP(I51,#REF!,2,FALSE),0)+(IFERROR(VLOOKUP(I51,#REF!,2,FALSE),0))</f>
        <v>0</v>
      </c>
      <c r="E51" s="15">
        <f>+'Costo PQ'!M35</f>
        <v>2.3414107570757299</v>
      </c>
      <c r="F51" s="15">
        <f t="shared" si="0"/>
        <v>0</v>
      </c>
      <c r="G51" s="24">
        <f>+'Costo PQ'!D35</f>
        <v>1000234869</v>
      </c>
      <c r="H51" s="24"/>
      <c r="J51" s="37">
        <f t="shared" si="1"/>
        <v>0</v>
      </c>
    </row>
    <row r="52" spans="1:10" hidden="1" x14ac:dyDescent="0.25">
      <c r="A52" s="24" t="str">
        <f>+'Costo PQ'!B36</f>
        <v>35</v>
      </c>
      <c r="B52" s="24" t="str">
        <f>+'Costo PQ'!C36</f>
        <v>PQ BOLLAND RFB700 REDUCTOR FRICCION  (L)</v>
      </c>
      <c r="C52" s="24" t="str">
        <f>+'Costo PQ'!F36</f>
        <v>L</v>
      </c>
      <c r="D52" s="36">
        <f>IFERROR(VLOOKUP(I52,#REF!,2,FALSE),0)-IFERROR(VLOOKUP(I52,#REF!,2,FALSE),0)+(IFERROR(VLOOKUP(I52,#REF!,2,FALSE),0))</f>
        <v>0</v>
      </c>
      <c r="E52" s="15">
        <f>+'Costo PQ'!M36</f>
        <v>4.3780224806859804</v>
      </c>
      <c r="F52" s="15">
        <f t="shared" si="0"/>
        <v>0</v>
      </c>
      <c r="G52" s="24">
        <f>+'Costo PQ'!D36</f>
        <v>1000235302</v>
      </c>
      <c r="H52" s="24"/>
      <c r="J52" s="37">
        <f t="shared" si="1"/>
        <v>0</v>
      </c>
    </row>
    <row r="53" spans="1:10" hidden="1" x14ac:dyDescent="0.25">
      <c r="A53" s="24" t="str">
        <f>+'Costo PQ'!B37</f>
        <v>36</v>
      </c>
      <c r="B53" s="24" t="str">
        <f>+'Costo PQ'!C37</f>
        <v>PQ BOLLAND CY20W     INHIB.CORROSION (l)</v>
      </c>
      <c r="C53" s="24" t="str">
        <f>+'Costo PQ'!F37</f>
        <v>L</v>
      </c>
      <c r="D53" s="36">
        <f>IFERROR(VLOOKUP(I53,#REF!,2,FALSE),0)-IFERROR(VLOOKUP(I53,#REF!,2,FALSE),0)+(IFERROR(VLOOKUP(I53,#REF!,2,FALSE),0))</f>
        <v>0</v>
      </c>
      <c r="E53" s="15">
        <f>+'Costo PQ'!M37</f>
        <v>4.1979139609109302</v>
      </c>
      <c r="F53" s="15">
        <f t="shared" si="0"/>
        <v>0</v>
      </c>
      <c r="G53" s="24">
        <f>+'Costo PQ'!D37</f>
        <v>1000236748</v>
      </c>
      <c r="H53" s="24"/>
      <c r="J53" s="37">
        <f t="shared" si="1"/>
        <v>0</v>
      </c>
    </row>
    <row r="54" spans="1:10" hidden="1" x14ac:dyDescent="0.25">
      <c r="A54" s="24" t="str">
        <f>+'Costo PQ'!B38</f>
        <v>37</v>
      </c>
      <c r="B54" s="24" t="str">
        <f>+'Costo PQ'!C38</f>
        <v>PQ BOLLAND IPB60  INHIBIDOR PARAFINA (l)</v>
      </c>
      <c r="C54" s="24" t="str">
        <f>+'Costo PQ'!F38</f>
        <v>L</v>
      </c>
      <c r="D54" s="36">
        <f>IFERROR(VLOOKUP(I54,#REF!,2,FALSE),0)-IFERROR(VLOOKUP(I54,#REF!,2,FALSE),0)+(IFERROR(VLOOKUP(I54,#REF!,2,FALSE),0))</f>
        <v>0</v>
      </c>
      <c r="E54" s="15">
        <f>+'Costo PQ'!M38</f>
        <v>4.3918769822071404</v>
      </c>
      <c r="F54" s="15">
        <f t="shared" si="0"/>
        <v>0</v>
      </c>
      <c r="G54" s="24">
        <f>+'Costo PQ'!D38</f>
        <v>1000241736</v>
      </c>
      <c r="H54" s="24"/>
      <c r="J54" s="37">
        <f t="shared" si="1"/>
        <v>0</v>
      </c>
    </row>
    <row r="55" spans="1:10" hidden="1" x14ac:dyDescent="0.25">
      <c r="A55" s="24" t="str">
        <f>+'Costo PQ'!B39</f>
        <v>38</v>
      </c>
      <c r="B55" s="24" t="str">
        <f>+'Costo PQ'!C39</f>
        <v>PQ BOLLAND RFB671 REDUCTOR FRICCION  (L)</v>
      </c>
      <c r="C55" s="24" t="str">
        <f>+'Costo PQ'!F39</f>
        <v>L</v>
      </c>
      <c r="D55" s="36">
        <f>IFERROR(VLOOKUP(I55,#REF!,2,FALSE),0)-IFERROR(VLOOKUP(I55,#REF!,2,FALSE),0)+(IFERROR(VLOOKUP(I55,#REF!,2,FALSE),0))</f>
        <v>0</v>
      </c>
      <c r="E55" s="15">
        <f>+'Costo PQ'!M39</f>
        <v>4.3918769822071404</v>
      </c>
      <c r="F55" s="15">
        <f t="shared" si="0"/>
        <v>0</v>
      </c>
      <c r="G55" s="24">
        <f>+'Costo PQ'!D39</f>
        <v>1000247040</v>
      </c>
      <c r="H55" s="24"/>
      <c r="J55" s="37">
        <f t="shared" si="1"/>
        <v>0</v>
      </c>
    </row>
    <row r="56" spans="1:10" hidden="1" x14ac:dyDescent="0.25">
      <c r="A56" s="24" t="str">
        <f>+'Costo PQ'!B40</f>
        <v>39</v>
      </c>
      <c r="B56" s="24" t="str">
        <f>+'Costo PQ'!C40</f>
        <v>PQ BOLLAND IPB895 INHIBIDOR PARAFINA (l)</v>
      </c>
      <c r="C56" s="24" t="str">
        <f>+'Costo PQ'!F40</f>
        <v>L</v>
      </c>
      <c r="D56" s="36">
        <f>IFERROR(VLOOKUP(I56,#REF!,2,FALSE),0)-IFERROR(VLOOKUP(I56,#REF!,2,FALSE),0)+(IFERROR(VLOOKUP(I56,#REF!,2,FALSE),0))</f>
        <v>0</v>
      </c>
      <c r="E56" s="15">
        <f>+'Costo PQ'!M40</f>
        <v>5.3894010917305302</v>
      </c>
      <c r="F56" s="15">
        <f t="shared" si="0"/>
        <v>0</v>
      </c>
      <c r="G56" s="24">
        <f>+'Costo PQ'!D40</f>
        <v>1000304870</v>
      </c>
      <c r="H56" s="24"/>
      <c r="J56" s="37">
        <f t="shared" si="1"/>
        <v>0</v>
      </c>
    </row>
    <row r="57" spans="1:10" hidden="1" x14ac:dyDescent="0.25">
      <c r="A57" s="24" t="str">
        <f>+'Costo PQ'!B41</f>
        <v>40</v>
      </c>
      <c r="B57" s="24" t="str">
        <f>+'Costo PQ'!C41</f>
        <v>PQ BOLLAND RFB1200 REDUCTOR FRICCION (L)</v>
      </c>
      <c r="C57" s="24" t="str">
        <f>+'Costo PQ'!F41</f>
        <v>L</v>
      </c>
      <c r="D57" s="36">
        <f>IFERROR(VLOOKUP(I57,#REF!,2,FALSE),0)-IFERROR(VLOOKUP(I57,#REF!,2,FALSE),0)+(IFERROR(VLOOKUP(I57,#REF!,2,FALSE),0))</f>
        <v>0</v>
      </c>
      <c r="E57" s="15">
        <f>+'Costo PQ'!M41</f>
        <v>6.6085972255924501</v>
      </c>
      <c r="F57" s="15">
        <f t="shared" si="0"/>
        <v>0</v>
      </c>
      <c r="G57" s="24">
        <f>+'Costo PQ'!D41</f>
        <v>1000304874</v>
      </c>
      <c r="H57" s="24"/>
      <c r="J57" s="37">
        <f t="shared" si="1"/>
        <v>0</v>
      </c>
    </row>
    <row r="58" spans="1:10" hidden="1" x14ac:dyDescent="0.25">
      <c r="A58" s="24" t="str">
        <f>+'Costo PQ'!B42</f>
        <v>41</v>
      </c>
      <c r="B58" s="24" t="str">
        <f>+'Costo PQ'!C42</f>
        <v>PQ BOLLAND RFB1400 REDUCTOR FRICCION (L)</v>
      </c>
      <c r="C58" s="24" t="str">
        <f>+'Costo PQ'!F42</f>
        <v>L</v>
      </c>
      <c r="D58" s="36">
        <f>IFERROR(VLOOKUP(I58,#REF!,2,FALSE),0)-IFERROR(VLOOKUP(I58,#REF!,2,FALSE),0)+(IFERROR(VLOOKUP(I58,#REF!,2,FALSE),0))</f>
        <v>0</v>
      </c>
      <c r="E58" s="15">
        <f>+'Costo PQ'!M42</f>
        <v>6.7887057453675101</v>
      </c>
      <c r="F58" s="15">
        <f t="shared" si="0"/>
        <v>0</v>
      </c>
      <c r="G58" s="24">
        <f>+'Costo PQ'!D42</f>
        <v>1000304875</v>
      </c>
      <c r="H58" s="24"/>
      <c r="J58" s="37">
        <f t="shared" si="1"/>
        <v>0</v>
      </c>
    </row>
    <row r="59" spans="1:10" hidden="1" x14ac:dyDescent="0.25">
      <c r="A59" s="24" t="str">
        <f>+'Costo PQ'!B43</f>
        <v>42</v>
      </c>
      <c r="B59" s="24" t="str">
        <f>+'Costo PQ'!C43</f>
        <v>PQ BOLLAND BX910 BACTERICIDA         (l)</v>
      </c>
      <c r="C59" s="24" t="str">
        <f>+'Costo PQ'!F43</f>
        <v>L</v>
      </c>
      <c r="D59" s="36">
        <f>IFERROR(VLOOKUP(I59,#REF!,2,FALSE),0)-IFERROR(VLOOKUP(I59,#REF!,2,FALSE),0)+(IFERROR(VLOOKUP(I59,#REF!,2,FALSE),0))</f>
        <v>0</v>
      </c>
      <c r="E59" s="15">
        <f>+'Costo PQ'!M43</f>
        <v>6.0821261677884397</v>
      </c>
      <c r="F59" s="15">
        <f t="shared" si="0"/>
        <v>0</v>
      </c>
      <c r="G59" s="24">
        <f>+'Costo PQ'!D43</f>
        <v>1000304898</v>
      </c>
      <c r="H59" s="24"/>
      <c r="J59" s="37">
        <f t="shared" si="1"/>
        <v>0</v>
      </c>
    </row>
    <row r="60" spans="1:10" hidden="1" x14ac:dyDescent="0.25">
      <c r="A60" s="24" t="str">
        <f>+'Costo PQ'!B44</f>
        <v>43</v>
      </c>
      <c r="B60" s="24" t="str">
        <f>+'Costo PQ'!C44</f>
        <v>PQ INHIBIDOR DE PARAFINAS BOLLAND IPB650</v>
      </c>
      <c r="C60" s="24" t="str">
        <f>+'Costo PQ'!F44</f>
        <v>L</v>
      </c>
      <c r="D60" s="36">
        <f>IFERROR(VLOOKUP(I60,#REF!,2,FALSE),0)-IFERROR(VLOOKUP(I60,#REF!,2,FALSE),0)+(IFERROR(VLOOKUP(I60,#REF!,2,FALSE),0))</f>
        <v>0</v>
      </c>
      <c r="E60" s="15">
        <f>+'Costo PQ'!M44</f>
        <v>7.2043407910022497</v>
      </c>
      <c r="F60" s="15">
        <f t="shared" si="0"/>
        <v>0</v>
      </c>
      <c r="G60" s="24">
        <f>+'Costo PQ'!D44</f>
        <v>1000518676</v>
      </c>
      <c r="H60" s="24"/>
      <c r="I60" s="1" t="s">
        <v>55</v>
      </c>
      <c r="J60" s="40">
        <f t="shared" si="1"/>
        <v>0</v>
      </c>
    </row>
    <row r="61" spans="1:10" hidden="1" x14ac:dyDescent="0.25">
      <c r="A61" s="24" t="str">
        <f>+'Costo PQ'!B45</f>
        <v>44</v>
      </c>
      <c r="B61" s="24" t="str">
        <f>+'Costo PQ'!C45</f>
        <v>PQ INHIBIDOR DE HIDRATOS BOLLAND BHI7030</v>
      </c>
      <c r="C61" s="24" t="str">
        <f>+'Costo PQ'!F45</f>
        <v>L</v>
      </c>
      <c r="D61" s="36">
        <f>IFERROR(VLOOKUP(I61,#REF!,2,FALSE),0)-IFERROR(VLOOKUP(I61,#REF!,2,FALSE),0)+(IFERROR(VLOOKUP(I61,#REF!,2,FALSE),0))</f>
        <v>0</v>
      </c>
      <c r="E61" s="15">
        <f>+'Costo PQ'!M45</f>
        <v>4.2810409700378704</v>
      </c>
      <c r="F61" s="15">
        <f t="shared" si="0"/>
        <v>0</v>
      </c>
      <c r="G61" s="24">
        <f>+'Costo PQ'!D45</f>
        <v>1000536997</v>
      </c>
      <c r="H61" s="24"/>
      <c r="J61" s="37">
        <f t="shared" si="1"/>
        <v>0</v>
      </c>
    </row>
    <row r="62" spans="1:10" ht="24.95" customHeight="1" x14ac:dyDescent="0.25">
      <c r="A62" s="24" t="str">
        <f>+'Costo PQ'!B46</f>
        <v>45</v>
      </c>
      <c r="B62" s="24" t="str">
        <f>+'Costo PQ'!C46</f>
        <v>PQ SECUESTRANTE DE SULFHIDRICO BOLLAND *</v>
      </c>
      <c r="C62" s="24" t="str">
        <f>+'Costo PQ'!F46</f>
        <v>L</v>
      </c>
      <c r="D62" s="41">
        <f>'BSH8050'!H18</f>
        <v>5493.1741666666676</v>
      </c>
      <c r="E62" s="15">
        <f>+'Costo PQ'!M46</f>
        <v>4.1147869517839801</v>
      </c>
      <c r="F62" s="15">
        <f t="shared" si="0"/>
        <v>22603.241384876841</v>
      </c>
      <c r="G62" s="24">
        <f>+'Costo PQ'!D46</f>
        <v>1000539909</v>
      </c>
      <c r="H62" s="24"/>
      <c r="I62" s="1" t="s">
        <v>56</v>
      </c>
      <c r="J62" s="112">
        <f>D62</f>
        <v>5493.1741666666676</v>
      </c>
    </row>
    <row r="63" spans="1:10" hidden="1" x14ac:dyDescent="0.25">
      <c r="A63" s="24" t="str">
        <f>+'Costo PQ'!B47</f>
        <v>46</v>
      </c>
      <c r="B63" s="24" t="str">
        <f>+'Costo PQ'!C47</f>
        <v>PQ FLOCUL.BOLLAND FBS1409</v>
      </c>
      <c r="C63" s="24" t="str">
        <f>+'Costo PQ'!F47</f>
        <v>L</v>
      </c>
      <c r="D63" s="36">
        <f>IFERROR(VLOOKUP(I63,#REF!,2,FALSE),0)-IFERROR(VLOOKUP(I63,#REF!,2,FALSE),0)+(IFERROR(VLOOKUP(I63,#REF!,2,FALSE),0))</f>
        <v>0</v>
      </c>
      <c r="E63" s="15">
        <f>+'Costo PQ'!M47</f>
        <v>8.1464468944410093</v>
      </c>
      <c r="F63" s="15">
        <f t="shared" si="0"/>
        <v>0</v>
      </c>
      <c r="G63" s="24">
        <f>+'Costo PQ'!D47</f>
        <v>1000544294</v>
      </c>
      <c r="H63" s="24"/>
      <c r="J63" s="37">
        <f t="shared" si="1"/>
        <v>0</v>
      </c>
    </row>
    <row r="64" spans="1:10" hidden="1" x14ac:dyDescent="0.25">
      <c r="A64" s="24" t="str">
        <f>+'Costo PQ'!B48</f>
        <v>47</v>
      </c>
      <c r="B64" s="24" t="str">
        <f>+'Costo PQ'!C48</f>
        <v>PQ ANTIESP.BOLLAND ABC19</v>
      </c>
      <c r="C64" s="24" t="str">
        <f>+'Costo PQ'!F48</f>
        <v>L</v>
      </c>
      <c r="D64" s="36">
        <f>IFERROR(VLOOKUP(I64,#REF!,2,FALSE),0)-IFERROR(VLOOKUP(I64,#REF!,2,FALSE),0)+(IFERROR(VLOOKUP(I64,#REF!,2,FALSE),0))</f>
        <v>0</v>
      </c>
      <c r="E64" s="15">
        <f>+'Costo PQ'!M48</f>
        <v>3.9762419365724</v>
      </c>
      <c r="F64" s="15">
        <f t="shared" si="0"/>
        <v>0</v>
      </c>
      <c r="G64" s="24">
        <f>+'Costo PQ'!D48</f>
        <v>1000544297</v>
      </c>
      <c r="H64" s="24"/>
      <c r="J64" s="37">
        <f t="shared" si="1"/>
        <v>0</v>
      </c>
    </row>
    <row r="65" spans="1:10" hidden="1" x14ac:dyDescent="0.25">
      <c r="A65" s="24" t="str">
        <f>+'Costo PQ'!B49</f>
        <v>48</v>
      </c>
      <c r="B65" s="24" t="str">
        <f>+'Costo PQ'!C49</f>
        <v>PQ DESINCRUST.BOLLAND DS100</v>
      </c>
      <c r="C65" s="24" t="str">
        <f>+'Costo PQ'!F49</f>
        <v>L</v>
      </c>
      <c r="D65" s="36">
        <f>IFERROR(VLOOKUP(I65,#REF!,2,FALSE),0)-IFERROR(VLOOKUP(I65,#REF!,2,FALSE),0)+(IFERROR(VLOOKUP(I65,#REF!,2,FALSE),0))</f>
        <v>0</v>
      </c>
      <c r="E65" s="15">
        <f>+'Costo PQ'!M49</f>
        <v>3.96238743505124</v>
      </c>
      <c r="F65" s="15">
        <f t="shared" si="0"/>
        <v>0</v>
      </c>
      <c r="G65" s="24">
        <f>+'Costo PQ'!D49</f>
        <v>1000544318</v>
      </c>
      <c r="H65" s="24"/>
      <c r="J65" s="37">
        <f t="shared" si="1"/>
        <v>0</v>
      </c>
    </row>
    <row r="66" spans="1:10" hidden="1" x14ac:dyDescent="0.25">
      <c r="A66" s="24" t="str">
        <f>+'Costo PQ'!B50</f>
        <v>49</v>
      </c>
      <c r="B66" s="24" t="str">
        <f>+'Costo PQ'!C50</f>
        <v>PQ DISPERS.PARAF.BOLLAND DPB66</v>
      </c>
      <c r="C66" s="24" t="str">
        <f>+'Costo PQ'!F50</f>
        <v>L</v>
      </c>
      <c r="D66" s="36">
        <f>IFERROR(VLOOKUP(I66,#REF!,2,FALSE),0)-IFERROR(VLOOKUP(I66,#REF!,2,FALSE),0)+(IFERROR(VLOOKUP(I66,#REF!,2,FALSE),0))</f>
        <v>0</v>
      </c>
      <c r="E66" s="15">
        <f>+'Costo PQ'!M50</f>
        <v>4.6828215141514598</v>
      </c>
      <c r="F66" s="15">
        <f t="shared" si="0"/>
        <v>0</v>
      </c>
      <c r="G66" s="24">
        <f>+'Costo PQ'!D50</f>
        <v>1000544319</v>
      </c>
      <c r="H66" s="24"/>
      <c r="J66" s="37">
        <f t="shared" si="1"/>
        <v>0</v>
      </c>
    </row>
    <row r="67" spans="1:10" hidden="1" x14ac:dyDescent="0.25">
      <c r="A67" s="24" t="str">
        <f>+'Costo PQ'!B51</f>
        <v>50</v>
      </c>
      <c r="B67" s="24" t="str">
        <f>+'Costo PQ'!C51</f>
        <v>PQ DISPERS.PARAF.BOLLAND DPB63</v>
      </c>
      <c r="C67" s="24" t="str">
        <f>+'Costo PQ'!F51</f>
        <v>L</v>
      </c>
      <c r="D67" s="36">
        <f>IFERROR(VLOOKUP(I67,#REF!,2,FALSE),0)-IFERROR(VLOOKUP(I67,#REF!,2,FALSE),0)+(IFERROR(VLOOKUP(I67,#REF!,2,FALSE),0))</f>
        <v>0</v>
      </c>
      <c r="E67" s="15">
        <f>+'Costo PQ'!M51</f>
        <v>4.0455144441781901</v>
      </c>
      <c r="F67" s="15">
        <f t="shared" si="0"/>
        <v>0</v>
      </c>
      <c r="G67" s="24">
        <f>+'Costo PQ'!D51</f>
        <v>1000544321</v>
      </c>
      <c r="H67" s="24"/>
      <c r="J67" s="37">
        <f t="shared" si="1"/>
        <v>0</v>
      </c>
    </row>
    <row r="68" spans="1:10" hidden="1" x14ac:dyDescent="0.25">
      <c r="A68" s="24" t="str">
        <f>+'Costo PQ'!B52</f>
        <v>51</v>
      </c>
      <c r="B68" s="24" t="str">
        <f>+'Costo PQ'!C52</f>
        <v>PQ DESEMULS.BOLLAND DBC4879</v>
      </c>
      <c r="C68" s="24" t="str">
        <f>+'Costo PQ'!F52</f>
        <v>L</v>
      </c>
      <c r="D68" s="36">
        <f>IFERROR(VLOOKUP(I68,#REF!,2,FALSE),0)-IFERROR(VLOOKUP(I68,#REF!,2,FALSE),0)+(IFERROR(VLOOKUP(I68,#REF!,2,FALSE),0))</f>
        <v>0</v>
      </c>
      <c r="E68" s="15">
        <f>+'Costo PQ'!M52</f>
        <v>5.8465996419287496</v>
      </c>
      <c r="F68" s="15">
        <f t="shared" si="0"/>
        <v>0</v>
      </c>
      <c r="G68" s="24">
        <f>+'Costo PQ'!D52</f>
        <v>1000544322</v>
      </c>
      <c r="H68" s="24"/>
      <c r="J68" s="37">
        <f t="shared" si="1"/>
        <v>0</v>
      </c>
    </row>
    <row r="69" spans="1:10" hidden="1" x14ac:dyDescent="0.25">
      <c r="A69" s="24" t="str">
        <f>+'Costo PQ'!B53</f>
        <v>52</v>
      </c>
      <c r="B69" s="24" t="str">
        <f>+'Costo PQ'!C53</f>
        <v>PQ DESEMULS.BOLLAND DBC3158</v>
      </c>
      <c r="C69" s="24" t="str">
        <f>+'Costo PQ'!F53</f>
        <v>L</v>
      </c>
      <c r="D69" s="36">
        <f>IFERROR(VLOOKUP(I69,#REF!,2,FALSE),0)-IFERROR(VLOOKUP(I69,#REF!,2,FALSE),0)+(IFERROR(VLOOKUP(I69,#REF!,2,FALSE),0))</f>
        <v>0</v>
      </c>
      <c r="E69" s="15">
        <f>+'Costo PQ'!M53</f>
        <v>7.2181952925234096</v>
      </c>
      <c r="F69" s="15">
        <f t="shared" si="0"/>
        <v>0</v>
      </c>
      <c r="G69" s="24">
        <f>+'Costo PQ'!D53</f>
        <v>1000544323</v>
      </c>
      <c r="H69" s="24"/>
      <c r="J69" s="37">
        <f t="shared" si="1"/>
        <v>0</v>
      </c>
    </row>
    <row r="70" spans="1:10" hidden="1" x14ac:dyDescent="0.25">
      <c r="A70" s="24" t="str">
        <f>+'Costo PQ'!B54</f>
        <v>53</v>
      </c>
      <c r="B70" s="24" t="str">
        <f>+'Costo PQ'!C54</f>
        <v>PQ INHIB.HIDR.BOLLAND BHI58</v>
      </c>
      <c r="C70" s="24" t="str">
        <f>+'Costo PQ'!F54</f>
        <v>L</v>
      </c>
      <c r="D70" s="36">
        <f>IFERROR(VLOOKUP(I70,#REF!,2,FALSE),0)-IFERROR(VLOOKUP(I70,#REF!,2,FALSE),0)+(IFERROR(VLOOKUP(I70,#REF!,2,FALSE),0))</f>
        <v>0</v>
      </c>
      <c r="E70" s="15">
        <f>+'Costo PQ'!M54</f>
        <v>3.7130064076703899</v>
      </c>
      <c r="F70" s="15">
        <f t="shared" si="0"/>
        <v>0</v>
      </c>
      <c r="G70" s="24">
        <f>+'Costo PQ'!D54</f>
        <v>1000544325</v>
      </c>
      <c r="H70" s="24"/>
      <c r="J70" s="37">
        <f t="shared" si="1"/>
        <v>0</v>
      </c>
    </row>
    <row r="71" spans="1:10" hidden="1" x14ac:dyDescent="0.25">
      <c r="A71" s="24" t="str">
        <f>+'Costo PQ'!B55</f>
        <v>54</v>
      </c>
      <c r="B71" s="24" t="str">
        <f>+'Costo PQ'!C55</f>
        <v>PQ DISPERS.PARAF.GRANEL BOLLAND DPB60</v>
      </c>
      <c r="C71" s="24" t="str">
        <f>+'Costo PQ'!F55</f>
        <v>L</v>
      </c>
      <c r="D71" s="36">
        <f>IFERROR(VLOOKUP(I71,#REF!,2,FALSE),0)-IFERROR(VLOOKUP(I71,#REF!,2,FALSE),0)+(IFERROR(VLOOKUP(I71,#REF!,2,FALSE),0))</f>
        <v>0</v>
      </c>
      <c r="E71" s="15">
        <f>+'Costo PQ'!M55</f>
        <v>5.1400200643496801</v>
      </c>
      <c r="F71" s="15">
        <f t="shared" si="0"/>
        <v>0</v>
      </c>
      <c r="G71" s="24">
        <f>+'Costo PQ'!D55</f>
        <v>1000544326</v>
      </c>
      <c r="H71" s="24"/>
      <c r="J71" s="37">
        <f t="shared" si="1"/>
        <v>0</v>
      </c>
    </row>
    <row r="72" spans="1:10" hidden="1" x14ac:dyDescent="0.25">
      <c r="A72" s="24" t="str">
        <f>+'Costo PQ'!B56</f>
        <v>55</v>
      </c>
      <c r="B72" s="24" t="str">
        <f>+'Costo PQ'!C56</f>
        <v>PQ FLOCUL.BOLLAND FBS4517</v>
      </c>
      <c r="C72" s="24" t="str">
        <f>+'Costo PQ'!F56</f>
        <v>L</v>
      </c>
      <c r="D72" s="36">
        <f>IFERROR(VLOOKUP(I72,#REF!,2,FALSE),0)-IFERROR(VLOOKUP(I72,#REF!,2,FALSE),0)+(IFERROR(VLOOKUP(I72,#REF!,2,FALSE),0))</f>
        <v>0</v>
      </c>
      <c r="E72" s="15">
        <f>+'Costo PQ'!M56</f>
        <v>9.2548070161336593</v>
      </c>
      <c r="F72" s="15">
        <f t="shared" si="0"/>
        <v>0</v>
      </c>
      <c r="G72" s="24">
        <f>+'Costo PQ'!D56</f>
        <v>1000544327</v>
      </c>
      <c r="H72" s="24"/>
      <c r="J72" s="37">
        <f t="shared" si="1"/>
        <v>0</v>
      </c>
    </row>
    <row r="73" spans="1:10" hidden="1" x14ac:dyDescent="0.25">
      <c r="A73" s="24" t="str">
        <f>+'Costo PQ'!B57</f>
        <v>56</v>
      </c>
      <c r="B73" s="24" t="str">
        <f>+'Costo PQ'!C57</f>
        <v>PQ INHIB.CORR.BOLLAND CY28W</v>
      </c>
      <c r="C73" s="24" t="str">
        <f>+'Costo PQ'!F57</f>
        <v>L</v>
      </c>
      <c r="D73" s="36">
        <f>IFERROR(VLOOKUP(I73,#REF!,2,FALSE),0)-IFERROR(VLOOKUP(I73,#REF!,2,FALSE),0)+(IFERROR(VLOOKUP(I73,#REF!,2,FALSE),0))</f>
        <v>0</v>
      </c>
      <c r="E73" s="15">
        <f>+'Costo PQ'!M57</f>
        <v>4.1979139609109302</v>
      </c>
      <c r="F73" s="15">
        <f t="shared" si="0"/>
        <v>0</v>
      </c>
      <c r="G73" s="24">
        <f>+'Costo PQ'!D57</f>
        <v>1000544328</v>
      </c>
      <c r="H73" s="24"/>
      <c r="J73" s="37">
        <f t="shared" si="1"/>
        <v>0</v>
      </c>
    </row>
    <row r="74" spans="1:10" hidden="1" x14ac:dyDescent="0.25">
      <c r="A74" s="24" t="str">
        <f>+'Costo PQ'!B58</f>
        <v>57</v>
      </c>
      <c r="B74" s="24" t="str">
        <f>+'Costo PQ'!C58</f>
        <v>PQ FLOCUL.COAG.BOLLAND FBS9558</v>
      </c>
      <c r="C74" s="24" t="str">
        <f>+'Costo PQ'!F58</f>
        <v>L</v>
      </c>
      <c r="D74" s="36">
        <f>IFERROR(VLOOKUP(I74,#REF!,2,FALSE),0)-IFERROR(VLOOKUP(I74,#REF!,2,FALSE),0)+(IFERROR(VLOOKUP(I74,#REF!,2,FALSE),0))</f>
        <v>0</v>
      </c>
      <c r="E74" s="15">
        <f>+'Costo PQ'!M58</f>
        <v>9.2548070161336593</v>
      </c>
      <c r="F74" s="15">
        <f t="shared" si="0"/>
        <v>0</v>
      </c>
      <c r="G74" s="24">
        <f>+'Costo PQ'!D58</f>
        <v>1000544329</v>
      </c>
      <c r="H74" s="24"/>
      <c r="J74" s="37">
        <f t="shared" si="1"/>
        <v>0</v>
      </c>
    </row>
    <row r="75" spans="1:10" hidden="1" x14ac:dyDescent="0.25">
      <c r="A75" s="24" t="str">
        <f>+'Costo PQ'!B59</f>
        <v>58</v>
      </c>
      <c r="B75" s="24" t="str">
        <f>+'Costo PQ'!C59</f>
        <v>PQ FLOCUL.COAG.BOLLAND FBS2008</v>
      </c>
      <c r="C75" s="24" t="str">
        <f>+'Costo PQ'!F59</f>
        <v>L</v>
      </c>
      <c r="D75" s="36">
        <f>IFERROR(VLOOKUP(I75,#REF!,2,FALSE),0)-IFERROR(VLOOKUP(I75,#REF!,2,FALSE),0)+(IFERROR(VLOOKUP(I75,#REF!,2,FALSE),0))</f>
        <v>0</v>
      </c>
      <c r="E75" s="15">
        <f>+'Costo PQ'!M59</f>
        <v>2.7431913011893201</v>
      </c>
      <c r="F75" s="15">
        <f t="shared" si="0"/>
        <v>0</v>
      </c>
      <c r="G75" s="24">
        <f>+'Costo PQ'!D59</f>
        <v>1000544330</v>
      </c>
      <c r="H75" s="24"/>
      <c r="J75" s="37">
        <f t="shared" si="1"/>
        <v>0</v>
      </c>
    </row>
    <row r="76" spans="1:10" hidden="1" x14ac:dyDescent="0.25">
      <c r="A76" s="24" t="str">
        <f>+'Costo PQ'!B60</f>
        <v>59</v>
      </c>
      <c r="B76" s="24" t="str">
        <f>+'Costo PQ'!C60</f>
        <v>PQ INHIB.INCRUST.BOLLAND IC5408</v>
      </c>
      <c r="C76" s="24" t="str">
        <f>+'Costo PQ'!F60</f>
        <v>L</v>
      </c>
      <c r="D76" s="36">
        <f>IFERROR(VLOOKUP(I76,#REF!,2,FALSE),0)-IFERROR(VLOOKUP(I76,#REF!,2,FALSE),0)+(IFERROR(VLOOKUP(I76,#REF!,2,FALSE),0))</f>
        <v>0</v>
      </c>
      <c r="E76" s="15">
        <f>+'Costo PQ'!M60</f>
        <v>4.0593689456993403</v>
      </c>
      <c r="F76" s="15">
        <f t="shared" si="0"/>
        <v>0</v>
      </c>
      <c r="G76" s="24">
        <f>+'Costo PQ'!D60</f>
        <v>1000544333</v>
      </c>
      <c r="H76" s="24"/>
      <c r="J76" s="37">
        <f t="shared" si="1"/>
        <v>0</v>
      </c>
    </row>
    <row r="77" spans="1:10" hidden="1" x14ac:dyDescent="0.25">
      <c r="A77" s="24" t="str">
        <f>+'Costo PQ'!B61</f>
        <v>60</v>
      </c>
      <c r="B77" s="24" t="str">
        <f>+'Costo PQ'!C61</f>
        <v>PQ BACTER.BOLLAND BXC3278</v>
      </c>
      <c r="C77" s="24" t="str">
        <f>+'Costo PQ'!F61</f>
        <v>L</v>
      </c>
      <c r="D77" s="36">
        <f>IFERROR(VLOOKUP(I77,#REF!,2,FALSE),0)-IFERROR(VLOOKUP(I77,#REF!,2,FALSE),0)+(IFERROR(VLOOKUP(I77,#REF!,2,FALSE),0))</f>
        <v>0</v>
      </c>
      <c r="E77" s="15">
        <f>+'Costo PQ'!M61</f>
        <v>9.3517885267817693</v>
      </c>
      <c r="F77" s="15">
        <f t="shared" si="0"/>
        <v>0</v>
      </c>
      <c r="G77" s="24">
        <f>+'Costo PQ'!D61</f>
        <v>1000544335</v>
      </c>
      <c r="H77" s="24"/>
      <c r="J77" s="37">
        <f t="shared" si="1"/>
        <v>0</v>
      </c>
    </row>
    <row r="78" spans="1:10" hidden="1" x14ac:dyDescent="0.25">
      <c r="A78" s="24" t="str">
        <f>+'Costo PQ'!B62</f>
        <v>61</v>
      </c>
      <c r="B78" s="24" t="str">
        <f>+'Costo PQ'!C62</f>
        <v>PQ ANTIESP.BOLLAND ABC42</v>
      </c>
      <c r="C78" s="24" t="str">
        <f>+'Costo PQ'!F62</f>
        <v>L</v>
      </c>
      <c r="D78" s="36">
        <f>IFERROR(VLOOKUP(I78,#REF!,2,FALSE),0)-IFERROR(VLOOKUP(I78,#REF!,2,FALSE),0)+(IFERROR(VLOOKUP(I78,#REF!,2,FALSE),0))</f>
        <v>0</v>
      </c>
      <c r="E78" s="15">
        <f>+'Costo PQ'!M62</f>
        <v>4.6551125111091496</v>
      </c>
      <c r="F78" s="15">
        <f t="shared" si="0"/>
        <v>0</v>
      </c>
      <c r="G78" s="24">
        <f>+'Costo PQ'!D62</f>
        <v>1000544337</v>
      </c>
      <c r="H78" s="24"/>
      <c r="J78" s="37">
        <f t="shared" si="1"/>
        <v>0</v>
      </c>
    </row>
    <row r="79" spans="1:10" hidden="1" x14ac:dyDescent="0.25">
      <c r="A79" s="24" t="str">
        <f>+'Costo PQ'!B63</f>
        <v>62</v>
      </c>
      <c r="B79" s="24" t="str">
        <f>+'Costo PQ'!C63</f>
        <v>PQ INHIB.INCRUST.BOLLAND IC5099</v>
      </c>
      <c r="C79" s="24" t="str">
        <f>+'Costo PQ'!F63</f>
        <v>L</v>
      </c>
      <c r="D79" s="36">
        <f>IFERROR(VLOOKUP(I79,#REF!,2,FALSE),0)-IFERROR(VLOOKUP(I79,#REF!,2,FALSE),0)+(IFERROR(VLOOKUP(I79,#REF!,2,FALSE),0))</f>
        <v>0</v>
      </c>
      <c r="E79" s="15">
        <f>+'Costo PQ'!M63</f>
        <v>4.0593689456993403</v>
      </c>
      <c r="F79" s="15">
        <f t="shared" si="0"/>
        <v>0</v>
      </c>
      <c r="G79" s="24">
        <f>+'Costo PQ'!D63</f>
        <v>1000544338</v>
      </c>
      <c r="H79" s="24"/>
      <c r="J79" s="37">
        <f t="shared" si="1"/>
        <v>0</v>
      </c>
    </row>
    <row r="80" spans="1:10" hidden="1" x14ac:dyDescent="0.25">
      <c r="A80" s="24" t="str">
        <f>+'Costo PQ'!B64</f>
        <v>63</v>
      </c>
      <c r="B80" s="24" t="str">
        <f>+'Costo PQ'!C64</f>
        <v>PQ BACTER.BOLLAND BX715</v>
      </c>
      <c r="C80" s="24" t="str">
        <f>+'Costo PQ'!F64</f>
        <v>L</v>
      </c>
      <c r="D80" s="36">
        <f>IFERROR(VLOOKUP(I80,#REF!,2,FALSE),0)-IFERROR(VLOOKUP(I80,#REF!,2,FALSE),0)+(IFERROR(VLOOKUP(I80,#REF!,2,FALSE),0))</f>
        <v>0</v>
      </c>
      <c r="E80" s="15">
        <f>+'Costo PQ'!M64</f>
        <v>4.5858400035033604</v>
      </c>
      <c r="F80" s="15">
        <f t="shared" si="0"/>
        <v>0</v>
      </c>
      <c r="G80" s="24">
        <f>+'Costo PQ'!D64</f>
        <v>1000544339</v>
      </c>
      <c r="H80" s="24"/>
      <c r="J80" s="37">
        <f t="shared" si="1"/>
        <v>0</v>
      </c>
    </row>
    <row r="81" spans="1:10" hidden="1" x14ac:dyDescent="0.25">
      <c r="A81" s="24" t="str">
        <f>+'Costo PQ'!B65</f>
        <v>64</v>
      </c>
      <c r="B81" s="24" t="str">
        <f>+'Costo PQ'!C65</f>
        <v>PQ INHIB.HIDR.BOLLAND BHI7038</v>
      </c>
      <c r="C81" s="24" t="str">
        <f>+'Costo PQ'!F65</f>
        <v>L</v>
      </c>
      <c r="D81" s="36">
        <f>IFERROR(VLOOKUP(I81,#REF!,2,FALSE),0)-IFERROR(VLOOKUP(I81,#REF!,2,FALSE),0)+(IFERROR(VLOOKUP(I81,#REF!,2,FALSE),0))</f>
        <v>0</v>
      </c>
      <c r="E81" s="15">
        <f>+'Costo PQ'!M65</f>
        <v>4.1563504563474503</v>
      </c>
      <c r="F81" s="15">
        <f t="shared" si="0"/>
        <v>0</v>
      </c>
      <c r="G81" s="24">
        <f>+'Costo PQ'!D65</f>
        <v>1000544340</v>
      </c>
      <c r="H81" s="24"/>
      <c r="J81" s="37">
        <f t="shared" si="1"/>
        <v>0</v>
      </c>
    </row>
    <row r="82" spans="1:10" hidden="1" x14ac:dyDescent="0.25">
      <c r="A82" s="24" t="str">
        <f>+'Costo PQ'!B66</f>
        <v>65</v>
      </c>
      <c r="B82" s="24" t="str">
        <f>+'Costo PQ'!C66</f>
        <v>PQ BACTER.BOLLAND BX958</v>
      </c>
      <c r="C82" s="24" t="str">
        <f>+'Costo PQ'!F66</f>
        <v>L</v>
      </c>
      <c r="D82" s="36">
        <f>IFERROR(VLOOKUP(I82,#REF!,2,FALSE),0)-IFERROR(VLOOKUP(I82,#REF!,2,FALSE),0)+(IFERROR(VLOOKUP(I82,#REF!,2,FALSE),0))</f>
        <v>0</v>
      </c>
      <c r="E82" s="15">
        <f>+'Costo PQ'!M66</f>
        <v>4.5027129943764104</v>
      </c>
      <c r="F82" s="15">
        <f t="shared" si="0"/>
        <v>0</v>
      </c>
      <c r="G82" s="24">
        <f>+'Costo PQ'!D66</f>
        <v>1000544341</v>
      </c>
      <c r="H82" s="24"/>
      <c r="J82" s="37">
        <f t="shared" si="1"/>
        <v>0</v>
      </c>
    </row>
    <row r="83" spans="1:10" hidden="1" x14ac:dyDescent="0.25">
      <c r="A83" s="24" t="str">
        <f>+'Costo PQ'!B67</f>
        <v>66</v>
      </c>
      <c r="B83" s="24" t="str">
        <f>+'Costo PQ'!C67</f>
        <v>PQ BACTER.BOLLAND BX264</v>
      </c>
      <c r="C83" s="24" t="str">
        <f>+'Costo PQ'!F67</f>
        <v>L</v>
      </c>
      <c r="D83" s="36">
        <f>IFERROR(VLOOKUP(I83,#REF!,2,FALSE),0)-IFERROR(VLOOKUP(I83,#REF!,2,FALSE),0)+(IFERROR(VLOOKUP(I83,#REF!,2,FALSE),0))</f>
        <v>0</v>
      </c>
      <c r="E83" s="15">
        <f>+'Costo PQ'!M67</f>
        <v>3.6714429031069198</v>
      </c>
      <c r="F83" s="15">
        <f t="shared" ref="F83:F146" si="2">D83*E83</f>
        <v>0</v>
      </c>
      <c r="G83" s="24">
        <f>+'Costo PQ'!D67</f>
        <v>1000544347</v>
      </c>
      <c r="H83" s="24"/>
      <c r="J83" s="37">
        <f t="shared" ref="J83:J146" si="3">D83</f>
        <v>0</v>
      </c>
    </row>
    <row r="84" spans="1:10" hidden="1" x14ac:dyDescent="0.25">
      <c r="A84" s="24" t="str">
        <f>+'Costo PQ'!B68</f>
        <v>67</v>
      </c>
      <c r="B84" s="24" t="str">
        <f>+'Costo PQ'!C68</f>
        <v>PQ BACTER.BOLLAND BX844</v>
      </c>
      <c r="C84" s="24" t="str">
        <f>+'Costo PQ'!F68</f>
        <v>L</v>
      </c>
      <c r="D84" s="36">
        <f>IFERROR(VLOOKUP(I84,#REF!,2,FALSE),0)-IFERROR(VLOOKUP(I84,#REF!,2,FALSE),0)+(IFERROR(VLOOKUP(I84,#REF!,2,FALSE),0))</f>
        <v>0</v>
      </c>
      <c r="E84" s="15">
        <f>+'Costo PQ'!M68</f>
        <v>3.89311492744545</v>
      </c>
      <c r="F84" s="15">
        <f t="shared" si="2"/>
        <v>0</v>
      </c>
      <c r="G84" s="24">
        <f>+'Costo PQ'!D68</f>
        <v>1000544350</v>
      </c>
      <c r="H84" s="24"/>
      <c r="J84" s="37">
        <f t="shared" si="3"/>
        <v>0</v>
      </c>
    </row>
    <row r="85" spans="1:10" hidden="1" x14ac:dyDescent="0.25">
      <c r="A85" s="24" t="str">
        <f>+'Costo PQ'!B69</f>
        <v>68</v>
      </c>
      <c r="B85" s="24" t="str">
        <f>+'Costo PQ'!C69</f>
        <v>PQ BACTER.BOLLAND BX968</v>
      </c>
      <c r="C85" s="24" t="str">
        <f>+'Costo PQ'!F69</f>
        <v>L</v>
      </c>
      <c r="D85" s="36">
        <f>IFERROR(VLOOKUP(I85,#REF!,2,FALSE),0)-IFERROR(VLOOKUP(I85,#REF!,2,FALSE),0)+(IFERROR(VLOOKUP(I85,#REF!,2,FALSE),0))</f>
        <v>0</v>
      </c>
      <c r="E85" s="15">
        <f>+'Costo PQ'!M69</f>
        <v>4.5027129943764104</v>
      </c>
      <c r="F85" s="15">
        <f t="shared" si="2"/>
        <v>0</v>
      </c>
      <c r="G85" s="24">
        <f>+'Costo PQ'!D69</f>
        <v>1000544351</v>
      </c>
      <c r="H85" s="24"/>
      <c r="J85" s="37">
        <f t="shared" si="3"/>
        <v>0</v>
      </c>
    </row>
    <row r="86" spans="1:10" hidden="1" x14ac:dyDescent="0.25">
      <c r="A86" s="24" t="str">
        <f>+'Costo PQ'!B70</f>
        <v>69</v>
      </c>
      <c r="B86" s="24" t="str">
        <f>+'Costo PQ'!C70</f>
        <v>PQ ESPUMIG.SOL.BOLLAND ESB608</v>
      </c>
      <c r="C86" s="24" t="str">
        <f>+'Costo PQ'!F70</f>
        <v>L</v>
      </c>
      <c r="D86" s="36">
        <f>IFERROR(VLOOKUP(I86,#REF!,2,FALSE),0)-IFERROR(VLOOKUP(I86,#REF!,2,FALSE),0)+(IFERROR(VLOOKUP(I86,#REF!,2,FALSE),0))</f>
        <v>0</v>
      </c>
      <c r="E86" s="15">
        <f>+'Costo PQ'!M70</f>
        <v>721.597857228002</v>
      </c>
      <c r="F86" s="15">
        <f t="shared" si="2"/>
        <v>0</v>
      </c>
      <c r="G86" s="24">
        <f>+'Costo PQ'!D70</f>
        <v>1000544352</v>
      </c>
      <c r="H86" s="24"/>
      <c r="J86" s="37">
        <f t="shared" si="3"/>
        <v>0</v>
      </c>
    </row>
    <row r="87" spans="1:10" hidden="1" x14ac:dyDescent="0.25">
      <c r="A87" s="24" t="str">
        <f>+'Costo PQ'!B71</f>
        <v>70</v>
      </c>
      <c r="B87" s="24" t="str">
        <f>+'Costo PQ'!C71</f>
        <v>PQ INHIB.INCRUST.BOLLAND IC962</v>
      </c>
      <c r="C87" s="24" t="str">
        <f>+'Costo PQ'!F71</f>
        <v>L</v>
      </c>
      <c r="D87" s="36">
        <f>IFERROR(VLOOKUP(I87,#REF!,2,FALSE),0)-IFERROR(VLOOKUP(I87,#REF!,2,FALSE),0)+(IFERROR(VLOOKUP(I87,#REF!,2,FALSE),0))</f>
        <v>0</v>
      </c>
      <c r="E87" s="15">
        <f>+'Costo PQ'!M71</f>
        <v>3.3804983711625902</v>
      </c>
      <c r="F87" s="15">
        <f t="shared" si="2"/>
        <v>0</v>
      </c>
      <c r="G87" s="24">
        <f>+'Costo PQ'!D71</f>
        <v>1000544353</v>
      </c>
      <c r="H87" s="24"/>
      <c r="J87" s="37">
        <f t="shared" si="3"/>
        <v>0</v>
      </c>
    </row>
    <row r="88" spans="1:10" hidden="1" x14ac:dyDescent="0.25">
      <c r="A88" s="24" t="str">
        <f>+'Costo PQ'!B72</f>
        <v>71</v>
      </c>
      <c r="B88" s="24" t="str">
        <f>+'Costo PQ'!C72</f>
        <v>PQ INHIB.PARAF.BOLLAND IPB68</v>
      </c>
      <c r="C88" s="24" t="str">
        <f>+'Costo PQ'!F72</f>
        <v>UNI</v>
      </c>
      <c r="D88" s="36">
        <f>IFERROR(VLOOKUP(I88,#REF!,2,FALSE),0)-IFERROR(VLOOKUP(I88,#REF!,2,FALSE),0)+(IFERROR(VLOOKUP(I88,#REF!,2,FALSE),0))</f>
        <v>0</v>
      </c>
      <c r="E88" s="15">
        <f>+'Costo PQ'!M72</f>
        <v>4.2671864685167202</v>
      </c>
      <c r="F88" s="15">
        <f t="shared" si="2"/>
        <v>0</v>
      </c>
      <c r="G88" s="24">
        <f>+'Costo PQ'!D72</f>
        <v>1000544355</v>
      </c>
      <c r="H88" s="24"/>
      <c r="J88" s="37">
        <f t="shared" si="3"/>
        <v>0</v>
      </c>
    </row>
    <row r="89" spans="1:10" ht="15" hidden="1" customHeight="1" x14ac:dyDescent="0.25">
      <c r="A89" s="24" t="str">
        <f>+'Costo PQ'!B73</f>
        <v>72</v>
      </c>
      <c r="B89" s="24" t="str">
        <f>+'Costo PQ'!C73</f>
        <v>PQ INHIB.PARAF.BOLLAND IPB658</v>
      </c>
      <c r="C89" s="24" t="str">
        <f>+'Costo PQ'!F73</f>
        <v>L</v>
      </c>
      <c r="D89" s="36">
        <f>IFERROR(VLOOKUP(I89,#REF!,2,FALSE),0)-IFERROR(VLOOKUP(I89,#REF!,2,FALSE),0)+(IFERROR(VLOOKUP(I89,#REF!,2,FALSE),0))</f>
        <v>0</v>
      </c>
      <c r="E89" s="15">
        <f>+'Costo PQ'!M73</f>
        <v>7.2043407910022497</v>
      </c>
      <c r="F89" s="15">
        <f t="shared" si="2"/>
        <v>0</v>
      </c>
      <c r="G89" s="24">
        <f>+'Costo PQ'!D73</f>
        <v>1000544363</v>
      </c>
      <c r="H89" s="24"/>
      <c r="I89" s="1" t="s">
        <v>57</v>
      </c>
      <c r="J89" s="37">
        <f t="shared" si="3"/>
        <v>0</v>
      </c>
    </row>
    <row r="90" spans="1:10" ht="15" hidden="1" customHeight="1" x14ac:dyDescent="0.25">
      <c r="A90" s="24" t="str">
        <f>+'Costo PQ'!B74</f>
        <v>73</v>
      </c>
      <c r="B90" s="24" t="str">
        <f>+'Costo PQ'!C74</f>
        <v>PQ RED.FRIC.BOLLAND RFB208</v>
      </c>
      <c r="C90" s="24" t="str">
        <f>+'Costo PQ'!F74</f>
        <v>L</v>
      </c>
      <c r="D90" s="36">
        <f>IFERROR(VLOOKUP(I90,#REF!,2,FALSE),0)-IFERROR(VLOOKUP(I90,#REF!,2,FALSE),0)+(IFERROR(VLOOKUP(I90,#REF!,2,FALSE),0))</f>
        <v>0</v>
      </c>
      <c r="E90" s="15">
        <f>+'Costo PQ'!M74</f>
        <v>3.4497708787683901</v>
      </c>
      <c r="F90" s="15">
        <f t="shared" si="2"/>
        <v>0</v>
      </c>
      <c r="G90" s="24">
        <f>+'Costo PQ'!D74</f>
        <v>1000544364</v>
      </c>
      <c r="H90" s="24"/>
      <c r="J90" s="37">
        <f t="shared" si="3"/>
        <v>0</v>
      </c>
    </row>
    <row r="91" spans="1:10" ht="20.100000000000001" hidden="1" customHeight="1" x14ac:dyDescent="0.25">
      <c r="A91" s="24" t="str">
        <f>+'Costo PQ'!B75</f>
        <v>74</v>
      </c>
      <c r="B91" s="24" t="str">
        <f>+'Costo PQ'!C75</f>
        <v>PQ RED.FRIC.BOLLAND RFB1268</v>
      </c>
      <c r="C91" s="24" t="str">
        <f>+'Costo PQ'!F75</f>
        <v>L</v>
      </c>
      <c r="D91" s="36">
        <f>IFERROR(VLOOKUP(I91,#REF!,2,FALSE),0)-IFERROR(VLOOKUP(I91,#REF!,2,FALSE),0)+(IFERROR(VLOOKUP(I91,#REF!,2,FALSE),0))</f>
        <v>0</v>
      </c>
      <c r="E91" s="15">
        <f>+'Costo PQ'!M75</f>
        <v>6.6917242347194001</v>
      </c>
      <c r="F91" s="15">
        <f t="shared" si="2"/>
        <v>0</v>
      </c>
      <c r="G91" s="24">
        <f>+'Costo PQ'!D75</f>
        <v>1000544366</v>
      </c>
      <c r="H91" s="43">
        <v>222052</v>
      </c>
      <c r="J91" s="40">
        <f t="shared" si="3"/>
        <v>0</v>
      </c>
    </row>
    <row r="92" spans="1:10" ht="15" hidden="1" customHeight="1" x14ac:dyDescent="0.25">
      <c r="A92" s="24" t="str">
        <f>+'Costo PQ'!B76</f>
        <v>75</v>
      </c>
      <c r="B92" s="24" t="str">
        <f>+'Costo PQ'!C76</f>
        <v>PQ RED.FRIC.BOLLAND RFB708</v>
      </c>
      <c r="C92" s="24" t="str">
        <f>+'Costo PQ'!F76</f>
        <v>L</v>
      </c>
      <c r="D92" s="36">
        <f>IFERROR(VLOOKUP(I92,#REF!,2,FALSE),0)-IFERROR(VLOOKUP(I92,#REF!,2,FALSE),0)+(IFERROR(VLOOKUP(I92,#REF!,2,FALSE),0))</f>
        <v>0</v>
      </c>
      <c r="E92" s="15">
        <f>+'Costo PQ'!M76</f>
        <v>4.2394774654744003</v>
      </c>
      <c r="F92" s="15">
        <f t="shared" si="2"/>
        <v>0</v>
      </c>
      <c r="G92" s="24">
        <f>+'Costo PQ'!D76</f>
        <v>1000544368</v>
      </c>
      <c r="H92" s="24"/>
      <c r="J92" s="37">
        <f t="shared" si="3"/>
        <v>0</v>
      </c>
    </row>
    <row r="93" spans="1:10" ht="15" hidden="1" customHeight="1" x14ac:dyDescent="0.25">
      <c r="A93" s="24" t="str">
        <f>+'Costo PQ'!B77</f>
        <v>76</v>
      </c>
      <c r="B93" s="24" t="str">
        <f>+'Costo PQ'!C77</f>
        <v>PQ RED.FRIC.BOLLAND RFB801</v>
      </c>
      <c r="C93" s="24" t="str">
        <f>+'Costo PQ'!F77</f>
        <v>L</v>
      </c>
      <c r="D93" s="36">
        <f>IFERROR(VLOOKUP(I93,#REF!,2,FALSE),0)-IFERROR(VLOOKUP(I93,#REF!,2,FALSE),0)+(IFERROR(VLOOKUP(I93,#REF!,2,FALSE),0))</f>
        <v>0</v>
      </c>
      <c r="E93" s="15">
        <f>+'Costo PQ'!M77</f>
        <v>4.2948954715590304</v>
      </c>
      <c r="F93" s="15">
        <f t="shared" si="2"/>
        <v>0</v>
      </c>
      <c r="G93" s="24">
        <f>+'Costo PQ'!D77</f>
        <v>1000544370</v>
      </c>
      <c r="H93" s="24"/>
      <c r="J93" s="37">
        <f t="shared" si="3"/>
        <v>0</v>
      </c>
    </row>
    <row r="94" spans="1:10" ht="15" hidden="1" customHeight="1" x14ac:dyDescent="0.25">
      <c r="A94" s="24" t="str">
        <f>+'Costo PQ'!B78</f>
        <v>77</v>
      </c>
      <c r="B94" s="24" t="str">
        <f>+'Costo PQ'!C78</f>
        <v>PQ RED.FRIC.BOLLAND RFB702</v>
      </c>
      <c r="C94" s="24" t="str">
        <f>+'Costo PQ'!F78</f>
        <v>L</v>
      </c>
      <c r="D94" s="36">
        <f>IFERROR(VLOOKUP(I94,#REF!,2,FALSE),0)-IFERROR(VLOOKUP(I94,#REF!,2,FALSE),0)+(IFERROR(VLOOKUP(I94,#REF!,2,FALSE),0))</f>
        <v>0</v>
      </c>
      <c r="E94" s="15">
        <f>+'Costo PQ'!M78</f>
        <v>4.4195859852494603</v>
      </c>
      <c r="F94" s="15">
        <f t="shared" si="2"/>
        <v>0</v>
      </c>
      <c r="G94" s="24">
        <f>+'Costo PQ'!D78</f>
        <v>1000544371</v>
      </c>
      <c r="H94" s="24"/>
      <c r="J94" s="37">
        <f t="shared" si="3"/>
        <v>0</v>
      </c>
    </row>
    <row r="95" spans="1:10" ht="15" hidden="1" customHeight="1" x14ac:dyDescent="0.25">
      <c r="A95" s="24" t="str">
        <f>+'Costo PQ'!B79</f>
        <v>78</v>
      </c>
      <c r="B95" s="24" t="str">
        <f>+'Costo PQ'!C79</f>
        <v>PQ RUPT.EMULS.BOLLAND RT150</v>
      </c>
      <c r="C95" s="24" t="str">
        <f>+'Costo PQ'!F79</f>
        <v>L</v>
      </c>
      <c r="D95" s="36">
        <f>IFERROR(VLOOKUP(I95,#REF!,2,FALSE),0)-IFERROR(VLOOKUP(I95,#REF!,2,FALSE),0)+(IFERROR(VLOOKUP(I95,#REF!,2,FALSE),0))</f>
        <v>0</v>
      </c>
      <c r="E95" s="15">
        <f>+'Costo PQ'!M79</f>
        <v>6.37307069973276</v>
      </c>
      <c r="F95" s="15">
        <f t="shared" si="2"/>
        <v>0</v>
      </c>
      <c r="G95" s="24">
        <f>+'Costo PQ'!D79</f>
        <v>1000544372</v>
      </c>
      <c r="H95" s="24"/>
      <c r="J95" s="37">
        <f t="shared" si="3"/>
        <v>0</v>
      </c>
    </row>
    <row r="96" spans="1:10" ht="15" hidden="1" customHeight="1" x14ac:dyDescent="0.25">
      <c r="A96" s="24" t="str">
        <f>+'Costo PQ'!B80</f>
        <v>79</v>
      </c>
      <c r="B96" s="24" t="str">
        <f>+'Costo PQ'!C80</f>
        <v>PQ INHIB.CORR.BOLLAND KPF15</v>
      </c>
      <c r="C96" s="24" t="str">
        <f>+'Costo PQ'!F80</f>
        <v>L</v>
      </c>
      <c r="D96" s="41">
        <v>0</v>
      </c>
      <c r="E96" s="15">
        <f>+'Costo PQ'!M80</f>
        <v>3.5328978878953299</v>
      </c>
      <c r="F96" s="15">
        <f t="shared" si="2"/>
        <v>0</v>
      </c>
      <c r="G96" s="24">
        <f>+'Costo PQ'!D80</f>
        <v>1000544375</v>
      </c>
      <c r="H96" s="24"/>
      <c r="I96" s="1" t="s">
        <v>58</v>
      </c>
      <c r="J96" s="42">
        <f>D96/200</f>
        <v>0</v>
      </c>
    </row>
    <row r="97" spans="1:10" ht="15" hidden="1" customHeight="1" x14ac:dyDescent="0.25">
      <c r="A97" s="24" t="str">
        <f>+'Costo PQ'!B81</f>
        <v>80</v>
      </c>
      <c r="B97" s="24" t="str">
        <f>+'Costo PQ'!C81</f>
        <v>PQ RUPT.EMULS.BOLLAND RT155</v>
      </c>
      <c r="C97" s="24" t="str">
        <f>+'Costo PQ'!F81</f>
        <v>L</v>
      </c>
      <c r="D97" s="36">
        <f>IFERROR(VLOOKUP(I97,#REF!,2,FALSE),0)-IFERROR(VLOOKUP(I97,#REF!,2,FALSE),0)+(IFERROR(VLOOKUP(I97,#REF!,2,FALSE),0))</f>
        <v>0</v>
      </c>
      <c r="E97" s="15">
        <f>+'Costo PQ'!M81</f>
        <v>7.46757631990425</v>
      </c>
      <c r="F97" s="15">
        <f t="shared" si="2"/>
        <v>0</v>
      </c>
      <c r="G97" s="24">
        <f>+'Costo PQ'!D81</f>
        <v>1000544377</v>
      </c>
      <c r="H97" s="24"/>
      <c r="J97" s="37">
        <f t="shared" si="3"/>
        <v>0</v>
      </c>
    </row>
    <row r="98" spans="1:10" ht="15" hidden="1" customHeight="1" x14ac:dyDescent="0.25">
      <c r="A98" s="24" t="str">
        <f>+'Costo PQ'!B82</f>
        <v>81</v>
      </c>
      <c r="B98" s="24" t="str">
        <f>+'Costo PQ'!C82</f>
        <v>PQ RED.FRIC.BOLLAND RFB679</v>
      </c>
      <c r="C98" s="24" t="str">
        <f>+'Costo PQ'!F82</f>
        <v>L</v>
      </c>
      <c r="D98" s="36">
        <f>IFERROR(VLOOKUP(I98,#REF!,2,FALSE),0)-IFERROR(VLOOKUP(I98,#REF!,2,FALSE),0)+(IFERROR(VLOOKUP(I98,#REF!,2,FALSE),0))</f>
        <v>0</v>
      </c>
      <c r="E98" s="15">
        <f>+'Costo PQ'!M82</f>
        <v>4.3087499730801904</v>
      </c>
      <c r="F98" s="15">
        <f t="shared" si="2"/>
        <v>0</v>
      </c>
      <c r="G98" s="24">
        <f>+'Costo PQ'!D82</f>
        <v>1000544378</v>
      </c>
      <c r="H98" s="24"/>
      <c r="J98" s="37">
        <f t="shared" si="3"/>
        <v>0</v>
      </c>
    </row>
    <row r="99" spans="1:10" ht="15" hidden="1" customHeight="1" x14ac:dyDescent="0.25">
      <c r="A99" s="24" t="str">
        <f>+'Costo PQ'!B83</f>
        <v>82</v>
      </c>
      <c r="B99" s="24" t="str">
        <f>+'Costo PQ'!C83</f>
        <v>PQ RED.FRIC.BOLLAND RFB659</v>
      </c>
      <c r="C99" s="24" t="str">
        <f>+'Costo PQ'!F83</f>
        <v>L</v>
      </c>
      <c r="D99" s="36">
        <f>IFERROR(VLOOKUP(I99,#REF!,2,FALSE),0)-IFERROR(VLOOKUP(I99,#REF!,2,FALSE),0)+(IFERROR(VLOOKUP(I99,#REF!,2,FALSE),0))</f>
        <v>0</v>
      </c>
      <c r="E99" s="15">
        <f>+'Costo PQ'!M83</f>
        <v>4.3503134776436703</v>
      </c>
      <c r="F99" s="15">
        <f t="shared" si="2"/>
        <v>0</v>
      </c>
      <c r="G99" s="24">
        <f>+'Costo PQ'!D83</f>
        <v>1000544380</v>
      </c>
      <c r="H99" s="24"/>
      <c r="J99" s="37">
        <f t="shared" si="3"/>
        <v>0</v>
      </c>
    </row>
    <row r="100" spans="1:10" ht="15" hidden="1" customHeight="1" x14ac:dyDescent="0.25">
      <c r="A100" s="24" t="str">
        <f>+'Costo PQ'!B84</f>
        <v>83</v>
      </c>
      <c r="B100" s="24" t="str">
        <f>+'Costo PQ'!C84</f>
        <v>PQ RUPT.EMULS.BOLLAND RT638</v>
      </c>
      <c r="C100" s="24" t="str">
        <f>+'Costo PQ'!F84</f>
        <v>L</v>
      </c>
      <c r="D100" s="36">
        <f>IFERROR(VLOOKUP(I100,#REF!,2,FALSE),0)-IFERROR(VLOOKUP(I100,#REF!,2,FALSE),0)+(IFERROR(VLOOKUP(I100,#REF!,2,FALSE),0))</f>
        <v>0</v>
      </c>
      <c r="E100" s="15">
        <f>+'Costo PQ'!M84</f>
        <v>7.46757631990425</v>
      </c>
      <c r="F100" s="15">
        <f t="shared" si="2"/>
        <v>0</v>
      </c>
      <c r="G100" s="24">
        <f>+'Costo PQ'!D84</f>
        <v>1000544400</v>
      </c>
      <c r="H100" s="24"/>
      <c r="J100" s="37">
        <f t="shared" si="3"/>
        <v>0</v>
      </c>
    </row>
    <row r="101" spans="1:10" ht="15" hidden="1" customHeight="1" x14ac:dyDescent="0.25">
      <c r="A101" s="24" t="str">
        <f>+'Costo PQ'!B85</f>
        <v>84</v>
      </c>
      <c r="B101" s="24" t="str">
        <f>+'Costo PQ'!C85</f>
        <v>PQ SECUESTR.O2.BOLLAND SO4353</v>
      </c>
      <c r="C101" s="24" t="str">
        <f>+'Costo PQ'!F85</f>
        <v>L</v>
      </c>
      <c r="D101" s="36">
        <f>IFERROR(VLOOKUP(I101,#REF!,2,FALSE),0)-IFERROR(VLOOKUP(I101,#REF!,2,FALSE),0)+(IFERROR(VLOOKUP(I101,#REF!,2,FALSE),0))</f>
        <v>0</v>
      </c>
      <c r="E101" s="15">
        <f>+'Costo PQ'!M85</f>
        <v>2.3137017540334099</v>
      </c>
      <c r="F101" s="15">
        <f t="shared" si="2"/>
        <v>0</v>
      </c>
      <c r="G101" s="24">
        <f>+'Costo PQ'!D85</f>
        <v>1000544401</v>
      </c>
      <c r="H101" s="24"/>
      <c r="J101" s="37">
        <f t="shared" si="3"/>
        <v>0</v>
      </c>
    </row>
    <row r="102" spans="1:10" ht="15" hidden="1" customHeight="1" x14ac:dyDescent="0.25">
      <c r="A102" s="24" t="str">
        <f>+'Costo PQ'!B86</f>
        <v>85</v>
      </c>
      <c r="B102" s="24" t="str">
        <f>+'Costo PQ'!C86</f>
        <v>PQ FLOCUL.COAG.BOLLAND FBS2844</v>
      </c>
      <c r="C102" s="24" t="str">
        <f>+'Costo PQ'!F86</f>
        <v>L</v>
      </c>
      <c r="D102" s="36">
        <f>IFERROR(VLOOKUP(I102,#REF!,2,FALSE),0)-IFERROR(VLOOKUP(I102,#REF!,2,FALSE),0)+(IFERROR(VLOOKUP(I102,#REF!,2,FALSE),0))</f>
        <v>0</v>
      </c>
      <c r="E102" s="15">
        <f>+'Costo PQ'!M86</f>
        <v>3.26966235899333</v>
      </c>
      <c r="F102" s="15">
        <f t="shared" si="2"/>
        <v>0</v>
      </c>
      <c r="G102" s="24">
        <f>+'Costo PQ'!D86</f>
        <v>1000544403</v>
      </c>
      <c r="H102" s="24"/>
      <c r="J102" s="37">
        <f t="shared" si="3"/>
        <v>0</v>
      </c>
    </row>
    <row r="103" spans="1:10" ht="15" hidden="1" customHeight="1" x14ac:dyDescent="0.25">
      <c r="A103" s="24" t="str">
        <f>+'Costo PQ'!B87</f>
        <v>86</v>
      </c>
      <c r="B103" s="24" t="str">
        <f>+'Costo PQ'!C87</f>
        <v>PQ DESEMULS.BOLLAND DBC4896</v>
      </c>
      <c r="C103" s="24" t="str">
        <f>+'Costo PQ'!F87</f>
        <v>L</v>
      </c>
      <c r="D103" s="36">
        <f>IFERROR(VLOOKUP(I103,#REF!,2,FALSE),0)-IFERROR(VLOOKUP(I103,#REF!,2,FALSE),0)+(IFERROR(VLOOKUP(I103,#REF!,2,FALSE),0))</f>
        <v>0</v>
      </c>
      <c r="E103" s="15">
        <f>+'Costo PQ'!M87</f>
        <v>7.4952853229465699</v>
      </c>
      <c r="F103" s="15">
        <f t="shared" si="2"/>
        <v>0</v>
      </c>
      <c r="G103" s="24">
        <f>+'Costo PQ'!D87</f>
        <v>1000544404</v>
      </c>
      <c r="H103" s="24"/>
      <c r="J103" s="37">
        <f t="shared" si="3"/>
        <v>0</v>
      </c>
    </row>
    <row r="104" spans="1:10" ht="15" hidden="1" customHeight="1" x14ac:dyDescent="0.25">
      <c r="A104" s="24" t="str">
        <f>+'Costo PQ'!B88</f>
        <v>87</v>
      </c>
      <c r="B104" s="24" t="str">
        <f>+'Costo PQ'!C88</f>
        <v>PQ DESEMULS.BOLLAND DBC4928</v>
      </c>
      <c r="C104" s="24" t="str">
        <f>+'Costo PQ'!F88</f>
        <v>L</v>
      </c>
      <c r="D104" s="36">
        <f>IFERROR(VLOOKUP(I104,#REF!,2,FALSE),0)-IFERROR(VLOOKUP(I104,#REF!,2,FALSE),0)+(IFERROR(VLOOKUP(I104,#REF!,2,FALSE),0))</f>
        <v>0</v>
      </c>
      <c r="E104" s="15">
        <f>+'Costo PQ'!M88</f>
        <v>6.6224517271136101</v>
      </c>
      <c r="F104" s="15">
        <f t="shared" si="2"/>
        <v>0</v>
      </c>
      <c r="G104" s="24">
        <f>+'Costo PQ'!D88</f>
        <v>1000544415</v>
      </c>
      <c r="H104" s="24"/>
      <c r="J104" s="37">
        <f t="shared" si="3"/>
        <v>0</v>
      </c>
    </row>
    <row r="105" spans="1:10" ht="15" hidden="1" customHeight="1" x14ac:dyDescent="0.25">
      <c r="A105" s="24" t="str">
        <f>+'Costo PQ'!B89</f>
        <v>88</v>
      </c>
      <c r="B105" s="24" t="str">
        <f>+'Costo PQ'!C89</f>
        <v>PQ INHIB.CORR.BOLLAND CYB816</v>
      </c>
      <c r="C105" s="24" t="str">
        <f>+'Costo PQ'!F89</f>
        <v>L</v>
      </c>
      <c r="D105" s="36">
        <f>IFERROR(VLOOKUP(I105,#REF!,2,FALSE),0)-IFERROR(VLOOKUP(I105,#REF!,2,FALSE),0)+(IFERROR(VLOOKUP(I105,#REF!,2,FALSE),0))</f>
        <v>0</v>
      </c>
      <c r="E105" s="15">
        <f>+'Costo PQ'!M89</f>
        <v>3.2142443529086999</v>
      </c>
      <c r="F105" s="15">
        <f t="shared" si="2"/>
        <v>0</v>
      </c>
      <c r="G105" s="24">
        <f>+'Costo PQ'!D89</f>
        <v>1000544417</v>
      </c>
      <c r="H105" s="24"/>
      <c r="J105" s="37">
        <f t="shared" si="3"/>
        <v>0</v>
      </c>
    </row>
    <row r="106" spans="1:10" ht="15" hidden="1" customHeight="1" x14ac:dyDescent="0.25">
      <c r="A106" s="24" t="str">
        <f>+'Costo PQ'!B90</f>
        <v>89</v>
      </c>
      <c r="B106" s="24" t="str">
        <f>+'Costo PQ'!C90</f>
        <v>PQ RED.FRIC.BOLLAND RFB1408</v>
      </c>
      <c r="C106" s="24" t="str">
        <f>+'Costo PQ'!F90</f>
        <v>L</v>
      </c>
      <c r="D106" s="36">
        <f>IFERROR(VLOOKUP(I106,#REF!,2,FALSE),0)-IFERROR(VLOOKUP(I106,#REF!,2,FALSE),0)+(IFERROR(VLOOKUP(I106,#REF!,2,FALSE),0))</f>
        <v>0</v>
      </c>
      <c r="E106" s="15">
        <f>+'Costo PQ'!M90</f>
        <v>6.5947427240712901</v>
      </c>
      <c r="F106" s="15">
        <f t="shared" si="2"/>
        <v>0</v>
      </c>
      <c r="G106" s="24">
        <f>+'Costo PQ'!D90</f>
        <v>1000544419</v>
      </c>
      <c r="H106" s="24"/>
      <c r="J106" s="37">
        <f t="shared" si="3"/>
        <v>0</v>
      </c>
    </row>
    <row r="107" spans="1:10" ht="15" hidden="1" customHeight="1" x14ac:dyDescent="0.25">
      <c r="A107" s="24" t="str">
        <f>+'Costo PQ'!B91</f>
        <v>90</v>
      </c>
      <c r="B107" s="24" t="str">
        <f>+'Costo PQ'!C91</f>
        <v>PQ INHIB.CORR.BOLLAND CY59W</v>
      </c>
      <c r="C107" s="24" t="str">
        <f>+'Costo PQ'!F91</f>
        <v>L</v>
      </c>
      <c r="D107" s="36">
        <f>IFERROR(VLOOKUP(I107,#REF!,2,FALSE),0)-IFERROR(VLOOKUP(I107,#REF!,2,FALSE),0)+(IFERROR(VLOOKUP(I107,#REF!,2,FALSE),0))</f>
        <v>0</v>
      </c>
      <c r="E107" s="15">
        <f>+'Costo PQ'!M91</f>
        <v>4.7520940217572498</v>
      </c>
      <c r="F107" s="15">
        <f t="shared" si="2"/>
        <v>0</v>
      </c>
      <c r="G107" s="24">
        <f>+'Costo PQ'!D91</f>
        <v>1000544420</v>
      </c>
      <c r="H107" s="24"/>
      <c r="J107" s="37">
        <f t="shared" si="3"/>
        <v>0</v>
      </c>
    </row>
    <row r="108" spans="1:10" ht="15" hidden="1" customHeight="1" x14ac:dyDescent="0.25">
      <c r="A108" s="24" t="str">
        <f>+'Costo PQ'!B92</f>
        <v>91</v>
      </c>
      <c r="B108" s="24" t="str">
        <f>+'Costo PQ'!C92</f>
        <v>PQ DESINCRUST.BOLLAND NOVOC® DS3508</v>
      </c>
      <c r="C108" s="24" t="str">
        <f>+'Costo PQ'!F92</f>
        <v>L</v>
      </c>
      <c r="D108" s="36">
        <f>IFERROR(VLOOKUP(I108,#REF!,2,FALSE),0)-IFERROR(VLOOKUP(I108,#REF!,2,FALSE),0)+(IFERROR(VLOOKUP(I108,#REF!,2,FALSE),0))</f>
        <v>0</v>
      </c>
      <c r="E108" s="15">
        <f>+'Costo PQ'!M92</f>
        <v>2.7709003042316298</v>
      </c>
      <c r="F108" s="15">
        <f t="shared" si="2"/>
        <v>0</v>
      </c>
      <c r="G108" s="24">
        <f>+'Costo PQ'!D92</f>
        <v>1000544421</v>
      </c>
      <c r="H108" s="24"/>
      <c r="J108" s="37">
        <f t="shared" si="3"/>
        <v>0</v>
      </c>
    </row>
    <row r="109" spans="1:10" ht="15" hidden="1" customHeight="1" x14ac:dyDescent="0.25">
      <c r="A109" s="24" t="str">
        <f>+'Costo PQ'!B93</f>
        <v>92</v>
      </c>
      <c r="B109" s="24" t="str">
        <f>+'Costo PQ'!C93</f>
        <v>PQ INHIB.CORR.BOLLAND CYB598</v>
      </c>
      <c r="C109" s="24" t="str">
        <f>+'Costo PQ'!F93</f>
        <v>L</v>
      </c>
      <c r="D109" s="36">
        <f>IFERROR(VLOOKUP(I109,#REF!,2,FALSE),0)-IFERROR(VLOOKUP(I109,#REF!,2,FALSE),0)+(IFERROR(VLOOKUP(I109,#REF!,2,FALSE),0))</f>
        <v>0</v>
      </c>
      <c r="E109" s="15">
        <f>+'Costo PQ'!M93</f>
        <v>3.69915190614923</v>
      </c>
      <c r="F109" s="15">
        <f t="shared" si="2"/>
        <v>0</v>
      </c>
      <c r="G109" s="24">
        <f>+'Costo PQ'!D93</f>
        <v>1000544422</v>
      </c>
      <c r="H109" s="24"/>
      <c r="J109" s="37">
        <f t="shared" si="3"/>
        <v>0</v>
      </c>
    </row>
    <row r="110" spans="1:10" ht="15" hidden="1" customHeight="1" x14ac:dyDescent="0.25">
      <c r="A110" s="24" t="str">
        <f>+'Costo PQ'!B94</f>
        <v>93</v>
      </c>
      <c r="B110" s="24" t="str">
        <f>+'Costo PQ'!C94</f>
        <v>PQ INHIB.ASFALT.BOLLAND IPB79</v>
      </c>
      <c r="C110" s="24" t="str">
        <f>+'Costo PQ'!F94</f>
        <v>L</v>
      </c>
      <c r="D110" s="36">
        <f>IFERROR(VLOOKUP(I110,#REF!,2,FALSE),0)-IFERROR(VLOOKUP(I110,#REF!,2,FALSE),0)+(IFERROR(VLOOKUP(I110,#REF!,2,FALSE),0))</f>
        <v>0</v>
      </c>
      <c r="E110" s="15">
        <f>+'Costo PQ'!M94</f>
        <v>4.5719855019822004</v>
      </c>
      <c r="F110" s="15">
        <f t="shared" si="2"/>
        <v>0</v>
      </c>
      <c r="G110" s="24">
        <f>+'Costo PQ'!D94</f>
        <v>1000544434</v>
      </c>
      <c r="H110" s="24"/>
      <c r="J110" s="37">
        <f t="shared" si="3"/>
        <v>0</v>
      </c>
    </row>
    <row r="111" spans="1:10" ht="15" hidden="1" customHeight="1" x14ac:dyDescent="0.25">
      <c r="A111" s="24" t="str">
        <f>+'Costo PQ'!B95</f>
        <v>94</v>
      </c>
      <c r="B111" s="24" t="str">
        <f>+'Costo PQ'!C95</f>
        <v>PQ SOLV.BOLLAND SB21</v>
      </c>
      <c r="C111" s="24" t="str">
        <f>+'Costo PQ'!F95</f>
        <v>L</v>
      </c>
      <c r="D111" s="36">
        <f>IFERROR(VLOOKUP(I111,#REF!,2,FALSE),0)-IFERROR(VLOOKUP(I111,#REF!,2,FALSE),0)+(IFERROR(VLOOKUP(I111,#REF!,2,FALSE),0))</f>
        <v>0</v>
      </c>
      <c r="E111" s="15">
        <f>+'Costo PQ'!M95</f>
        <v>1.37159565059466</v>
      </c>
      <c r="F111" s="15">
        <f t="shared" si="2"/>
        <v>0</v>
      </c>
      <c r="G111" s="24">
        <f>+'Costo PQ'!D95</f>
        <v>1000544435</v>
      </c>
      <c r="H111" s="24"/>
      <c r="J111" s="37">
        <f t="shared" si="3"/>
        <v>0</v>
      </c>
    </row>
    <row r="112" spans="1:10" ht="15" hidden="1" customHeight="1" x14ac:dyDescent="0.25">
      <c r="A112" s="24" t="str">
        <f>+'Costo PQ'!B96</f>
        <v>95</v>
      </c>
      <c r="B112" s="24" t="str">
        <f>+'Costo PQ'!C96</f>
        <v>PQ INHIB.ASFALT._ BOLLAND IPB6264</v>
      </c>
      <c r="C112" s="24" t="str">
        <f>+'Costo PQ'!F96</f>
        <v>L</v>
      </c>
      <c r="D112" s="36">
        <f>IFERROR(VLOOKUP(I112,#REF!,2,FALSE),0)-IFERROR(VLOOKUP(I112,#REF!,2,FALSE),0)+(IFERROR(VLOOKUP(I112,#REF!,2,FALSE),0))</f>
        <v>0</v>
      </c>
      <c r="E112" s="15">
        <f>+'Costo PQ'!M96</f>
        <v>5.6526366206325296</v>
      </c>
      <c r="F112" s="15">
        <f t="shared" si="2"/>
        <v>0</v>
      </c>
      <c r="G112" s="24">
        <f>+'Costo PQ'!D96</f>
        <v>1000544436</v>
      </c>
      <c r="H112" s="24"/>
      <c r="J112" s="37">
        <f t="shared" si="3"/>
        <v>0</v>
      </c>
    </row>
    <row r="113" spans="1:10" ht="15" hidden="1" customHeight="1" x14ac:dyDescent="0.25">
      <c r="A113" s="24" t="str">
        <f>+'Costo PQ'!B97</f>
        <v>96</v>
      </c>
      <c r="B113" s="24" t="str">
        <f>+'Costo PQ'!C97</f>
        <v>PQ DISPERS.PET.BOLLAND DPB358</v>
      </c>
      <c r="C113" s="24" t="str">
        <f>+'Costo PQ'!F97</f>
        <v>L</v>
      </c>
      <c r="D113" s="36">
        <f>IFERROR(VLOOKUP(I113,#REF!,2,FALSE),0)-IFERROR(VLOOKUP(I113,#REF!,2,FALSE),0)+(IFERROR(VLOOKUP(I113,#REF!,2,FALSE),0))</f>
        <v>0</v>
      </c>
      <c r="E113" s="15">
        <f>+'Costo PQ'!M97</f>
        <v>4.3918769822071404</v>
      </c>
      <c r="F113" s="15">
        <f t="shared" si="2"/>
        <v>0</v>
      </c>
      <c r="G113" s="24">
        <f>+'Costo PQ'!D97</f>
        <v>1000544509</v>
      </c>
      <c r="H113" s="24"/>
      <c r="J113" s="37">
        <f t="shared" si="3"/>
        <v>0</v>
      </c>
    </row>
    <row r="114" spans="1:10" ht="15" hidden="1" customHeight="1" x14ac:dyDescent="0.25">
      <c r="A114" s="24" t="str">
        <f>+'Costo PQ'!B98</f>
        <v>97</v>
      </c>
      <c r="B114" s="24" t="str">
        <f>+'Costo PQ'!C98</f>
        <v>PQ FLOCUL.COAG.BOLLAND FBS3511</v>
      </c>
      <c r="C114" s="24" t="str">
        <f>+'Costo PQ'!F98</f>
        <v>L</v>
      </c>
      <c r="D114" s="36">
        <f>IFERROR(VLOOKUP(I114,#REF!,2,FALSE),0)-IFERROR(VLOOKUP(I114,#REF!,2,FALSE),0)+(IFERROR(VLOOKUP(I114,#REF!,2,FALSE),0))</f>
        <v>0</v>
      </c>
      <c r="E114" s="15">
        <f>+'Costo PQ'!M98</f>
        <v>9.7258600678530396</v>
      </c>
      <c r="F114" s="15">
        <f t="shared" si="2"/>
        <v>0</v>
      </c>
      <c r="G114" s="24">
        <f>+'Costo PQ'!D98</f>
        <v>1000544634</v>
      </c>
      <c r="H114" s="24"/>
      <c r="J114" s="37">
        <f t="shared" si="3"/>
        <v>0</v>
      </c>
    </row>
    <row r="115" spans="1:10" ht="15" hidden="1" customHeight="1" x14ac:dyDescent="0.25">
      <c r="A115" s="24" t="str">
        <f>+'Costo PQ'!B99</f>
        <v>98</v>
      </c>
      <c r="B115" s="24" t="str">
        <f>+'Costo PQ'!C99</f>
        <v>PQ DESEMULS.BOLLAND DBC4893</v>
      </c>
      <c r="C115" s="24" t="str">
        <f>+'Costo PQ'!F99</f>
        <v>L</v>
      </c>
      <c r="D115" s="36">
        <f>IFERROR(VLOOKUP(I115,#REF!,2,FALSE),0)-IFERROR(VLOOKUP(I115,#REF!,2,FALSE),0)+(IFERROR(VLOOKUP(I115,#REF!,2,FALSE),0))</f>
        <v>0</v>
      </c>
      <c r="E115" s="15">
        <f>+'Costo PQ'!M99</f>
        <v>6.8164147484098203</v>
      </c>
      <c r="F115" s="15">
        <f t="shared" si="2"/>
        <v>0</v>
      </c>
      <c r="G115" s="24">
        <f>+'Costo PQ'!D99</f>
        <v>1000544637</v>
      </c>
      <c r="H115" s="24"/>
      <c r="J115" s="37">
        <f t="shared" si="3"/>
        <v>0</v>
      </c>
    </row>
    <row r="116" spans="1:10" ht="15" hidden="1" customHeight="1" x14ac:dyDescent="0.25">
      <c r="A116" s="24" t="str">
        <f>+'Costo PQ'!B100</f>
        <v>99</v>
      </c>
      <c r="B116" s="24" t="str">
        <f>+'Costo PQ'!C100</f>
        <v>PQ DESEMULS.BOLLAND DBC4039</v>
      </c>
      <c r="C116" s="24" t="str">
        <f>+'Costo PQ'!F100</f>
        <v>L</v>
      </c>
      <c r="D116" s="36">
        <f>IFERROR(VLOOKUP(I116,#REF!,2,FALSE),0)-IFERROR(VLOOKUP(I116,#REF!,2,FALSE),0)+(IFERROR(VLOOKUP(I116,#REF!,2,FALSE),0))</f>
        <v>0</v>
      </c>
      <c r="E116" s="15">
        <f>+'Costo PQ'!M100</f>
        <v>6.6085972255924501</v>
      </c>
      <c r="F116" s="15">
        <f t="shared" si="2"/>
        <v>0</v>
      </c>
      <c r="G116" s="24">
        <f>+'Costo PQ'!D100</f>
        <v>1000544640</v>
      </c>
      <c r="H116" s="24"/>
      <c r="J116" s="37">
        <f t="shared" si="3"/>
        <v>0</v>
      </c>
    </row>
    <row r="117" spans="1:10" ht="15" hidden="1" customHeight="1" x14ac:dyDescent="0.25">
      <c r="A117" s="24" t="str">
        <f>+'Costo PQ'!B101</f>
        <v>100</v>
      </c>
      <c r="B117" s="24" t="str">
        <f>+'Costo PQ'!C101</f>
        <v>PQ INHIB.INCRUST.BOLLAND IC904</v>
      </c>
      <c r="C117" s="24" t="str">
        <f>+'Costo PQ'!F101</f>
        <v>L</v>
      </c>
      <c r="D117" s="36">
        <f>IFERROR(VLOOKUP(I117,#REF!,2,FALSE),0)-IFERROR(VLOOKUP(I117,#REF!,2,FALSE),0)+(IFERROR(VLOOKUP(I117,#REF!,2,FALSE),0))</f>
        <v>0</v>
      </c>
      <c r="E117" s="15">
        <f>+'Costo PQ'!M101</f>
        <v>3.28351686051449</v>
      </c>
      <c r="F117" s="15">
        <f t="shared" si="2"/>
        <v>0</v>
      </c>
      <c r="G117" s="24">
        <f>+'Costo PQ'!D101</f>
        <v>1000544642</v>
      </c>
      <c r="H117" s="24"/>
      <c r="J117" s="37">
        <f t="shared" si="3"/>
        <v>0</v>
      </c>
    </row>
    <row r="118" spans="1:10" ht="15" hidden="1" customHeight="1" x14ac:dyDescent="0.25">
      <c r="A118" s="24" t="str">
        <f>+'Costo PQ'!B102</f>
        <v>101</v>
      </c>
      <c r="B118" s="24" t="str">
        <f>+'Costo PQ'!C102</f>
        <v>PQ INHIB.INCRUST.BOLLAND IC906</v>
      </c>
      <c r="C118" s="24" t="str">
        <f>+'Costo PQ'!F102</f>
        <v>L</v>
      </c>
      <c r="D118" s="36">
        <f>IFERROR(VLOOKUP(I118,#REF!,2,FALSE),0)-IFERROR(VLOOKUP(I118,#REF!,2,FALSE),0)+(IFERROR(VLOOKUP(I118,#REF!,2,FALSE),0))</f>
        <v>0</v>
      </c>
      <c r="E118" s="15">
        <f>+'Costo PQ'!M102</f>
        <v>3.4774798818106998</v>
      </c>
      <c r="F118" s="15">
        <f t="shared" si="2"/>
        <v>0</v>
      </c>
      <c r="G118" s="24">
        <f>+'Costo PQ'!D102</f>
        <v>1000544647</v>
      </c>
      <c r="H118" s="24"/>
      <c r="J118" s="37">
        <f t="shared" si="3"/>
        <v>0</v>
      </c>
    </row>
    <row r="119" spans="1:10" ht="15" hidden="1" customHeight="1" x14ac:dyDescent="0.25">
      <c r="A119" s="24" t="str">
        <f>+'Costo PQ'!B103</f>
        <v>102</v>
      </c>
      <c r="B119" s="24" t="str">
        <f>+'Costo PQ'!C103</f>
        <v>PQ BACTER.BOLLAND BX158</v>
      </c>
      <c r="C119" s="24" t="str">
        <f>+'Costo PQ'!F103</f>
        <v>L</v>
      </c>
      <c r="D119" s="36">
        <f>IFERROR(VLOOKUP(I119,#REF!,2,FALSE),0)-IFERROR(VLOOKUP(I119,#REF!,2,FALSE),0)+(IFERROR(VLOOKUP(I119,#REF!,2,FALSE),0))</f>
        <v>0</v>
      </c>
      <c r="E119" s="15">
        <f>+'Costo PQ'!M103</f>
        <v>1.1637781277772901</v>
      </c>
      <c r="F119" s="15">
        <f t="shared" si="2"/>
        <v>0</v>
      </c>
      <c r="G119" s="24">
        <f>+'Costo PQ'!D103</f>
        <v>1000544648</v>
      </c>
      <c r="H119" s="24"/>
      <c r="J119" s="37">
        <f t="shared" si="3"/>
        <v>0</v>
      </c>
    </row>
    <row r="120" spans="1:10" ht="15" hidden="1" customHeight="1" x14ac:dyDescent="0.25">
      <c r="A120" s="24" t="str">
        <f>+'Costo PQ'!B104</f>
        <v>103</v>
      </c>
      <c r="B120" s="24" t="str">
        <f>+'Costo PQ'!C104</f>
        <v>PQ FLOCUL.BOLLAND FBS4711</v>
      </c>
      <c r="C120" s="24" t="str">
        <f>+'Costo PQ'!F104</f>
        <v>L</v>
      </c>
      <c r="D120" s="36">
        <f>IFERROR(VLOOKUP(I120,#REF!,2,FALSE),0)-IFERROR(VLOOKUP(I120,#REF!,2,FALSE),0)+(IFERROR(VLOOKUP(I120,#REF!,2,FALSE),0))</f>
        <v>0</v>
      </c>
      <c r="E120" s="15">
        <f>+'Costo PQ'!M104</f>
        <v>1.98119371752562</v>
      </c>
      <c r="F120" s="15">
        <f t="shared" si="2"/>
        <v>0</v>
      </c>
      <c r="G120" s="24">
        <f>+'Costo PQ'!D104</f>
        <v>1000544666</v>
      </c>
      <c r="H120" s="24"/>
      <c r="J120" s="37">
        <f t="shared" si="3"/>
        <v>0</v>
      </c>
    </row>
    <row r="121" spans="1:10" ht="15" hidden="1" customHeight="1" x14ac:dyDescent="0.25">
      <c r="A121" s="24" t="str">
        <f>+'Costo PQ'!B105</f>
        <v>104</v>
      </c>
      <c r="B121" s="24" t="str">
        <f>+'Costo PQ'!C105</f>
        <v>PQ BOLLAND RT20 DESEMULSIONANTE      (l)</v>
      </c>
      <c r="C121" s="24" t="str">
        <f>+'Costo PQ'!F105</f>
        <v>L</v>
      </c>
      <c r="D121" s="36">
        <f>IFERROR(VLOOKUP(I121,#REF!,2,FALSE),0)-IFERROR(VLOOKUP(I121,#REF!,2,FALSE),0)+(IFERROR(VLOOKUP(I121,#REF!,2,FALSE),0))</f>
        <v>0</v>
      </c>
      <c r="E121" s="15">
        <f>+'Costo PQ'!M105</f>
        <v>6.8164147484098203</v>
      </c>
      <c r="F121" s="15">
        <f t="shared" si="2"/>
        <v>0</v>
      </c>
      <c r="G121" s="24">
        <f>+'Costo PQ'!D105</f>
        <v>50600311</v>
      </c>
      <c r="H121" s="24"/>
      <c r="J121" s="37">
        <f t="shared" si="3"/>
        <v>0</v>
      </c>
    </row>
    <row r="122" spans="1:10" ht="15" hidden="1" customHeight="1" x14ac:dyDescent="0.25">
      <c r="A122" s="24" t="str">
        <f>+'Costo PQ'!B106</f>
        <v>105</v>
      </c>
      <c r="B122" s="24" t="str">
        <f>+'Costo PQ'!C106</f>
        <v>PQ BOLLAND FBS1747 FLOCUL./CLARIFIC. (l)</v>
      </c>
      <c r="C122" s="24" t="str">
        <f>+'Costo PQ'!F106</f>
        <v>L</v>
      </c>
      <c r="D122" s="36">
        <f>IFERROR(VLOOKUP(I122,#REF!,2,FALSE),0)-IFERROR(VLOOKUP(I122,#REF!,2,FALSE),0)+(IFERROR(VLOOKUP(I122,#REF!,2,FALSE),0))</f>
        <v>0</v>
      </c>
      <c r="E122" s="15">
        <f>+'Costo PQ'!M106</f>
        <v>4.5719855019822004</v>
      </c>
      <c r="F122" s="15">
        <f t="shared" si="2"/>
        <v>0</v>
      </c>
      <c r="G122" s="24">
        <f>+'Costo PQ'!D106</f>
        <v>1000048398</v>
      </c>
      <c r="H122" s="24"/>
      <c r="J122" s="37">
        <f t="shared" si="3"/>
        <v>0</v>
      </c>
    </row>
    <row r="123" spans="1:10" ht="15" hidden="1" customHeight="1" x14ac:dyDescent="0.25">
      <c r="A123" s="24" t="str">
        <f>+'Costo PQ'!B107</f>
        <v>106</v>
      </c>
      <c r="B123" s="24" t="str">
        <f>+'Costo PQ'!C107</f>
        <v>PQ BACTER._ BOLLAND BX927</v>
      </c>
      <c r="C123" s="24" t="str">
        <f>+'Costo PQ'!F107</f>
        <v>L</v>
      </c>
      <c r="D123" s="36">
        <f>IFERROR(VLOOKUP(I123,#REF!,2,FALSE),0)-IFERROR(VLOOKUP(I123,#REF!,2,FALSE),0)+(IFERROR(VLOOKUP(I123,#REF!,2,FALSE),0))</f>
        <v>0</v>
      </c>
      <c r="E123" s="15">
        <f>+'Costo PQ'!M107</f>
        <v>6.0821261677884397</v>
      </c>
      <c r="F123" s="15">
        <f t="shared" si="2"/>
        <v>0</v>
      </c>
      <c r="G123" s="24">
        <f>+'Costo PQ'!D107</f>
        <v>1000555742</v>
      </c>
      <c r="H123" s="24"/>
      <c r="J123" s="37">
        <f t="shared" si="3"/>
        <v>0</v>
      </c>
    </row>
    <row r="124" spans="1:10" ht="15" hidden="1" customHeight="1" x14ac:dyDescent="0.25">
      <c r="A124" s="24" t="str">
        <f>+'Costo PQ'!B108</f>
        <v>107</v>
      </c>
      <c r="B124" s="24" t="str">
        <f>+'Costo PQ'!C108</f>
        <v>PQ DESINCRUST._ BOLLAND DS592</v>
      </c>
      <c r="C124" s="24" t="str">
        <f>+'Costo PQ'!F108</f>
        <v>L</v>
      </c>
      <c r="D124" s="36">
        <f>IFERROR(VLOOKUP(I124,#REF!,2,FALSE),0)-IFERROR(VLOOKUP(I124,#REF!,2,FALSE),0)+(IFERROR(VLOOKUP(I124,#REF!,2,FALSE),0))</f>
        <v>0</v>
      </c>
      <c r="E124" s="15">
        <f>+'Costo PQ'!M108</f>
        <v>1.51014066580624</v>
      </c>
      <c r="F124" s="15">
        <f t="shared" si="2"/>
        <v>0</v>
      </c>
      <c r="G124" s="24">
        <f>+'Costo PQ'!D108</f>
        <v>1000276057</v>
      </c>
      <c r="H124" s="24"/>
      <c r="J124" s="37">
        <f t="shared" si="3"/>
        <v>0</v>
      </c>
    </row>
    <row r="125" spans="1:10" ht="15" hidden="1" customHeight="1" x14ac:dyDescent="0.25">
      <c r="A125" s="24" t="str">
        <f>+'Costo PQ'!B109</f>
        <v>108</v>
      </c>
      <c r="B125" s="24" t="str">
        <f>+'Costo PQ'!C109</f>
        <v>PQ BOLLAND BX256 BACTERICIDA         (l)</v>
      </c>
      <c r="C125" s="24" t="str">
        <f>+'Costo PQ'!F109</f>
        <v>L</v>
      </c>
      <c r="D125" s="36">
        <f>IFERROR(VLOOKUP(I125,#REF!,2,FALSE),0)-IFERROR(VLOOKUP(I125,#REF!,2,FALSE),0)+(IFERROR(VLOOKUP(I125,#REF!,2,FALSE),0))</f>
        <v>0</v>
      </c>
      <c r="E125" s="15">
        <f>+'Costo PQ'!M109</f>
        <v>3.76842441375502</v>
      </c>
      <c r="F125" s="15">
        <f t="shared" si="2"/>
        <v>0</v>
      </c>
      <c r="G125" s="24">
        <f>+'Costo PQ'!D109</f>
        <v>1000232727</v>
      </c>
      <c r="H125" s="24"/>
      <c r="J125" s="37">
        <f t="shared" si="3"/>
        <v>0</v>
      </c>
    </row>
    <row r="126" spans="1:10" ht="15" hidden="1" customHeight="1" x14ac:dyDescent="0.25">
      <c r="A126" s="24" t="str">
        <f>+'Costo PQ'!B110</f>
        <v>109</v>
      </c>
      <c r="B126" s="24" t="str">
        <f>+'Costo PQ'!C110</f>
        <v>PQ ESPUMIG.L BOLLAND ESB9862</v>
      </c>
      <c r="C126" s="24" t="str">
        <f>+'Costo PQ'!F110</f>
        <v>L</v>
      </c>
      <c r="D126" s="36">
        <f>IFERROR(VLOOKUP(I126,#REF!,2,FALSE),0)-IFERROR(VLOOKUP(I126,#REF!,2,FALSE),0)+(IFERROR(VLOOKUP(I126,#REF!,2,FALSE),0))</f>
        <v>0</v>
      </c>
      <c r="E126" s="15">
        <f>+'Costo PQ'!M110</f>
        <v>6.0682716662672798</v>
      </c>
      <c r="F126" s="15">
        <f t="shared" si="2"/>
        <v>0</v>
      </c>
      <c r="G126" s="24">
        <f>+'Costo PQ'!D110</f>
        <v>1000549998</v>
      </c>
      <c r="H126" s="24"/>
      <c r="J126" s="37">
        <f t="shared" si="3"/>
        <v>0</v>
      </c>
    </row>
    <row r="127" spans="1:10" ht="15" hidden="1" customHeight="1" x14ac:dyDescent="0.25">
      <c r="A127" s="24" t="str">
        <f>+'Costo PQ'!B111</f>
        <v>110</v>
      </c>
      <c r="B127" s="24" t="str">
        <f>+'Costo PQ'!C111</f>
        <v>PQ DESEMULS.GRANEL BOLLAND DBC4641</v>
      </c>
      <c r="C127" s="24" t="str">
        <f>+'Costo PQ'!F111</f>
        <v>L</v>
      </c>
      <c r="D127" s="36">
        <f>IFERROR(VLOOKUP(I127,#REF!,2,FALSE),0)-IFERROR(VLOOKUP(I127,#REF!,2,FALSE),0)+(IFERROR(VLOOKUP(I127,#REF!,2,FALSE),0))</f>
        <v>0</v>
      </c>
      <c r="E127" s="15">
        <f>+'Costo PQ'!M111</f>
        <v>7.1627772864387804</v>
      </c>
      <c r="F127" s="15">
        <f t="shared" si="2"/>
        <v>0</v>
      </c>
      <c r="G127" s="24">
        <f>+'Costo PQ'!D111</f>
        <v>1000553127</v>
      </c>
      <c r="H127" s="24"/>
      <c r="J127" s="37">
        <f t="shared" si="3"/>
        <v>0</v>
      </c>
    </row>
    <row r="128" spans="1:10" ht="15" hidden="1" customHeight="1" x14ac:dyDescent="0.25">
      <c r="A128" s="24" t="str">
        <f>+'Costo PQ'!B112</f>
        <v>111</v>
      </c>
      <c r="B128" s="24" t="str">
        <f>+'Costo PQ'!C112</f>
        <v>PQ DESEMULS.L BOLLAND DBC4614</v>
      </c>
      <c r="C128" s="24" t="str">
        <f>+'Costo PQ'!F112</f>
        <v>L</v>
      </c>
      <c r="D128" s="36">
        <f>IFERROR(VLOOKUP(I128,#REF!,2,FALSE),0)-IFERROR(VLOOKUP(I128,#REF!,2,FALSE),0)+(IFERROR(VLOOKUP(I128,#REF!,2,FALSE),0))</f>
        <v>0</v>
      </c>
      <c r="E128" s="15">
        <f>+'Costo PQ'!M112</f>
        <v>6.26223468756349</v>
      </c>
      <c r="F128" s="15">
        <f t="shared" si="2"/>
        <v>0</v>
      </c>
      <c r="G128" s="24">
        <f>+'Costo PQ'!D112</f>
        <v>1000550003</v>
      </c>
      <c r="H128" s="24"/>
      <c r="J128" s="37">
        <f t="shared" si="3"/>
        <v>0</v>
      </c>
    </row>
    <row r="129" spans="1:10" ht="15" hidden="1" customHeight="1" x14ac:dyDescent="0.25">
      <c r="A129" s="24" t="str">
        <f>+'Costo PQ'!B113</f>
        <v>112</v>
      </c>
      <c r="B129" s="24" t="str">
        <f>+'Costo PQ'!C113</f>
        <v>PQ DESEMULS.L BOLLAND DBC4655</v>
      </c>
      <c r="C129" s="24" t="str">
        <f>+'Costo PQ'!F113</f>
        <v>L</v>
      </c>
      <c r="D129" s="36">
        <f>IFERROR(VLOOKUP(I129,#REF!,2,FALSE),0)-IFERROR(VLOOKUP(I129,#REF!,2,FALSE),0)+(IFERROR(VLOOKUP(I129,#REF!,2,FALSE),0))</f>
        <v>0</v>
      </c>
      <c r="E129" s="15">
        <f>+'Costo PQ'!M113</f>
        <v>6.3869252012539199</v>
      </c>
      <c r="F129" s="15">
        <f t="shared" si="2"/>
        <v>0</v>
      </c>
      <c r="G129" s="24">
        <f>+'Costo PQ'!D113</f>
        <v>1000550001</v>
      </c>
      <c r="H129" s="24"/>
      <c r="J129" s="37">
        <f t="shared" si="3"/>
        <v>0</v>
      </c>
    </row>
    <row r="130" spans="1:10" ht="15" hidden="1" customHeight="1" x14ac:dyDescent="0.25">
      <c r="A130" s="24" t="str">
        <f>+'Costo PQ'!B114</f>
        <v>113</v>
      </c>
      <c r="B130" s="24" t="str">
        <f>+'Costo PQ'!C114</f>
        <v>PQ DESEMULS._ BOLLAND DBC4886</v>
      </c>
      <c r="C130" s="24" t="str">
        <f>+'Costo PQ'!F114</f>
        <v>L</v>
      </c>
      <c r="D130" s="36">
        <f>IFERROR(VLOOKUP(I130,#REF!,2,FALSE),0)-IFERROR(VLOOKUP(I130,#REF!,2,FALSE),0)+(IFERROR(VLOOKUP(I130,#REF!,2,FALSE),0))</f>
        <v>0</v>
      </c>
      <c r="E130" s="15">
        <f>+'Costo PQ'!M114</f>
        <v>5.0014750491380999</v>
      </c>
      <c r="F130" s="15">
        <f t="shared" si="2"/>
        <v>0</v>
      </c>
      <c r="G130" s="24">
        <f>+'Costo PQ'!D114</f>
        <v>1000561457</v>
      </c>
      <c r="H130" s="24"/>
      <c r="J130" s="37">
        <f t="shared" si="3"/>
        <v>0</v>
      </c>
    </row>
    <row r="131" spans="1:10" ht="15" hidden="1" customHeight="1" x14ac:dyDescent="0.25">
      <c r="A131" s="24" t="str">
        <f>+'Costo PQ'!B115</f>
        <v>114</v>
      </c>
      <c r="B131" s="24" t="str">
        <f>+'Costo PQ'!C115</f>
        <v>PQ BOLLAND RT102 RUPTOR EMULSION     (l)</v>
      </c>
      <c r="C131" s="24" t="str">
        <f>+'Costo PQ'!F115</f>
        <v>L</v>
      </c>
      <c r="D131" s="36">
        <f>IFERROR(VLOOKUP(I131,#REF!,2,FALSE),0)-IFERROR(VLOOKUP(I131,#REF!,2,FALSE),0)+(IFERROR(VLOOKUP(I131,#REF!,2,FALSE),0))</f>
        <v>0</v>
      </c>
      <c r="E131" s="15">
        <f>+'Costo PQ'!M115</f>
        <v>6.4007797027750799</v>
      </c>
      <c r="F131" s="15">
        <f t="shared" si="2"/>
        <v>0</v>
      </c>
      <c r="G131" s="24">
        <f>+'Costo PQ'!D115</f>
        <v>1000224390</v>
      </c>
      <c r="H131" s="24"/>
      <c r="J131" s="37">
        <f t="shared" si="3"/>
        <v>0</v>
      </c>
    </row>
    <row r="132" spans="1:10" ht="15" hidden="1" customHeight="1" x14ac:dyDescent="0.25">
      <c r="A132" s="24" t="str">
        <f>+'Costo PQ'!B116</f>
        <v>115</v>
      </c>
      <c r="B132" s="24" t="str">
        <f>+'Costo PQ'!C116</f>
        <v>PQ DESEMULS._ BOLLAND RT729</v>
      </c>
      <c r="C132" s="24" t="str">
        <f>+'Costo PQ'!F116</f>
        <v>L</v>
      </c>
      <c r="D132" s="36">
        <f>IFERROR(VLOOKUP(I132,#REF!,2,FALSE),0)-IFERROR(VLOOKUP(I132,#REF!,2,FALSE),0)+(IFERROR(VLOOKUP(I132,#REF!,2,FALSE),0))</f>
        <v>0</v>
      </c>
      <c r="E132" s="15">
        <f>+'Costo PQ'!M116</f>
        <v>7.4398673168619398</v>
      </c>
      <c r="F132" s="15">
        <f t="shared" si="2"/>
        <v>0</v>
      </c>
      <c r="G132" s="24">
        <f>+'Costo PQ'!D116</f>
        <v>1000561458</v>
      </c>
      <c r="H132" s="24"/>
      <c r="J132" s="37">
        <f t="shared" si="3"/>
        <v>0</v>
      </c>
    </row>
    <row r="133" spans="1:10" ht="15" hidden="1" customHeight="1" x14ac:dyDescent="0.25">
      <c r="A133" s="24" t="str">
        <f>+'Costo PQ'!B117</f>
        <v>116</v>
      </c>
      <c r="B133" s="24" t="str">
        <f>+'Costo PQ'!C117</f>
        <v>PQ FLOCULANTE BOLLAND FBS4500</v>
      </c>
      <c r="C133" s="24" t="str">
        <f>+'Costo PQ'!F117</f>
        <v>L</v>
      </c>
      <c r="D133" s="36">
        <f>IFERROR(VLOOKUP(I133,#REF!,2,FALSE),0)-IFERROR(VLOOKUP(I133,#REF!,2,FALSE),0)+(IFERROR(VLOOKUP(I133,#REF!,2,FALSE),0))</f>
        <v>0</v>
      </c>
      <c r="E133" s="15">
        <f>+'Costo PQ'!M117</f>
        <v>9.1162620009220792</v>
      </c>
      <c r="F133" s="15">
        <f t="shared" si="2"/>
        <v>0</v>
      </c>
      <c r="G133" s="24">
        <f>+'Costo PQ'!D117</f>
        <v>1000510682</v>
      </c>
      <c r="H133" s="24"/>
      <c r="J133" s="37">
        <f t="shared" si="3"/>
        <v>0</v>
      </c>
    </row>
    <row r="134" spans="1:10" ht="15" hidden="1" customHeight="1" x14ac:dyDescent="0.25">
      <c r="A134" s="24" t="str">
        <f>+'Costo PQ'!B118</f>
        <v>117</v>
      </c>
      <c r="B134" s="24" t="str">
        <f>+'Costo PQ'!C118</f>
        <v>PQ BACTER._ BOLLAND BX237</v>
      </c>
      <c r="C134" s="24" t="str">
        <f>+'Costo PQ'!F118</f>
        <v>L</v>
      </c>
      <c r="D134" s="36">
        <f>IFERROR(VLOOKUP(I134,#REF!,2,FALSE),0)-IFERROR(VLOOKUP(I134,#REF!,2,FALSE),0)+(IFERROR(VLOOKUP(I134,#REF!,2,FALSE),0))</f>
        <v>0</v>
      </c>
      <c r="E134" s="15">
        <f>+'Costo PQ'!M118</f>
        <v>3.0341358331336399</v>
      </c>
      <c r="F134" s="15">
        <f t="shared" si="2"/>
        <v>0</v>
      </c>
      <c r="G134" s="24">
        <f>+'Costo PQ'!D118</f>
        <v>1000558124</v>
      </c>
      <c r="H134" s="24"/>
      <c r="J134" s="37">
        <f t="shared" si="3"/>
        <v>0</v>
      </c>
    </row>
    <row r="135" spans="1:10" ht="15" hidden="1" customHeight="1" x14ac:dyDescent="0.25">
      <c r="A135" s="24" t="str">
        <f>+'Costo PQ'!B119</f>
        <v>118</v>
      </c>
      <c r="B135" s="24" t="str">
        <f>+'Costo PQ'!C119</f>
        <v>PQ INHIB.MULTIP.BOLLAND ICS408</v>
      </c>
      <c r="C135" s="24" t="str">
        <f>+'Costo PQ'!F119</f>
        <v>L</v>
      </c>
      <c r="D135" s="36">
        <f>IFERROR(VLOOKUP(I135,#REF!,2,FALSE),0)-IFERROR(VLOOKUP(I135,#REF!,2,FALSE),0)+(IFERROR(VLOOKUP(I135,#REF!,2,FALSE),0))</f>
        <v>0</v>
      </c>
      <c r="E135" s="15">
        <f>+'Costo PQ'!M119</f>
        <v>4.2533319669955603</v>
      </c>
      <c r="F135" s="15">
        <f t="shared" si="2"/>
        <v>0</v>
      </c>
      <c r="G135" s="24">
        <f>+'Costo PQ'!D119</f>
        <v>1000544438</v>
      </c>
      <c r="H135" s="24"/>
      <c r="J135" s="37">
        <f t="shared" si="3"/>
        <v>0</v>
      </c>
    </row>
    <row r="136" spans="1:10" ht="15" hidden="1" customHeight="1" x14ac:dyDescent="0.25">
      <c r="A136" s="24" t="str">
        <f>+'Costo PQ'!B120</f>
        <v>119</v>
      </c>
      <c r="B136" s="24" t="str">
        <f>+'Costo PQ'!C120</f>
        <v>PQ INHIB.INCRUST._ BOLLAND IC5091</v>
      </c>
      <c r="C136" s="24" t="str">
        <f>+'Costo PQ'!F120</f>
        <v>L</v>
      </c>
      <c r="D136" s="36">
        <f>IFERROR(VLOOKUP(I136,#REF!,2,FALSE),0)-IFERROR(VLOOKUP(I136,#REF!,2,FALSE),0)+(IFERROR(VLOOKUP(I136,#REF!,2,FALSE),0))</f>
        <v>0</v>
      </c>
      <c r="E136" s="15">
        <f>+'Costo PQ'!M120</f>
        <v>4.0178054411358701</v>
      </c>
      <c r="F136" s="15">
        <f t="shared" si="2"/>
        <v>0</v>
      </c>
      <c r="G136" s="24">
        <f>+'Costo PQ'!D120</f>
        <v>1000568102</v>
      </c>
      <c r="H136" s="24"/>
      <c r="I136" s="1" t="s">
        <v>59</v>
      </c>
      <c r="J136" s="37">
        <f t="shared" si="3"/>
        <v>0</v>
      </c>
    </row>
    <row r="137" spans="1:10" ht="15" hidden="1" customHeight="1" x14ac:dyDescent="0.25">
      <c r="A137" s="24" t="str">
        <f>+'Costo PQ'!B121</f>
        <v>120</v>
      </c>
      <c r="B137" s="24" t="str">
        <f>+'Costo PQ'!C121</f>
        <v>PQ FLOCUL._ BOLLAND FBS5609</v>
      </c>
      <c r="C137" s="24" t="str">
        <f>+'Costo PQ'!F121</f>
        <v>L</v>
      </c>
      <c r="D137" s="36">
        <f>IFERROR(VLOOKUP(I137,#REF!,2,FALSE),0)-IFERROR(VLOOKUP(I137,#REF!,2,FALSE),0)+(IFERROR(VLOOKUP(I137,#REF!,2,FALSE),0))</f>
        <v>0</v>
      </c>
      <c r="E137" s="15">
        <f>+'Costo PQ'!M121</f>
        <v>9.1716800070067102</v>
      </c>
      <c r="F137" s="15">
        <f t="shared" si="2"/>
        <v>0</v>
      </c>
      <c r="G137" s="24">
        <f>+'Costo PQ'!D121</f>
        <v>1000572931</v>
      </c>
      <c r="H137" s="24"/>
      <c r="J137" s="37">
        <f t="shared" si="3"/>
        <v>0</v>
      </c>
    </row>
    <row r="138" spans="1:10" ht="15" hidden="1" customHeight="1" x14ac:dyDescent="0.25">
      <c r="A138" s="24" t="str">
        <f>+'Costo PQ'!B122</f>
        <v>121</v>
      </c>
      <c r="B138" s="24" t="str">
        <f>+'Costo PQ'!C122</f>
        <v>PQ FLOCUL._ BOLLAND FBS7614</v>
      </c>
      <c r="C138" s="24" t="str">
        <f>+'Costo PQ'!F122</f>
        <v>L</v>
      </c>
      <c r="D138" s="36">
        <f>IFERROR(VLOOKUP(I138,#REF!,2,FALSE),0)-IFERROR(VLOOKUP(I138,#REF!,2,FALSE),0)+(IFERROR(VLOOKUP(I138,#REF!,2,FALSE),0))</f>
        <v>0</v>
      </c>
      <c r="E138" s="15">
        <f>+'Costo PQ'!M122</f>
        <v>5.0430385537015798</v>
      </c>
      <c r="F138" s="15">
        <f t="shared" si="2"/>
        <v>0</v>
      </c>
      <c r="G138" s="24">
        <f>+'Costo PQ'!D122</f>
        <v>1000572932</v>
      </c>
      <c r="H138" s="24"/>
      <c r="J138" s="37">
        <f t="shared" si="3"/>
        <v>0</v>
      </c>
    </row>
    <row r="139" spans="1:10" ht="20.100000000000001" hidden="1" customHeight="1" x14ac:dyDescent="0.25">
      <c r="A139" s="24" t="str">
        <f>+'Costo PQ'!B123</f>
        <v>122</v>
      </c>
      <c r="B139" s="24" t="str">
        <f>+'Costo PQ'!C123</f>
        <v>PQ DESEMULS._ BOLLAND DBC3513</v>
      </c>
      <c r="C139" s="24" t="str">
        <f>+'Costo PQ'!F123</f>
        <v>L</v>
      </c>
      <c r="D139" s="36">
        <f>IFERROR(VLOOKUP(I139,#REF!,2,FALSE),0)-IFERROR(VLOOKUP(I139,#REF!,2,FALSE),0)+(IFERROR(VLOOKUP(I139,#REF!,2,FALSE),0))</f>
        <v>0</v>
      </c>
      <c r="E139" s="15">
        <f>+'Costo PQ'!M123</f>
        <v>7.1489227849176196</v>
      </c>
      <c r="F139" s="15">
        <f t="shared" si="2"/>
        <v>0</v>
      </c>
      <c r="G139" s="24">
        <f>+'Costo PQ'!D123</f>
        <v>1000574896</v>
      </c>
      <c r="H139" s="43">
        <v>222052</v>
      </c>
      <c r="J139" s="40">
        <f t="shared" si="3"/>
        <v>0</v>
      </c>
    </row>
    <row r="140" spans="1:10" hidden="1" x14ac:dyDescent="0.25">
      <c r="A140" s="24" t="str">
        <f>+'Costo PQ'!B124</f>
        <v>123</v>
      </c>
      <c r="B140" s="24" t="str">
        <f>+'Costo PQ'!C124</f>
        <v>PQ DESEMULS._ BOLLAND DBC4352SP</v>
      </c>
      <c r="C140" s="24" t="str">
        <f>+'Costo PQ'!F124</f>
        <v>L</v>
      </c>
      <c r="D140" s="36">
        <f>IFERROR(VLOOKUP(I140,#REF!,2,FALSE),0)-IFERROR(VLOOKUP(I140,#REF!,2,FALSE),0)+(IFERROR(VLOOKUP(I140,#REF!,2,FALSE),0))</f>
        <v>0</v>
      </c>
      <c r="E140" s="15">
        <f>+'Costo PQ'!M124</f>
        <v>7.75852085184858</v>
      </c>
      <c r="F140" s="15">
        <f t="shared" si="2"/>
        <v>0</v>
      </c>
      <c r="G140" s="24">
        <f>+'Costo PQ'!D124</f>
        <v>1000577384</v>
      </c>
      <c r="H140" s="24"/>
      <c r="J140" s="37">
        <f t="shared" si="3"/>
        <v>0</v>
      </c>
    </row>
    <row r="141" spans="1:10" hidden="1" x14ac:dyDescent="0.25">
      <c r="A141" s="24" t="str">
        <f>+'Costo PQ'!B125</f>
        <v>124</v>
      </c>
      <c r="B141" s="24" t="str">
        <f>+'Costo PQ'!C125</f>
        <v>PQ RUPT.EMULS._ BOLLAND RT903SP</v>
      </c>
      <c r="C141" s="24" t="str">
        <f>+'Costo PQ'!F125</f>
        <v>L</v>
      </c>
      <c r="D141" s="36">
        <f>IFERROR(VLOOKUP(I141,#REF!,2,FALSE),0)-IFERROR(VLOOKUP(I141,#REF!,2,FALSE),0)+(IFERROR(VLOOKUP(I141,#REF!,2,FALSE),0))</f>
        <v>0</v>
      </c>
      <c r="E141" s="15">
        <f>+'Costo PQ'!M125</f>
        <v>7.8000843564120501</v>
      </c>
      <c r="F141" s="15">
        <f t="shared" si="2"/>
        <v>0</v>
      </c>
      <c r="G141" s="24">
        <f>+'Costo PQ'!D125</f>
        <v>1000577366</v>
      </c>
      <c r="H141" s="24"/>
      <c r="J141" s="37">
        <f t="shared" si="3"/>
        <v>0</v>
      </c>
    </row>
    <row r="142" spans="1:10" hidden="1" x14ac:dyDescent="0.25">
      <c r="A142" s="24" t="str">
        <f>+'Costo PQ'!B126</f>
        <v>125</v>
      </c>
      <c r="B142" s="24" t="str">
        <f>+'Costo PQ'!C126</f>
        <v>PQ DESINCRUSTANTE BOLLAND NOVOC DS3500</v>
      </c>
      <c r="C142" s="24" t="str">
        <f>+'Costo PQ'!F126</f>
        <v>L</v>
      </c>
      <c r="D142" s="36">
        <f>IFERROR(VLOOKUP(I142,#REF!,2,FALSE),0)-IFERROR(VLOOKUP(I142,#REF!,2,FALSE),0)+(IFERROR(VLOOKUP(I142,#REF!,2,FALSE),0))</f>
        <v>0</v>
      </c>
      <c r="E142" s="15">
        <f>+'Costo PQ'!M126</f>
        <v>2.7431913011893201</v>
      </c>
      <c r="F142" s="15">
        <f t="shared" si="2"/>
        <v>0</v>
      </c>
      <c r="G142" s="24">
        <f>+'Costo PQ'!D126</f>
        <v>1000541237</v>
      </c>
      <c r="H142" s="24"/>
      <c r="J142" s="37">
        <f t="shared" si="3"/>
        <v>0</v>
      </c>
    </row>
    <row r="143" spans="1:10" hidden="1" x14ac:dyDescent="0.25">
      <c r="A143" s="24" t="str">
        <f>+'Costo PQ'!B127</f>
        <v>126</v>
      </c>
      <c r="B143" s="24" t="str">
        <f>+'Costo PQ'!C127</f>
        <v>PQ DESEMULS._ BOLLAND RT566</v>
      </c>
      <c r="C143" s="24" t="str">
        <f>+'Costo PQ'!F127</f>
        <v>L</v>
      </c>
      <c r="D143" s="36">
        <f>IFERROR(VLOOKUP(I143,#REF!,2,FALSE),0)-IFERROR(VLOOKUP(I143,#REF!,2,FALSE),0)+(IFERROR(VLOOKUP(I143,#REF!,2,FALSE),0))</f>
        <v>0</v>
      </c>
      <c r="E143" s="15">
        <f>+'Costo PQ'!M127</f>
        <v>8.5205184355122796</v>
      </c>
      <c r="F143" s="15">
        <f t="shared" si="2"/>
        <v>0</v>
      </c>
      <c r="G143" s="24">
        <f>+'Costo PQ'!D127</f>
        <v>1000579471</v>
      </c>
      <c r="H143" s="24"/>
      <c r="J143" s="37">
        <f t="shared" si="3"/>
        <v>0</v>
      </c>
    </row>
    <row r="144" spans="1:10" hidden="1" x14ac:dyDescent="0.25">
      <c r="A144" s="24" t="str">
        <f>+'Costo PQ'!B128</f>
        <v>127</v>
      </c>
      <c r="B144" s="24" t="str">
        <f>+'Costo PQ'!C128</f>
        <v>PQ DESEMULS._ BOLLAND RT760</v>
      </c>
      <c r="C144" s="24" t="str">
        <f>+'Costo PQ'!F128</f>
        <v>L</v>
      </c>
      <c r="D144" s="36">
        <f>IFERROR(VLOOKUP(I144,#REF!,2,FALSE),0)-IFERROR(VLOOKUP(I144,#REF!,2,FALSE),0)+(IFERROR(VLOOKUP(I144,#REF!,2,FALSE),0))</f>
        <v>0</v>
      </c>
      <c r="E144" s="15">
        <f>+'Costo PQ'!M128</f>
        <v>8.6036454446392305</v>
      </c>
      <c r="F144" s="15">
        <f t="shared" si="2"/>
        <v>0</v>
      </c>
      <c r="G144" s="24">
        <f>+'Costo PQ'!D128</f>
        <v>1000579481</v>
      </c>
      <c r="H144" s="24"/>
      <c r="J144" s="37">
        <f t="shared" si="3"/>
        <v>0</v>
      </c>
    </row>
    <row r="145" spans="1:10" hidden="1" x14ac:dyDescent="0.25">
      <c r="A145" s="24" t="str">
        <f>+'Costo PQ'!B129</f>
        <v>128</v>
      </c>
      <c r="B145" s="24" t="str">
        <f>+'Costo PQ'!C129</f>
        <v>PQ SECUESTR.H2S _ BOLLAND BSH300</v>
      </c>
      <c r="C145" s="24" t="str">
        <f>+'Costo PQ'!F129</f>
        <v>L</v>
      </c>
      <c r="D145" s="36">
        <f>IFERROR(VLOOKUP(I145,#REF!,2,FALSE),0)-IFERROR(VLOOKUP(I145,#REF!,2,FALSE),0)+(IFERROR(VLOOKUP(I145,#REF!,2,FALSE),0))</f>
        <v>0</v>
      </c>
      <c r="E145" s="15">
        <f>+'Costo PQ'!M129</f>
        <v>2.7293367996681601</v>
      </c>
      <c r="F145" s="15">
        <f t="shared" si="2"/>
        <v>0</v>
      </c>
      <c r="G145" s="24">
        <f>+'Costo PQ'!D129</f>
        <v>1000581772</v>
      </c>
      <c r="H145" s="24"/>
      <c r="J145" s="37">
        <f t="shared" si="3"/>
        <v>0</v>
      </c>
    </row>
    <row r="146" spans="1:10" hidden="1" x14ac:dyDescent="0.25">
      <c r="A146" s="24" t="str">
        <f>+'Costo PQ'!B130</f>
        <v>129</v>
      </c>
      <c r="B146" s="24" t="str">
        <f>+'Costo PQ'!C130</f>
        <v>PQ BACTER.BOLLAND BXC3209</v>
      </c>
      <c r="C146" s="24" t="str">
        <f>+'Costo PQ'!F130</f>
        <v>L</v>
      </c>
      <c r="D146" s="36">
        <f>IFERROR(VLOOKUP(I146,#REF!,2,FALSE),0)-IFERROR(VLOOKUP(I146,#REF!,2,FALSE),0)+(IFERROR(VLOOKUP(I146,#REF!,2,FALSE),0))</f>
        <v>0</v>
      </c>
      <c r="E146" s="15">
        <f>+'Costo PQ'!M130</f>
        <v>2.8401728118374301</v>
      </c>
      <c r="F146" s="15">
        <f t="shared" si="2"/>
        <v>0</v>
      </c>
      <c r="G146" s="24">
        <f>+'Costo PQ'!D130</f>
        <v>1000544348</v>
      </c>
      <c r="H146" s="24"/>
      <c r="J146" s="37">
        <f t="shared" si="3"/>
        <v>0</v>
      </c>
    </row>
    <row r="147" spans="1:10" hidden="1" x14ac:dyDescent="0.25">
      <c r="A147" s="24" t="str">
        <f>+'Costo PQ'!B131</f>
        <v>130</v>
      </c>
      <c r="B147" s="24" t="str">
        <f>+'Costo PQ'!C131</f>
        <v>PQ INHIB.CORR._ BOLLAND CY802</v>
      </c>
      <c r="C147" s="24" t="str">
        <f>+'Costo PQ'!F131</f>
        <v>L</v>
      </c>
      <c r="D147" s="36">
        <f>IFERROR(VLOOKUP(I147,#REF!,2,FALSE),0)-IFERROR(VLOOKUP(I147,#REF!,2,FALSE),0)+(IFERROR(VLOOKUP(I147,#REF!,2,FALSE),0))</f>
        <v>0</v>
      </c>
      <c r="E147" s="15">
        <f>+'Costo PQ'!M131</f>
        <v>3.6021703955011302</v>
      </c>
      <c r="F147" s="15">
        <f t="shared" ref="F147:F168" si="4">D147*E147</f>
        <v>0</v>
      </c>
      <c r="G147" s="24">
        <f>+'Costo PQ'!D131</f>
        <v>1000581775</v>
      </c>
      <c r="H147" s="24"/>
      <c r="J147" s="37">
        <f t="shared" ref="J147:J168" si="5">D147</f>
        <v>0</v>
      </c>
    </row>
    <row r="148" spans="1:10" hidden="1" x14ac:dyDescent="0.25">
      <c r="A148" s="24" t="str">
        <f>+'Costo PQ'!B132</f>
        <v>131</v>
      </c>
      <c r="B148" s="24" t="str">
        <f>+'Costo PQ'!C132</f>
        <v>PQ INHIB.INCRUST._ BOLLAND IC5098</v>
      </c>
      <c r="C148" s="24" t="str">
        <f>+'Costo PQ'!F132</f>
        <v>L</v>
      </c>
      <c r="D148" s="36">
        <f>IFERROR(VLOOKUP(I148,#REF!,2,FALSE),0)-IFERROR(VLOOKUP(I148,#REF!,2,FALSE),0)+(IFERROR(VLOOKUP(I148,#REF!,2,FALSE),0))</f>
        <v>0</v>
      </c>
      <c r="E148" s="15">
        <f>+'Costo PQ'!M132</f>
        <v>4.2117684624320804</v>
      </c>
      <c r="F148" s="15">
        <f t="shared" si="4"/>
        <v>0</v>
      </c>
      <c r="G148" s="24">
        <f>+'Costo PQ'!D132</f>
        <v>1000581773</v>
      </c>
      <c r="H148" s="24"/>
      <c r="J148" s="37">
        <f t="shared" si="5"/>
        <v>0</v>
      </c>
    </row>
    <row r="149" spans="1:10" ht="24.95" hidden="1" customHeight="1" x14ac:dyDescent="0.25">
      <c r="A149" s="24" t="str">
        <f>+'Costo PQ'!B133</f>
        <v>132</v>
      </c>
      <c r="B149" s="24" t="str">
        <f>+'Costo PQ'!C133</f>
        <v>PQ INHIB.INCRUST._ BOLLAND IC7001</v>
      </c>
      <c r="C149" s="24" t="str">
        <f>+'Costo PQ'!F133</f>
        <v>L</v>
      </c>
      <c r="D149" s="36">
        <f>IFERROR(VLOOKUP(I149,#REF!,2,FALSE),0)-IFERROR(VLOOKUP(I149,#REF!,2,FALSE),0)+(IFERROR(VLOOKUP(I149,#REF!,2,FALSE),0))</f>
        <v>0</v>
      </c>
      <c r="E149" s="15">
        <f>+'Costo PQ'!M133</f>
        <v>7.0796502773118304</v>
      </c>
      <c r="F149" s="15">
        <f t="shared" si="4"/>
        <v>0</v>
      </c>
      <c r="G149" s="24">
        <f>+'Costo PQ'!D133</f>
        <v>1000582063</v>
      </c>
      <c r="H149" s="24"/>
      <c r="I149" s="1" t="s">
        <v>60</v>
      </c>
      <c r="J149" s="37">
        <f>D149/200</f>
        <v>0</v>
      </c>
    </row>
    <row r="150" spans="1:10" hidden="1" x14ac:dyDescent="0.25">
      <c r="A150" s="24" t="str">
        <f>+'Costo PQ'!B134</f>
        <v>133</v>
      </c>
      <c r="B150" s="24" t="str">
        <f>+'Costo PQ'!C134</f>
        <v>PQ INHIB.PARAF._ BOLLAND IPB279</v>
      </c>
      <c r="C150" s="24" t="str">
        <f>+'Costo PQ'!F134</f>
        <v>L</v>
      </c>
      <c r="D150" s="36">
        <f>IFERROR(VLOOKUP(I150,#REF!,2,FALSE),0)-IFERROR(VLOOKUP(I150,#REF!,2,FALSE),0)+(IFERROR(VLOOKUP(I150,#REF!,2,FALSE),0))</f>
        <v>0</v>
      </c>
      <c r="E150" s="15">
        <f>+'Costo PQ'!M134</f>
        <v>5.9020176480133797</v>
      </c>
      <c r="F150" s="15">
        <f t="shared" si="4"/>
        <v>0</v>
      </c>
      <c r="G150" s="24">
        <f>+'Costo PQ'!D134</f>
        <v>1000582064</v>
      </c>
      <c r="H150" s="24"/>
      <c r="J150" s="37">
        <f t="shared" si="5"/>
        <v>0</v>
      </c>
    </row>
    <row r="151" spans="1:10" hidden="1" x14ac:dyDescent="0.25">
      <c r="A151" s="24" t="str">
        <f>+'Costo PQ'!B135</f>
        <v>134</v>
      </c>
      <c r="B151" s="24" t="str">
        <f>+'Costo PQ'!C135</f>
        <v>PQ INHIB.ASFALT.PARAF._ BOLLAND IPB651</v>
      </c>
      <c r="C151" s="24" t="str">
        <f>+'Costo PQ'!F135</f>
        <v>L</v>
      </c>
      <c r="D151" s="36">
        <f>IFERROR(VLOOKUP(I151,#REF!,2,FALSE),0)-IFERROR(VLOOKUP(I151,#REF!,2,FALSE),0)+(IFERROR(VLOOKUP(I151,#REF!,2,FALSE),0))</f>
        <v>0</v>
      </c>
      <c r="E151" s="15">
        <f>+'Costo PQ'!M135</f>
        <v>7.6199758366369901</v>
      </c>
      <c r="F151" s="15">
        <f t="shared" si="4"/>
        <v>0</v>
      </c>
      <c r="G151" s="24">
        <f>+'Costo PQ'!D135</f>
        <v>1000582014</v>
      </c>
      <c r="H151" s="24"/>
      <c r="J151" s="37">
        <f t="shared" si="5"/>
        <v>0</v>
      </c>
    </row>
    <row r="152" spans="1:10" hidden="1" x14ac:dyDescent="0.25">
      <c r="A152" s="24" t="str">
        <f>+'Costo PQ'!B136</f>
        <v>135</v>
      </c>
      <c r="B152" s="24" t="str">
        <f>+'Costo PQ'!C136</f>
        <v>PQ BOLLAND RFB790 REDUCTOR FRICCION  (l)</v>
      </c>
      <c r="C152" s="24" t="str">
        <f>+'Costo PQ'!F136</f>
        <v>L</v>
      </c>
      <c r="D152" s="36">
        <f>IFERROR(VLOOKUP(I152,#REF!,2,FALSE),0)-IFERROR(VLOOKUP(I152,#REF!,2,FALSE),0)+(IFERROR(VLOOKUP(I152,#REF!,2,FALSE),0))</f>
        <v>0</v>
      </c>
      <c r="E152" s="15">
        <f>+'Costo PQ'!M136</f>
        <v>4.6551125111091496</v>
      </c>
      <c r="F152" s="15">
        <f t="shared" si="4"/>
        <v>0</v>
      </c>
      <c r="G152" s="24">
        <f>+'Costo PQ'!D136</f>
        <v>50600814</v>
      </c>
      <c r="H152" s="24"/>
      <c r="J152" s="37">
        <f t="shared" si="5"/>
        <v>0</v>
      </c>
    </row>
    <row r="153" spans="1:10" hidden="1" x14ac:dyDescent="0.25">
      <c r="A153" s="24" t="str">
        <f>+'Costo PQ'!B137</f>
        <v>136</v>
      </c>
      <c r="B153" s="24" t="str">
        <f>+'Costo PQ'!C137</f>
        <v>PQ INHIB.PARAF._ BOLLAND IPB935</v>
      </c>
      <c r="C153" s="24" t="str">
        <f>+'Costo PQ'!F137</f>
        <v>L</v>
      </c>
      <c r="D153" s="36">
        <f>IFERROR(VLOOKUP(I153,#REF!,2,FALSE),0)-IFERROR(VLOOKUP(I153,#REF!,2,FALSE),0)+(IFERROR(VLOOKUP(I153,#REF!,2,FALSE),0))</f>
        <v>0</v>
      </c>
      <c r="E153" s="15">
        <f>+'Costo PQ'!M137</f>
        <v>7.8832113655390001</v>
      </c>
      <c r="F153" s="15">
        <f t="shared" si="4"/>
        <v>0</v>
      </c>
      <c r="G153" s="24">
        <f>+'Costo PQ'!D137</f>
        <v>1000582003</v>
      </c>
      <c r="H153" s="24"/>
      <c r="J153" s="37">
        <f t="shared" si="5"/>
        <v>0</v>
      </c>
    </row>
    <row r="154" spans="1:10" hidden="1" x14ac:dyDescent="0.25">
      <c r="A154" s="24" t="str">
        <f>+'Costo PQ'!B138</f>
        <v>137</v>
      </c>
      <c r="B154" s="24" t="str">
        <f>+'Costo PQ'!C138</f>
        <v>PQ INHIB.INCRUST._ BOLLAND NX DURACAPS *</v>
      </c>
      <c r="C154" s="24" t="str">
        <f>+'Costo PQ'!F138</f>
        <v>L</v>
      </c>
      <c r="D154" s="36">
        <f>IFERROR(VLOOKUP(I154,#REF!,2,FALSE),0)-IFERROR(VLOOKUP(I154,#REF!,2,FALSE),0)+(IFERROR(VLOOKUP(I154,#REF!,2,FALSE),0))</f>
        <v>0</v>
      </c>
      <c r="E154" s="15">
        <f>+'Costo PQ'!M138</f>
        <v>14.1315915515813</v>
      </c>
      <c r="F154" s="15">
        <f t="shared" si="4"/>
        <v>0</v>
      </c>
      <c r="G154" s="24">
        <f>+'Costo PQ'!D138</f>
        <v>1000583228</v>
      </c>
      <c r="H154" s="44">
        <v>222052</v>
      </c>
      <c r="J154" s="40">
        <f t="shared" si="5"/>
        <v>0</v>
      </c>
    </row>
    <row r="155" spans="1:10" hidden="1" x14ac:dyDescent="0.25">
      <c r="A155" s="24" t="str">
        <f>+'Costo PQ'!B139</f>
        <v>138</v>
      </c>
      <c r="B155" s="24" t="str">
        <f>+'Costo PQ'!C139</f>
        <v>PQ INHIB.CORR.ENCAPS._ BOLLAND NX DURAC*</v>
      </c>
      <c r="C155" s="24" t="str">
        <f>+'Costo PQ'!F139</f>
        <v>L</v>
      </c>
      <c r="D155" s="36">
        <f>IFERROR(VLOOKUP(I155,#REF!,2,FALSE),0)-IFERROR(VLOOKUP(I155,#REF!,2,FALSE),0)+(IFERROR(VLOOKUP(I155,#REF!,2,FALSE),0))</f>
        <v>0</v>
      </c>
      <c r="E155" s="15">
        <f>+'Costo PQ'!M139</f>
        <v>14.408681582004499</v>
      </c>
      <c r="F155" s="15">
        <f t="shared" si="4"/>
        <v>0</v>
      </c>
      <c r="G155" s="24">
        <f>+'Costo PQ'!D139</f>
        <v>1000583227</v>
      </c>
      <c r="H155" s="24"/>
      <c r="J155" s="37">
        <f t="shared" si="5"/>
        <v>0</v>
      </c>
    </row>
    <row r="156" spans="1:10" hidden="1" x14ac:dyDescent="0.25">
      <c r="A156" s="24" t="str">
        <f>+'Costo PQ'!B140</f>
        <v>139</v>
      </c>
      <c r="B156" s="24" t="str">
        <f>+'Costo PQ'!C140</f>
        <v>PQ DESEMULS._ BOLLAND DBC5039</v>
      </c>
      <c r="C156" s="24" t="str">
        <f>+'Costo PQ'!F140</f>
        <v>L</v>
      </c>
      <c r="D156" s="36">
        <f>IFERROR(VLOOKUP(I156,#REF!,2,FALSE),0)-IFERROR(VLOOKUP(I156,#REF!,2,FALSE),0)+(IFERROR(VLOOKUP(I156,#REF!,2,FALSE),0))</f>
        <v>0</v>
      </c>
      <c r="E156" s="15">
        <f>+'Costo PQ'!M140</f>
        <v>7.3013223016503597</v>
      </c>
      <c r="F156" s="15">
        <f t="shared" si="4"/>
        <v>0</v>
      </c>
      <c r="G156" s="24">
        <f>+'Costo PQ'!D140</f>
        <v>1000583503</v>
      </c>
      <c r="H156" s="24"/>
      <c r="J156" s="37">
        <f t="shared" si="5"/>
        <v>0</v>
      </c>
    </row>
    <row r="157" spans="1:10" hidden="1" x14ac:dyDescent="0.25">
      <c r="A157" s="24" t="str">
        <f>+'Costo PQ'!B141</f>
        <v>140</v>
      </c>
      <c r="B157" s="24" t="str">
        <f>+'Costo PQ'!C141</f>
        <v>PQ DESEMULS._ BOLLAND DBC4077</v>
      </c>
      <c r="C157" s="24" t="str">
        <f>+'Costo PQ'!F141</f>
        <v>L</v>
      </c>
      <c r="D157" s="36">
        <f>IFERROR(VLOOKUP(I157,#REF!,2,FALSE),0)-IFERROR(VLOOKUP(I157,#REF!,2,FALSE),0)+(IFERROR(VLOOKUP(I157,#REF!,2,FALSE),0))</f>
        <v>0</v>
      </c>
      <c r="E157" s="15">
        <f>+'Costo PQ'!M141</f>
        <v>7.1627772864387804</v>
      </c>
      <c r="F157" s="15">
        <f t="shared" si="4"/>
        <v>0</v>
      </c>
      <c r="G157" s="24">
        <f>+'Costo PQ'!D141</f>
        <v>1000585030</v>
      </c>
      <c r="H157" s="24"/>
      <c r="J157" s="37">
        <f t="shared" si="5"/>
        <v>0</v>
      </c>
    </row>
    <row r="158" spans="1:10" hidden="1" x14ac:dyDescent="0.25">
      <c r="A158" s="24" t="str">
        <f>+'Costo PQ'!B142</f>
        <v>141</v>
      </c>
      <c r="B158" s="24" t="str">
        <f>+'Costo PQ'!C142</f>
        <v>PQ ESPUMIG.SOL.BARRA BOLLAND ESB310</v>
      </c>
      <c r="C158" s="24" t="str">
        <f>+'Costo PQ'!F142</f>
        <v>L</v>
      </c>
      <c r="D158" s="36">
        <f>IFERROR(VLOOKUP(I158,#REF!,2,FALSE),0)-IFERROR(VLOOKUP(I158,#REF!,2,FALSE),0)+(IFERROR(VLOOKUP(I158,#REF!,2,FALSE),0))</f>
        <v>0</v>
      </c>
      <c r="E158" s="15">
        <f>+'Costo PQ'!M142</f>
        <v>18.481905029225</v>
      </c>
      <c r="F158" s="15">
        <f t="shared" si="4"/>
        <v>0</v>
      </c>
      <c r="G158" s="24">
        <f>+'Costo PQ'!D142</f>
        <v>1000585564</v>
      </c>
      <c r="H158" s="24"/>
      <c r="J158" s="37">
        <f t="shared" si="5"/>
        <v>0</v>
      </c>
    </row>
    <row r="159" spans="1:10" hidden="1" x14ac:dyDescent="0.25">
      <c r="A159" s="24" t="str">
        <f>+'Costo PQ'!B143</f>
        <v>142</v>
      </c>
      <c r="B159" s="24" t="str">
        <f>+'Costo PQ'!C143</f>
        <v>PQ DESEMULS._ BOLLAND RT518</v>
      </c>
      <c r="C159" s="24" t="str">
        <f>+'Costo PQ'!F143</f>
        <v>L</v>
      </c>
      <c r="D159" s="36">
        <f>IFERROR(VLOOKUP(I159,#REF!,2,FALSE),0)-IFERROR(VLOOKUP(I159,#REF!,2,FALSE),0)+(IFERROR(VLOOKUP(I159,#REF!,2,FALSE),0))</f>
        <v>0</v>
      </c>
      <c r="E159" s="15">
        <f>+'Costo PQ'!M143</f>
        <v>8.2572829066102695</v>
      </c>
      <c r="F159" s="15">
        <f t="shared" si="4"/>
        <v>0</v>
      </c>
      <c r="G159" s="24">
        <f>+'Costo PQ'!D143</f>
        <v>1000583228</v>
      </c>
      <c r="H159" s="24"/>
      <c r="J159" s="37">
        <f t="shared" si="5"/>
        <v>0</v>
      </c>
    </row>
    <row r="160" spans="1:10" hidden="1" x14ac:dyDescent="0.25">
      <c r="A160" s="24" t="str">
        <f>+'Costo PQ'!B144</f>
        <v>143</v>
      </c>
      <c r="B160" s="24" t="str">
        <f>+'Costo PQ'!C144</f>
        <v>PQ FLOCUL._ BOLLAND FBS2021</v>
      </c>
      <c r="C160" s="24" t="str">
        <f>+'Costo PQ'!F144</f>
        <v>L</v>
      </c>
      <c r="D160" s="36">
        <f>IFERROR(VLOOKUP(I160,#REF!,2,FALSE),0)-IFERROR(VLOOKUP(I160,#REF!,2,FALSE),0)+(IFERROR(VLOOKUP(I160,#REF!,2,FALSE),0))</f>
        <v>0</v>
      </c>
      <c r="E160" s="15">
        <f>+'Costo PQ'!M144</f>
        <v>3.5328978878953299</v>
      </c>
      <c r="F160" s="15">
        <f t="shared" si="4"/>
        <v>0</v>
      </c>
      <c r="G160" s="24">
        <f>+'Costo PQ'!D144</f>
        <v>1000583227</v>
      </c>
      <c r="H160" s="24"/>
      <c r="J160" s="37">
        <f t="shared" si="5"/>
        <v>0</v>
      </c>
    </row>
    <row r="161" spans="1:10" hidden="1" x14ac:dyDescent="0.25">
      <c r="A161" s="24" t="str">
        <f>+'Costo PQ'!B145</f>
        <v>144</v>
      </c>
      <c r="B161" s="24" t="str">
        <f>+'Costo PQ'!C145</f>
        <v>PQ DESEMULS._ BOLLAND DBC5039</v>
      </c>
      <c r="C161" s="24" t="str">
        <f>+'Costo PQ'!F145</f>
        <v>L</v>
      </c>
      <c r="D161" s="36">
        <f>IFERROR(VLOOKUP(I161,#REF!,2,FALSE),0)-IFERROR(VLOOKUP(I161,#REF!,2,FALSE),0)+(IFERROR(VLOOKUP(I161,#REF!,2,FALSE),0))</f>
        <v>0</v>
      </c>
      <c r="E161" s="15" t="e">
        <f>+'Costo PQ'!M145</f>
        <v>#N/A</v>
      </c>
      <c r="F161" s="15" t="e">
        <f t="shared" si="4"/>
        <v>#N/A</v>
      </c>
      <c r="G161" s="24">
        <f>+'Costo PQ'!D145</f>
        <v>1000583503</v>
      </c>
      <c r="H161" s="24"/>
      <c r="J161" s="37">
        <f t="shared" si="5"/>
        <v>0</v>
      </c>
    </row>
    <row r="162" spans="1:10" hidden="1" x14ac:dyDescent="0.25">
      <c r="A162" s="24">
        <f>+'Costo PQ'!B146</f>
        <v>0</v>
      </c>
      <c r="B162" s="24">
        <f>+'Costo PQ'!C146</f>
        <v>0</v>
      </c>
      <c r="C162" s="24">
        <f>+'Costo PQ'!F146</f>
        <v>0</v>
      </c>
      <c r="D162" s="36">
        <f>IFERROR(VLOOKUP(I162,#REF!,2,FALSE),0)-IFERROR(VLOOKUP(I162,#REF!,2,FALSE),0)+(IFERROR(VLOOKUP(I162,#REF!,2,FALSE),0))</f>
        <v>0</v>
      </c>
      <c r="E162" s="15">
        <f>+'Costo PQ'!M146</f>
        <v>0</v>
      </c>
      <c r="F162" s="15">
        <f t="shared" si="4"/>
        <v>0</v>
      </c>
      <c r="G162" s="24">
        <f>+'Costo PQ'!D146</f>
        <v>0</v>
      </c>
      <c r="H162" s="24"/>
      <c r="J162" s="37">
        <f t="shared" si="5"/>
        <v>0</v>
      </c>
    </row>
    <row r="163" spans="1:10" hidden="1" x14ac:dyDescent="0.25">
      <c r="A163" s="24">
        <f>+'Costo PQ'!B147</f>
        <v>0</v>
      </c>
      <c r="B163" s="24">
        <f>+'Costo PQ'!C147</f>
        <v>0</v>
      </c>
      <c r="C163" s="24">
        <f>+'Costo PQ'!F147</f>
        <v>0</v>
      </c>
      <c r="D163" s="36">
        <f>IFERROR(VLOOKUP(I163,#REF!,2,FALSE),0)-IFERROR(VLOOKUP(I163,#REF!,2,FALSE),0)+(IFERROR(VLOOKUP(I163,#REF!,2,FALSE),0))</f>
        <v>0</v>
      </c>
      <c r="E163" s="15">
        <f>+'Costo PQ'!M147</f>
        <v>0</v>
      </c>
      <c r="F163" s="15">
        <f t="shared" si="4"/>
        <v>0</v>
      </c>
      <c r="G163" s="24">
        <f>+'Costo PQ'!D147</f>
        <v>0</v>
      </c>
      <c r="H163" s="24"/>
      <c r="J163" s="37">
        <f t="shared" si="5"/>
        <v>0</v>
      </c>
    </row>
    <row r="164" spans="1:10" hidden="1" x14ac:dyDescent="0.25">
      <c r="A164" s="24">
        <f>+'Costo PQ'!B148</f>
        <v>0</v>
      </c>
      <c r="B164" s="24">
        <f>+'Costo PQ'!C148</f>
        <v>0</v>
      </c>
      <c r="C164" s="24">
        <f>+'Costo PQ'!F148</f>
        <v>0</v>
      </c>
      <c r="D164" s="36">
        <f>IFERROR(VLOOKUP(I164,#REF!,2,FALSE),0)-IFERROR(VLOOKUP(I164,#REF!,2,FALSE),0)+(IFERROR(VLOOKUP(I164,#REF!,2,FALSE),0))</f>
        <v>0</v>
      </c>
      <c r="E164" s="15">
        <f>+'Costo PQ'!M148</f>
        <v>0</v>
      </c>
      <c r="F164" s="15">
        <f t="shared" si="4"/>
        <v>0</v>
      </c>
      <c r="G164" s="24">
        <f>+'Costo PQ'!D148</f>
        <v>0</v>
      </c>
      <c r="H164" s="24"/>
      <c r="J164" s="37">
        <f t="shared" si="5"/>
        <v>0</v>
      </c>
    </row>
    <row r="165" spans="1:10" hidden="1" x14ac:dyDescent="0.25">
      <c r="A165" s="24">
        <f>+'Costo PQ'!B149</f>
        <v>0</v>
      </c>
      <c r="B165" s="24">
        <f>+'Costo PQ'!C149</f>
        <v>0</v>
      </c>
      <c r="C165" s="24">
        <f>+'Costo PQ'!F149</f>
        <v>0</v>
      </c>
      <c r="D165" s="36">
        <f>IFERROR(VLOOKUP(I165,#REF!,2,FALSE),0)-IFERROR(VLOOKUP(I165,#REF!,2,FALSE),0)+(IFERROR(VLOOKUP(I165,#REF!,2,FALSE),0))</f>
        <v>0</v>
      </c>
      <c r="E165" s="15">
        <f>+'Costo PQ'!M149</f>
        <v>0</v>
      </c>
      <c r="F165" s="15">
        <f t="shared" si="4"/>
        <v>0</v>
      </c>
      <c r="G165" s="24">
        <f>+'Costo PQ'!D149</f>
        <v>0</v>
      </c>
      <c r="H165" s="24"/>
      <c r="J165" s="37">
        <f t="shared" si="5"/>
        <v>0</v>
      </c>
    </row>
    <row r="166" spans="1:10" hidden="1" x14ac:dyDescent="0.25">
      <c r="A166" s="24">
        <f>+'Costo PQ'!B150</f>
        <v>0</v>
      </c>
      <c r="B166" s="24">
        <f>+'Costo PQ'!C150</f>
        <v>0</v>
      </c>
      <c r="C166" s="24">
        <f>+'Costo PQ'!F150</f>
        <v>0</v>
      </c>
      <c r="D166" s="36">
        <f>IFERROR(VLOOKUP(I166,#REF!,2,FALSE),0)-IFERROR(VLOOKUP(I166,#REF!,2,FALSE),0)+(IFERROR(VLOOKUP(I166,#REF!,2,FALSE),0))</f>
        <v>0</v>
      </c>
      <c r="E166" s="15">
        <f>+'Costo PQ'!M150</f>
        <v>0</v>
      </c>
      <c r="F166" s="15">
        <f t="shared" si="4"/>
        <v>0</v>
      </c>
      <c r="G166" s="24">
        <f>+'Costo PQ'!D150</f>
        <v>0</v>
      </c>
      <c r="H166" s="24"/>
      <c r="J166" s="37">
        <f t="shared" si="5"/>
        <v>0</v>
      </c>
    </row>
    <row r="167" spans="1:10" hidden="1" x14ac:dyDescent="0.25">
      <c r="A167" s="24">
        <f>+'Costo PQ'!B151</f>
        <v>0</v>
      </c>
      <c r="B167" s="24">
        <f>+'Costo PQ'!C151</f>
        <v>0</v>
      </c>
      <c r="C167" s="24">
        <f>+'Costo PQ'!F151</f>
        <v>0</v>
      </c>
      <c r="D167" s="36">
        <f>IFERROR(VLOOKUP(I167,#REF!,2,FALSE),0)-IFERROR(VLOOKUP(I167,#REF!,2,FALSE),0)+(IFERROR(VLOOKUP(I167,#REF!,2,FALSE),0))</f>
        <v>0</v>
      </c>
      <c r="E167" s="15">
        <f>+'Costo PQ'!M151</f>
        <v>0</v>
      </c>
      <c r="F167" s="15">
        <f t="shared" si="4"/>
        <v>0</v>
      </c>
      <c r="G167" s="24">
        <f>+'Costo PQ'!D151</f>
        <v>0</v>
      </c>
      <c r="H167" s="24"/>
      <c r="J167" s="37">
        <f t="shared" si="5"/>
        <v>0</v>
      </c>
    </row>
    <row r="168" spans="1:10" hidden="1" x14ac:dyDescent="0.25">
      <c r="A168" s="24">
        <f>+'Costo PQ'!B152</f>
        <v>0</v>
      </c>
      <c r="B168" s="24">
        <f>+'Costo PQ'!C152</f>
        <v>0</v>
      </c>
      <c r="C168" s="24">
        <f>+'Costo PQ'!F152</f>
        <v>0</v>
      </c>
      <c r="D168" s="36">
        <f>IFERROR(VLOOKUP(I168,#REF!,2,FALSE),0)-IFERROR(VLOOKUP(I168,#REF!,2,FALSE),0)+(IFERROR(VLOOKUP(I168,#REF!,2,FALSE),0))</f>
        <v>0</v>
      </c>
      <c r="E168" s="15">
        <f>+'Costo PQ'!M152</f>
        <v>0</v>
      </c>
      <c r="F168" s="15">
        <f t="shared" si="4"/>
        <v>0</v>
      </c>
      <c r="G168" s="24">
        <f>+'Costo PQ'!D152</f>
        <v>0</v>
      </c>
      <c r="H168" s="24"/>
      <c r="J168" s="37">
        <f t="shared" si="5"/>
        <v>0</v>
      </c>
    </row>
    <row r="169" spans="1:10" ht="25.5" hidden="1" customHeight="1" x14ac:dyDescent="0.25">
      <c r="B169"/>
      <c r="C169" s="114" t="s">
        <v>61</v>
      </c>
      <c r="D169" s="123"/>
      <c r="E169" s="120"/>
      <c r="F169" s="45">
        <f>SUBTOTAL(9,F18:F168)+F170</f>
        <v>25467.281461938939</v>
      </c>
      <c r="G169" s="46"/>
    </row>
    <row r="170" spans="1:10" ht="24.95" hidden="1" customHeight="1" x14ac:dyDescent="0.25">
      <c r="A170" s="13" t="s">
        <v>62</v>
      </c>
      <c r="B170" s="24" t="str">
        <f>'[1]Costo producto '!C46</f>
        <v>PQ SECUESTRANTE DE SULFHIDRICO BOLLAND *</v>
      </c>
      <c r="C170" s="13" t="s">
        <v>63</v>
      </c>
      <c r="D170" s="36">
        <v>0</v>
      </c>
      <c r="E170" s="15">
        <f>+E62</f>
        <v>4.1147869517839801</v>
      </c>
      <c r="F170" s="39">
        <f>D170*E170</f>
        <v>0</v>
      </c>
      <c r="G170" s="24">
        <f>'[1]Costo producto '!D46</f>
        <v>1000539909</v>
      </c>
      <c r="H170" s="24"/>
      <c r="I170" s="1" t="s">
        <v>56</v>
      </c>
      <c r="J170" s="40">
        <f>D170</f>
        <v>0</v>
      </c>
    </row>
    <row r="171" spans="1:10" hidden="1" x14ac:dyDescent="0.25">
      <c r="E171" s="26"/>
      <c r="F171" s="31"/>
      <c r="G171" s="31"/>
      <c r="I171" s="22" t="s">
        <v>64</v>
      </c>
    </row>
    <row r="172" spans="1:10" hidden="1" x14ac:dyDescent="0.25">
      <c r="E172" s="26"/>
      <c r="I172" s="47" t="str">
        <f>D11</f>
        <v>Diciembre</v>
      </c>
    </row>
    <row r="173" spans="1:10" ht="18.75" x14ac:dyDescent="0.25">
      <c r="A173" s="124" t="s">
        <v>473</v>
      </c>
      <c r="B173" s="33" t="s">
        <v>11</v>
      </c>
      <c r="C173" s="3" t="s">
        <v>12</v>
      </c>
      <c r="D173" s="86" t="s">
        <v>43</v>
      </c>
      <c r="E173" s="3" t="s">
        <v>14</v>
      </c>
      <c r="F173" s="3" t="s">
        <v>15</v>
      </c>
      <c r="G173" s="34" t="s">
        <v>44</v>
      </c>
      <c r="H173" s="34" t="s">
        <v>45</v>
      </c>
    </row>
    <row r="174" spans="1:10" hidden="1" x14ac:dyDescent="0.25">
      <c r="A174" s="125"/>
      <c r="B174" s="24" t="s">
        <v>168</v>
      </c>
      <c r="C174" s="24" t="s">
        <v>63</v>
      </c>
      <c r="D174" s="13">
        <f>+Eventuales!E11</f>
        <v>0</v>
      </c>
      <c r="E174" s="78">
        <f>+E62</f>
        <v>4.1147869517839801</v>
      </c>
      <c r="F174" s="55">
        <f>+E174*D174</f>
        <v>0</v>
      </c>
      <c r="G174" s="24">
        <f>+G62</f>
        <v>1000539909</v>
      </c>
    </row>
    <row r="176" spans="1:10" x14ac:dyDescent="0.25">
      <c r="H176" s="26"/>
    </row>
    <row r="179" spans="3:6" ht="15.75" x14ac:dyDescent="0.25">
      <c r="C179" s="114" t="s">
        <v>61</v>
      </c>
      <c r="D179" s="123"/>
      <c r="E179" s="120"/>
      <c r="F179" s="45">
        <f>+F169+F174</f>
        <v>25467.281461938939</v>
      </c>
    </row>
    <row r="181" spans="3:6" x14ac:dyDescent="0.25">
      <c r="F181" s="31">
        <f>F169+'CM 4900097333 (Servicio) '!G28</f>
        <v>27006.799033367512</v>
      </c>
    </row>
  </sheetData>
  <autoFilter ref="A17:H174" xr:uid="{DE045371-F718-4B97-B0ED-8922E10463A1}">
    <filterColumn colId="3">
      <filters>
        <filter val="160"/>
        <filter val="2475"/>
        <filter val="4979"/>
        <filter val="Cantidad [Lts]"/>
      </filters>
    </filterColumn>
  </autoFilter>
  <mergeCells count="17">
    <mergeCell ref="F12:G12"/>
    <mergeCell ref="D13:E13"/>
    <mergeCell ref="F13:G13"/>
    <mergeCell ref="C2:G3"/>
    <mergeCell ref="B8:C8"/>
    <mergeCell ref="D8:E8"/>
    <mergeCell ref="B9:C9"/>
    <mergeCell ref="D9:E9"/>
    <mergeCell ref="B10:C10"/>
    <mergeCell ref="D10:E10"/>
    <mergeCell ref="C179:E179"/>
    <mergeCell ref="A173:A174"/>
    <mergeCell ref="C169:E169"/>
    <mergeCell ref="B11:C11"/>
    <mergeCell ref="D11:E11"/>
    <mergeCell ref="B12:C12"/>
    <mergeCell ref="D12:E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E524-5459-403C-9FA9-E11B03DFFBF9}">
  <sheetPr>
    <tabColor rgb="FF002060"/>
  </sheetPr>
  <dimension ref="A1:T21"/>
  <sheetViews>
    <sheetView zoomScale="93" zoomScaleNormal="93" workbookViewId="0">
      <pane xSplit="4" ySplit="3" topLeftCell="H4" activePane="bottomRight" state="frozen"/>
      <selection pane="topRight" activeCell="E1" sqref="E1"/>
      <selection pane="bottomLeft" activeCell="A4" sqref="A4"/>
      <selection pane="bottomRight" activeCell="P17" sqref="P17"/>
    </sheetView>
  </sheetViews>
  <sheetFormatPr baseColWidth="10" defaultRowHeight="16.5" x14ac:dyDescent="0.35"/>
  <cols>
    <col min="1" max="1" width="16.140625" style="130" bestFit="1" customWidth="1"/>
    <col min="2" max="2" width="15" style="130" bestFit="1" customWidth="1"/>
    <col min="3" max="3" width="10.42578125" style="130" bestFit="1" customWidth="1"/>
    <col min="4" max="4" width="30.7109375" style="130" bestFit="1" customWidth="1"/>
    <col min="5" max="5" width="17.42578125" style="130" hidden="1" customWidth="1"/>
    <col min="6" max="6" width="17.7109375" style="130" hidden="1" customWidth="1"/>
    <col min="7" max="7" width="22.7109375" style="130" hidden="1" customWidth="1"/>
    <col min="8" max="8" width="14.140625" style="130" bestFit="1" customWidth="1"/>
    <col min="9" max="9" width="31.85546875" style="130" hidden="1" customWidth="1"/>
    <col min="10" max="10" width="24.85546875" style="130" hidden="1" customWidth="1"/>
    <col min="11" max="11" width="16.5703125" style="130" customWidth="1"/>
    <col min="12" max="12" width="20" style="130" customWidth="1"/>
    <col min="13" max="13" width="18.7109375" style="130" hidden="1" customWidth="1"/>
    <col min="14" max="14" width="12.42578125" style="130" bestFit="1" customWidth="1"/>
    <col min="15" max="15" width="22.140625" style="130" hidden="1" customWidth="1"/>
    <col min="16" max="16" width="28.28515625" style="130" bestFit="1" customWidth="1"/>
    <col min="17" max="17" width="32.140625" style="130" bestFit="1" customWidth="1"/>
    <col min="18" max="18" width="20" style="130" bestFit="1" customWidth="1"/>
    <col min="19" max="19" width="26.5703125" style="130" bestFit="1" customWidth="1"/>
    <col min="20" max="20" width="20.85546875" style="130" bestFit="1" customWidth="1"/>
    <col min="21" max="16384" width="11.42578125" style="130"/>
  </cols>
  <sheetData>
    <row r="1" spans="1:20" ht="47.25" customHeight="1" x14ac:dyDescent="0.35">
      <c r="A1" s="129" t="s">
        <v>484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22.5" customHeight="1" x14ac:dyDescent="0.35">
      <c r="A2" s="131">
        <v>45261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</row>
    <row r="3" spans="1:20" s="136" customFormat="1" ht="27.75" customHeight="1" x14ac:dyDescent="0.25">
      <c r="A3" s="133" t="s">
        <v>460</v>
      </c>
      <c r="B3" s="133" t="s">
        <v>485</v>
      </c>
      <c r="C3" s="133" t="s">
        <v>486</v>
      </c>
      <c r="D3" s="133" t="s">
        <v>487</v>
      </c>
      <c r="E3" s="134" t="s">
        <v>488</v>
      </c>
      <c r="F3" s="134" t="s">
        <v>489</v>
      </c>
      <c r="G3" s="134" t="s">
        <v>490</v>
      </c>
      <c r="H3" s="134" t="s">
        <v>461</v>
      </c>
      <c r="I3" s="134" t="s">
        <v>491</v>
      </c>
      <c r="J3" s="134" t="s">
        <v>492</v>
      </c>
      <c r="K3" s="134" t="s">
        <v>493</v>
      </c>
      <c r="L3" s="135" t="s">
        <v>494</v>
      </c>
      <c r="M3" s="134" t="s">
        <v>495</v>
      </c>
      <c r="N3" s="135" t="s">
        <v>496</v>
      </c>
      <c r="O3" s="135" t="s">
        <v>497</v>
      </c>
      <c r="P3" s="134" t="s">
        <v>498</v>
      </c>
      <c r="Q3" s="134" t="s">
        <v>499</v>
      </c>
      <c r="R3" s="134" t="s">
        <v>500</v>
      </c>
      <c r="S3" s="134" t="s">
        <v>501</v>
      </c>
      <c r="T3" s="134" t="s">
        <v>502</v>
      </c>
    </row>
    <row r="4" spans="1:20" s="144" customFormat="1" x14ac:dyDescent="0.35">
      <c r="A4" s="137" t="s">
        <v>503</v>
      </c>
      <c r="B4" s="137" t="s">
        <v>504</v>
      </c>
      <c r="C4" s="137" t="s">
        <v>470</v>
      </c>
      <c r="D4" s="138" t="s">
        <v>505</v>
      </c>
      <c r="E4" s="139"/>
      <c r="F4" s="140"/>
      <c r="G4" s="141" t="s">
        <v>506</v>
      </c>
      <c r="H4" s="141" t="s">
        <v>430</v>
      </c>
      <c r="I4" s="141">
        <v>2010</v>
      </c>
      <c r="J4" s="141"/>
      <c r="K4" s="142" t="s">
        <v>507</v>
      </c>
      <c r="L4" s="142" t="s">
        <v>508</v>
      </c>
      <c r="M4" s="141"/>
      <c r="N4" s="143">
        <v>0</v>
      </c>
      <c r="O4" s="139"/>
      <c r="P4" s="142" t="s">
        <v>509</v>
      </c>
      <c r="Q4" s="142" t="s">
        <v>422</v>
      </c>
      <c r="R4" s="137" t="s">
        <v>510</v>
      </c>
      <c r="S4" s="137" t="s">
        <v>508</v>
      </c>
      <c r="T4" s="137">
        <v>1000</v>
      </c>
    </row>
    <row r="5" spans="1:20" s="144" customFormat="1" x14ac:dyDescent="0.35">
      <c r="A5" s="137" t="s">
        <v>511</v>
      </c>
      <c r="B5" s="137" t="s">
        <v>511</v>
      </c>
      <c r="C5" s="137" t="s">
        <v>422</v>
      </c>
      <c r="D5" s="138" t="s">
        <v>512</v>
      </c>
      <c r="E5" s="139"/>
      <c r="F5" s="140"/>
      <c r="G5" s="141" t="s">
        <v>506</v>
      </c>
      <c r="H5" s="141" t="s">
        <v>430</v>
      </c>
      <c r="I5" s="141">
        <v>2021</v>
      </c>
      <c r="J5" s="141" t="s">
        <v>413</v>
      </c>
      <c r="K5" s="142" t="s">
        <v>507</v>
      </c>
      <c r="L5" s="142" t="s">
        <v>508</v>
      </c>
      <c r="M5" s="141"/>
      <c r="N5" s="143">
        <v>0</v>
      </c>
      <c r="O5" s="139"/>
      <c r="P5" s="142" t="s">
        <v>509</v>
      </c>
      <c r="Q5" s="142" t="s">
        <v>422</v>
      </c>
      <c r="R5" s="137" t="s">
        <v>510</v>
      </c>
      <c r="S5" s="137" t="s">
        <v>508</v>
      </c>
      <c r="T5" s="137">
        <v>1000</v>
      </c>
    </row>
    <row r="6" spans="1:20" s="144" customFormat="1" x14ac:dyDescent="0.35">
      <c r="A6" s="137" t="s">
        <v>503</v>
      </c>
      <c r="B6" s="137" t="s">
        <v>513</v>
      </c>
      <c r="C6" s="137" t="s">
        <v>422</v>
      </c>
      <c r="D6" s="138" t="s">
        <v>514</v>
      </c>
      <c r="E6" s="139"/>
      <c r="F6" s="140"/>
      <c r="G6" s="141" t="s">
        <v>506</v>
      </c>
      <c r="H6" s="141" t="s">
        <v>430</v>
      </c>
      <c r="I6" s="141">
        <v>2021</v>
      </c>
      <c r="J6" s="141"/>
      <c r="K6" s="142" t="s">
        <v>507</v>
      </c>
      <c r="L6" s="142" t="s">
        <v>508</v>
      </c>
      <c r="M6" s="141"/>
      <c r="N6" s="143">
        <v>0</v>
      </c>
      <c r="O6" s="139"/>
      <c r="P6" s="142" t="s">
        <v>515</v>
      </c>
      <c r="Q6" s="142" t="s">
        <v>422</v>
      </c>
      <c r="R6" s="137" t="s">
        <v>510</v>
      </c>
      <c r="S6" s="137" t="s">
        <v>508</v>
      </c>
      <c r="T6" s="137">
        <v>1000</v>
      </c>
    </row>
    <row r="7" spans="1:20" s="144" customFormat="1" x14ac:dyDescent="0.35">
      <c r="A7" s="137" t="s">
        <v>503</v>
      </c>
      <c r="B7" s="137" t="s">
        <v>513</v>
      </c>
      <c r="C7" s="137" t="s">
        <v>422</v>
      </c>
      <c r="D7" s="138" t="s">
        <v>516</v>
      </c>
      <c r="E7" s="139"/>
      <c r="F7" s="140"/>
      <c r="G7" s="141" t="s">
        <v>506</v>
      </c>
      <c r="H7" s="141" t="s">
        <v>430</v>
      </c>
      <c r="I7" s="141">
        <v>2022</v>
      </c>
      <c r="J7" s="141" t="s">
        <v>436</v>
      </c>
      <c r="K7" s="142" t="s">
        <v>507</v>
      </c>
      <c r="L7" s="142" t="s">
        <v>508</v>
      </c>
      <c r="M7" s="141"/>
      <c r="N7" s="143">
        <v>0</v>
      </c>
      <c r="O7" s="139"/>
      <c r="P7" s="142" t="s">
        <v>515</v>
      </c>
      <c r="Q7" s="142" t="s">
        <v>422</v>
      </c>
      <c r="R7" s="137" t="s">
        <v>510</v>
      </c>
      <c r="S7" s="137" t="s">
        <v>508</v>
      </c>
      <c r="T7" s="137">
        <v>1000</v>
      </c>
    </row>
    <row r="8" spans="1:20" s="146" customFormat="1" x14ac:dyDescent="0.35">
      <c r="A8" s="137" t="s">
        <v>503</v>
      </c>
      <c r="B8" s="137" t="s">
        <v>513</v>
      </c>
      <c r="C8" s="137" t="s">
        <v>517</v>
      </c>
      <c r="D8" s="138" t="s">
        <v>414</v>
      </c>
      <c r="E8" s="139"/>
      <c r="F8" s="140"/>
      <c r="G8" s="141" t="s">
        <v>518</v>
      </c>
      <c r="H8" s="141" t="s">
        <v>416</v>
      </c>
      <c r="I8" s="141">
        <v>2010</v>
      </c>
      <c r="J8" s="141"/>
      <c r="K8" s="141" t="s">
        <v>369</v>
      </c>
      <c r="L8" s="141" t="s">
        <v>519</v>
      </c>
      <c r="M8" s="141"/>
      <c r="N8" s="145">
        <v>45</v>
      </c>
      <c r="O8" s="139"/>
      <c r="P8" s="141" t="s">
        <v>520</v>
      </c>
      <c r="Q8" s="141" t="s">
        <v>422</v>
      </c>
      <c r="R8" s="137" t="s">
        <v>510</v>
      </c>
      <c r="S8" s="137" t="s">
        <v>508</v>
      </c>
      <c r="T8" s="137">
        <v>1000</v>
      </c>
    </row>
    <row r="9" spans="1:20" s="146" customFormat="1" x14ac:dyDescent="0.35">
      <c r="A9" s="137" t="s">
        <v>503</v>
      </c>
      <c r="B9" s="137" t="s">
        <v>513</v>
      </c>
      <c r="C9" s="137" t="s">
        <v>450</v>
      </c>
      <c r="D9" s="138" t="s">
        <v>521</v>
      </c>
      <c r="E9" s="139"/>
      <c r="F9" s="140"/>
      <c r="G9" s="141" t="s">
        <v>518</v>
      </c>
      <c r="H9" s="141" t="s">
        <v>416</v>
      </c>
      <c r="I9" s="141">
        <v>2010</v>
      </c>
      <c r="J9" s="141"/>
      <c r="K9" s="141" t="s">
        <v>522</v>
      </c>
      <c r="L9" s="141" t="s">
        <v>519</v>
      </c>
      <c r="M9" s="141"/>
      <c r="N9" s="145" t="s">
        <v>523</v>
      </c>
      <c r="O9" s="139"/>
      <c r="P9" s="141" t="s">
        <v>524</v>
      </c>
      <c r="Q9" s="141" t="s">
        <v>524</v>
      </c>
      <c r="R9" s="137" t="s">
        <v>510</v>
      </c>
      <c r="S9" s="137" t="s">
        <v>508</v>
      </c>
      <c r="T9" s="137">
        <v>1000</v>
      </c>
    </row>
    <row r="10" spans="1:20" s="146" customFormat="1" x14ac:dyDescent="0.35">
      <c r="A10" s="137" t="s">
        <v>503</v>
      </c>
      <c r="B10" s="137" t="s">
        <v>504</v>
      </c>
      <c r="C10" s="137" t="s">
        <v>422</v>
      </c>
      <c r="D10" s="138" t="s">
        <v>516</v>
      </c>
      <c r="E10" s="139"/>
      <c r="F10" s="140"/>
      <c r="G10" s="141" t="s">
        <v>518</v>
      </c>
      <c r="H10" s="141" t="s">
        <v>416</v>
      </c>
      <c r="I10" s="141">
        <v>2020</v>
      </c>
      <c r="J10" s="141"/>
      <c r="K10" s="141" t="s">
        <v>522</v>
      </c>
      <c r="L10" s="141" t="s">
        <v>508</v>
      </c>
      <c r="M10" s="141"/>
      <c r="N10" s="145">
        <v>70</v>
      </c>
      <c r="O10" s="139"/>
      <c r="P10" s="141" t="s">
        <v>524</v>
      </c>
      <c r="Q10" s="141" t="s">
        <v>524</v>
      </c>
      <c r="R10" s="137" t="s">
        <v>510</v>
      </c>
      <c r="S10" s="137" t="s">
        <v>508</v>
      </c>
      <c r="T10" s="137">
        <v>1000</v>
      </c>
    </row>
    <row r="11" spans="1:20" s="146" customFormat="1" x14ac:dyDescent="0.35">
      <c r="A11" s="137" t="s">
        <v>503</v>
      </c>
      <c r="B11" s="137" t="s">
        <v>513</v>
      </c>
      <c r="C11" s="137" t="s">
        <v>450</v>
      </c>
      <c r="D11" s="138" t="s">
        <v>525</v>
      </c>
      <c r="E11" s="139"/>
      <c r="F11" s="140"/>
      <c r="G11" s="141" t="s">
        <v>518</v>
      </c>
      <c r="H11" s="141" t="s">
        <v>416</v>
      </c>
      <c r="I11" s="141">
        <v>2020</v>
      </c>
      <c r="J11" s="141"/>
      <c r="K11" s="141" t="s">
        <v>522</v>
      </c>
      <c r="L11" s="141" t="s">
        <v>508</v>
      </c>
      <c r="M11" s="141"/>
      <c r="N11" s="145">
        <v>25</v>
      </c>
      <c r="O11" s="139"/>
      <c r="P11" s="141" t="s">
        <v>524</v>
      </c>
      <c r="Q11" s="141" t="s">
        <v>524</v>
      </c>
      <c r="R11" s="137" t="s">
        <v>510</v>
      </c>
      <c r="S11" s="137" t="s">
        <v>508</v>
      </c>
      <c r="T11" s="137">
        <v>1000</v>
      </c>
    </row>
    <row r="12" spans="1:20" s="146" customFormat="1" x14ac:dyDescent="0.35">
      <c r="A12" s="137" t="s">
        <v>503</v>
      </c>
      <c r="B12" s="137" t="s">
        <v>504</v>
      </c>
      <c r="C12" s="137" t="s">
        <v>470</v>
      </c>
      <c r="D12" s="138" t="s">
        <v>526</v>
      </c>
      <c r="E12" s="139" t="s">
        <v>527</v>
      </c>
      <c r="F12" s="140"/>
      <c r="G12" s="141" t="s">
        <v>518</v>
      </c>
      <c r="H12" s="141" t="s">
        <v>416</v>
      </c>
      <c r="I12" s="141">
        <v>2010</v>
      </c>
      <c r="J12" s="141"/>
      <c r="K12" s="141" t="s">
        <v>522</v>
      </c>
      <c r="L12" s="141" t="s">
        <v>519</v>
      </c>
      <c r="M12" s="141"/>
      <c r="N12" s="145">
        <v>60</v>
      </c>
      <c r="O12" s="139"/>
      <c r="P12" s="141" t="s">
        <v>528</v>
      </c>
      <c r="Q12" s="141" t="s">
        <v>422</v>
      </c>
      <c r="R12" s="137" t="s">
        <v>510</v>
      </c>
      <c r="S12" s="137" t="s">
        <v>508</v>
      </c>
      <c r="T12" s="137">
        <v>1000</v>
      </c>
    </row>
    <row r="13" spans="1:20" s="144" customFormat="1" x14ac:dyDescent="0.35">
      <c r="A13" s="137" t="s">
        <v>503</v>
      </c>
      <c r="B13" s="137" t="s">
        <v>513</v>
      </c>
      <c r="C13" s="137" t="s">
        <v>450</v>
      </c>
      <c r="D13" s="138" t="s">
        <v>529</v>
      </c>
      <c r="E13" s="139"/>
      <c r="F13" s="140">
        <v>19.2</v>
      </c>
      <c r="G13" s="141" t="s">
        <v>407</v>
      </c>
      <c r="H13" s="141" t="s">
        <v>408</v>
      </c>
      <c r="I13" s="141">
        <v>2020</v>
      </c>
      <c r="J13" s="141" t="s">
        <v>413</v>
      </c>
      <c r="K13" s="142" t="s">
        <v>530</v>
      </c>
      <c r="L13" s="142" t="s">
        <v>508</v>
      </c>
      <c r="M13" s="141"/>
      <c r="N13" s="143">
        <v>5</v>
      </c>
      <c r="O13" s="139"/>
      <c r="P13" s="142" t="s">
        <v>531</v>
      </c>
      <c r="Q13" s="142" t="s">
        <v>524</v>
      </c>
      <c r="R13" s="137" t="s">
        <v>510</v>
      </c>
      <c r="S13" s="137" t="s">
        <v>508</v>
      </c>
      <c r="T13" s="137">
        <v>200</v>
      </c>
    </row>
    <row r="14" spans="1:20" s="150" customFormat="1" x14ac:dyDescent="0.35">
      <c r="A14" s="147" t="s">
        <v>532</v>
      </c>
      <c r="B14" s="147"/>
      <c r="C14" s="147"/>
      <c r="D14" s="147">
        <f>COUNTA(D4:D13)</f>
        <v>10</v>
      </c>
      <c r="E14" s="148"/>
      <c r="F14" s="148"/>
      <c r="G14" s="148"/>
      <c r="H14" s="148"/>
      <c r="I14" s="148"/>
      <c r="J14" s="148"/>
      <c r="K14" s="148"/>
      <c r="L14" s="148"/>
      <c r="M14" s="148"/>
      <c r="N14" s="147">
        <f>SUM(N4:N13)</f>
        <v>205</v>
      </c>
      <c r="O14" s="148"/>
      <c r="P14" s="149"/>
      <c r="Q14" s="149"/>
      <c r="R14" s="147"/>
      <c r="S14" s="147"/>
      <c r="T14" s="147"/>
    </row>
    <row r="15" spans="1:20" ht="15" customHeight="1" x14ac:dyDescent="0.35">
      <c r="D15" s="151"/>
      <c r="E15" s="152"/>
      <c r="F15" s="152"/>
      <c r="G15" s="153"/>
      <c r="H15" s="153"/>
      <c r="I15" s="153"/>
      <c r="J15" s="152"/>
      <c r="K15" s="152"/>
      <c r="L15" s="152"/>
      <c r="M15" s="152"/>
      <c r="N15" s="152"/>
      <c r="O15" s="152"/>
      <c r="P15" s="152"/>
      <c r="Q15" s="152"/>
    </row>
    <row r="16" spans="1:20" ht="15" customHeight="1" x14ac:dyDescent="0.35">
      <c r="D16" s="154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6"/>
      <c r="Q16" s="156"/>
    </row>
    <row r="18" spans="4:4" x14ac:dyDescent="0.35">
      <c r="D18" s="157"/>
    </row>
    <row r="19" spans="4:4" x14ac:dyDescent="0.35">
      <c r="D19" s="157"/>
    </row>
    <row r="20" spans="4:4" x14ac:dyDescent="0.35">
      <c r="D20" s="157"/>
    </row>
    <row r="21" spans="4:4" x14ac:dyDescent="0.35">
      <c r="D21" s="157"/>
    </row>
  </sheetData>
  <autoFilter ref="A3:T14" xr:uid="{00000000-0009-0000-0000-000000000000}"/>
  <mergeCells count="4">
    <mergeCell ref="A1:T1"/>
    <mergeCell ref="A2:T2"/>
    <mergeCell ref="G15:I15"/>
    <mergeCell ref="D16:O16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6BE5-7467-4A23-8CED-83BEEE7C51D8}">
  <sheetPr filterMode="1">
    <tabColor rgb="FFFFC000"/>
  </sheetPr>
  <dimension ref="A1:AK20"/>
  <sheetViews>
    <sheetView topLeftCell="I1" workbookViewId="0">
      <pane xSplit="1" ySplit="1" topLeftCell="W2" activePane="bottomRight" state="frozen"/>
      <selection activeCell="I1" sqref="I1"/>
      <selection pane="topRight" activeCell="J1" sqref="J1"/>
      <selection pane="bottomLeft" activeCell="I2" sqref="I2"/>
      <selection pane="bottomRight" activeCell="AB14" sqref="AB14"/>
    </sheetView>
  </sheetViews>
  <sheetFormatPr baseColWidth="10" defaultRowHeight="15" x14ac:dyDescent="0.25"/>
  <cols>
    <col min="1" max="1" width="18" bestFit="1" customWidth="1"/>
    <col min="3" max="3" width="16.42578125" bestFit="1" customWidth="1"/>
    <col min="4" max="4" width="14.42578125" bestFit="1" customWidth="1"/>
    <col min="5" max="5" width="14" bestFit="1" customWidth="1"/>
    <col min="6" max="6" width="14.28515625" customWidth="1"/>
    <col min="7" max="7" width="13.85546875" customWidth="1"/>
    <col min="8" max="8" width="26.42578125" bestFit="1" customWidth="1"/>
    <col min="9" max="9" width="34.140625" bestFit="1" customWidth="1"/>
    <col min="10" max="10" width="11" customWidth="1"/>
    <col min="11" max="11" width="18.85546875" customWidth="1"/>
    <col min="12" max="12" width="21.42578125" customWidth="1"/>
    <col min="13" max="13" width="11.85546875" customWidth="1"/>
    <col min="14" max="14" width="10.85546875" customWidth="1"/>
    <col min="15" max="20" width="11" customWidth="1"/>
    <col min="21" max="21" width="42.42578125" customWidth="1"/>
    <col min="22" max="22" width="11.28515625" customWidth="1"/>
    <col min="23" max="23" width="10.42578125" customWidth="1"/>
    <col min="24" max="27" width="11" customWidth="1"/>
    <col min="29" max="29" width="15.28515625" bestFit="1" customWidth="1"/>
    <col min="30" max="30" width="11" customWidth="1"/>
    <col min="31" max="31" width="16" customWidth="1"/>
    <col min="32" max="32" width="15" bestFit="1" customWidth="1"/>
    <col min="33" max="33" width="54.140625" customWidth="1"/>
  </cols>
  <sheetData>
    <row r="1" spans="1:37" ht="90" x14ac:dyDescent="0.25">
      <c r="A1" s="62" t="s">
        <v>365</v>
      </c>
      <c r="B1" s="62" t="s">
        <v>366</v>
      </c>
      <c r="C1" s="62" t="s">
        <v>367</v>
      </c>
      <c r="D1" s="62" t="s">
        <v>368</v>
      </c>
      <c r="E1" s="62" t="s">
        <v>369</v>
      </c>
      <c r="F1" s="62" t="s">
        <v>370</v>
      </c>
      <c r="G1" s="62" t="s">
        <v>371</v>
      </c>
      <c r="H1" s="62" t="s">
        <v>372</v>
      </c>
      <c r="I1" s="62" t="s">
        <v>373</v>
      </c>
      <c r="J1" s="62" t="s">
        <v>374</v>
      </c>
      <c r="K1" s="62" t="s">
        <v>375</v>
      </c>
      <c r="L1" s="62" t="s">
        <v>376</v>
      </c>
      <c r="M1" s="62" t="s">
        <v>377</v>
      </c>
      <c r="N1" s="62" t="s">
        <v>378</v>
      </c>
      <c r="O1" s="62" t="s">
        <v>379</v>
      </c>
      <c r="P1" s="62" t="s">
        <v>380</v>
      </c>
      <c r="Q1" s="62" t="s">
        <v>381</v>
      </c>
      <c r="R1" s="62" t="s">
        <v>382</v>
      </c>
      <c r="S1" s="62" t="s">
        <v>383</v>
      </c>
      <c r="T1" s="62" t="s">
        <v>384</v>
      </c>
      <c r="U1" s="62" t="s">
        <v>385</v>
      </c>
      <c r="V1" s="62" t="s">
        <v>386</v>
      </c>
      <c r="W1" s="62" t="s">
        <v>387</v>
      </c>
      <c r="X1" s="62" t="s">
        <v>388</v>
      </c>
      <c r="Y1" s="62" t="s">
        <v>389</v>
      </c>
      <c r="Z1" s="62" t="s">
        <v>390</v>
      </c>
      <c r="AA1" s="62" t="s">
        <v>391</v>
      </c>
      <c r="AB1" s="62" t="s">
        <v>392</v>
      </c>
      <c r="AC1" s="62" t="s">
        <v>393</v>
      </c>
      <c r="AD1" s="62" t="s">
        <v>394</v>
      </c>
      <c r="AE1" s="62" t="s">
        <v>395</v>
      </c>
      <c r="AF1" s="62" t="s">
        <v>396</v>
      </c>
      <c r="AG1" s="62" t="s">
        <v>397</v>
      </c>
      <c r="AH1" s="62" t="s">
        <v>398</v>
      </c>
      <c r="AI1" s="62" t="s">
        <v>399</v>
      </c>
      <c r="AJ1" s="62" t="s">
        <v>400</v>
      </c>
      <c r="AK1" s="159" t="s">
        <v>533</v>
      </c>
    </row>
    <row r="2" spans="1:37" x14ac:dyDescent="0.25">
      <c r="A2" s="63" t="s">
        <v>401</v>
      </c>
      <c r="B2" s="64">
        <v>45261</v>
      </c>
      <c r="C2" s="65" t="s">
        <v>402</v>
      </c>
      <c r="D2" s="65" t="s">
        <v>402</v>
      </c>
      <c r="E2" s="66" t="s">
        <v>403</v>
      </c>
      <c r="F2" s="65">
        <v>226641</v>
      </c>
      <c r="G2" s="65" t="s">
        <v>404</v>
      </c>
      <c r="H2" s="67" t="s">
        <v>405</v>
      </c>
      <c r="I2" s="97" t="s">
        <v>405</v>
      </c>
      <c r="J2" s="65"/>
      <c r="K2" s="65" t="s">
        <v>406</v>
      </c>
      <c r="L2" s="66" t="s">
        <v>407</v>
      </c>
      <c r="M2" s="63" t="s">
        <v>408</v>
      </c>
      <c r="N2" s="66">
        <v>1000204746</v>
      </c>
      <c r="O2" s="65">
        <v>20</v>
      </c>
      <c r="P2" s="65">
        <v>1</v>
      </c>
      <c r="Q2" s="65">
        <v>19</v>
      </c>
      <c r="R2" s="65"/>
      <c r="S2" s="68">
        <f>'Dic-23'!N13</f>
        <v>5</v>
      </c>
      <c r="T2" s="65"/>
      <c r="U2" s="65" t="s">
        <v>409</v>
      </c>
      <c r="V2" s="65" t="s">
        <v>410</v>
      </c>
      <c r="W2" s="65">
        <v>31</v>
      </c>
      <c r="X2" s="65">
        <v>31</v>
      </c>
      <c r="Y2" s="68">
        <f>+W2*S2</f>
        <v>155</v>
      </c>
      <c r="Z2" s="158">
        <f>VLOOKUP(AK2,'IC5400'!C12:F12,4)</f>
        <v>148.54166666666669</v>
      </c>
      <c r="AA2" s="158">
        <f>Z2</f>
        <v>148.54166666666669</v>
      </c>
      <c r="AB2" s="69">
        <v>44701</v>
      </c>
      <c r="AC2" s="69" t="s">
        <v>411</v>
      </c>
      <c r="AD2" s="70">
        <v>43971</v>
      </c>
      <c r="AE2" s="65" t="s">
        <v>412</v>
      </c>
      <c r="AF2" s="65" t="s">
        <v>413</v>
      </c>
      <c r="AG2" s="65"/>
      <c r="AH2" s="65"/>
      <c r="AI2" s="70"/>
      <c r="AJ2" s="65"/>
      <c r="AK2" t="s">
        <v>458</v>
      </c>
    </row>
    <row r="3" spans="1:37" x14ac:dyDescent="0.25">
      <c r="A3" s="63" t="s">
        <v>401</v>
      </c>
      <c r="B3" s="64">
        <v>45261</v>
      </c>
      <c r="C3" s="65" t="s">
        <v>402</v>
      </c>
      <c r="D3" s="65" t="s">
        <v>402</v>
      </c>
      <c r="E3" s="66">
        <v>0</v>
      </c>
      <c r="F3" s="65">
        <v>226641</v>
      </c>
      <c r="G3" s="65" t="s">
        <v>369</v>
      </c>
      <c r="H3" s="67"/>
      <c r="I3" s="97" t="s">
        <v>414</v>
      </c>
      <c r="J3" s="65"/>
      <c r="K3" s="65" t="s">
        <v>406</v>
      </c>
      <c r="L3" s="66" t="s">
        <v>415</v>
      </c>
      <c r="M3" s="63" t="s">
        <v>416</v>
      </c>
      <c r="N3" s="66">
        <v>1000539909</v>
      </c>
      <c r="O3" s="65"/>
      <c r="P3" s="65"/>
      <c r="Q3" s="65"/>
      <c r="R3" s="65"/>
      <c r="S3" s="65">
        <f>'Dic-23'!N8</f>
        <v>45</v>
      </c>
      <c r="T3" s="65"/>
      <c r="U3" s="65" t="s">
        <v>409</v>
      </c>
      <c r="V3" s="65" t="s">
        <v>410</v>
      </c>
      <c r="W3" s="65">
        <v>31</v>
      </c>
      <c r="X3" s="65">
        <v>31</v>
      </c>
      <c r="Y3" s="68">
        <f>+W3*S3</f>
        <v>1395</v>
      </c>
      <c r="Z3" s="158">
        <f>IFERROR(VLOOKUP(AK3,'BSH8050'!$C$14:$H$17,6,FALSE),0)</f>
        <v>1395</v>
      </c>
      <c r="AA3" s="158">
        <f t="shared" ref="AA3:AA4" si="0">Z3</f>
        <v>1395</v>
      </c>
      <c r="AB3" s="69"/>
      <c r="AC3" s="69" t="s">
        <v>411</v>
      </c>
      <c r="AD3" s="70">
        <v>43756</v>
      </c>
      <c r="AE3" s="65" t="s">
        <v>417</v>
      </c>
      <c r="AF3" s="65"/>
      <c r="AG3" s="65" t="s">
        <v>459</v>
      </c>
      <c r="AH3" s="65"/>
      <c r="AI3" s="70"/>
      <c r="AJ3" s="65"/>
      <c r="AK3" s="1" t="s">
        <v>456</v>
      </c>
    </row>
    <row r="4" spans="1:37" ht="14.25" customHeight="1" x14ac:dyDescent="0.25">
      <c r="A4" s="63" t="s">
        <v>401</v>
      </c>
      <c r="B4" s="64">
        <v>45261</v>
      </c>
      <c r="C4" s="65" t="s">
        <v>402</v>
      </c>
      <c r="D4" s="65" t="s">
        <v>402</v>
      </c>
      <c r="E4" s="66">
        <v>0</v>
      </c>
      <c r="F4" s="65">
        <v>226641</v>
      </c>
      <c r="G4" s="65" t="s">
        <v>418</v>
      </c>
      <c r="H4" s="67"/>
      <c r="I4" s="97" t="s">
        <v>419</v>
      </c>
      <c r="J4" s="65"/>
      <c r="K4" s="65" t="s">
        <v>406</v>
      </c>
      <c r="L4" s="66" t="s">
        <v>415</v>
      </c>
      <c r="M4" s="63" t="s">
        <v>416</v>
      </c>
      <c r="N4" s="66">
        <v>1000539909</v>
      </c>
      <c r="O4" s="65"/>
      <c r="P4" s="65"/>
      <c r="Q4" s="65"/>
      <c r="R4" s="65"/>
      <c r="S4" s="65">
        <f>'Dic-23'!N12</f>
        <v>60</v>
      </c>
      <c r="T4" s="65"/>
      <c r="U4" s="65" t="s">
        <v>409</v>
      </c>
      <c r="V4" s="65" t="s">
        <v>410</v>
      </c>
      <c r="W4" s="65">
        <v>31</v>
      </c>
      <c r="X4" s="65">
        <v>31</v>
      </c>
      <c r="Y4" s="68">
        <f t="shared" ref="Y4:Y16" si="1">+W4*S4</f>
        <v>1860</v>
      </c>
      <c r="Z4" s="158">
        <f>IFERROR(VLOOKUP(AK4,'BSH8050'!$C$14:$H$17,6,FALSE),0)</f>
        <v>1109.8000000000002</v>
      </c>
      <c r="AA4" s="158">
        <f t="shared" si="0"/>
        <v>1109.8000000000002</v>
      </c>
      <c r="AB4" s="69"/>
      <c r="AC4" s="69" t="s">
        <v>421</v>
      </c>
      <c r="AD4" s="70">
        <v>43756</v>
      </c>
      <c r="AE4" s="65" t="s">
        <v>417</v>
      </c>
      <c r="AF4" s="65"/>
      <c r="AG4" s="65" t="s">
        <v>475</v>
      </c>
      <c r="AH4" s="70"/>
      <c r="AI4" s="70"/>
      <c r="AJ4" s="71"/>
      <c r="AK4" s="1" t="s">
        <v>482</v>
      </c>
    </row>
    <row r="5" spans="1:37" s="95" customFormat="1" ht="14.25" hidden="1" customHeight="1" x14ac:dyDescent="0.25">
      <c r="A5" s="87" t="s">
        <v>401</v>
      </c>
      <c r="B5" s="88">
        <v>45108</v>
      </c>
      <c r="C5" s="89" t="s">
        <v>402</v>
      </c>
      <c r="D5" s="89" t="s">
        <v>402</v>
      </c>
      <c r="E5" s="90">
        <v>0</v>
      </c>
      <c r="F5" s="89">
        <v>226641</v>
      </c>
      <c r="G5" s="89" t="s">
        <v>418</v>
      </c>
      <c r="H5" s="91"/>
      <c r="I5" s="91" t="s">
        <v>420</v>
      </c>
      <c r="J5" s="89"/>
      <c r="K5" s="89" t="s">
        <v>406</v>
      </c>
      <c r="L5" s="90" t="s">
        <v>415</v>
      </c>
      <c r="M5" s="87" t="s">
        <v>416</v>
      </c>
      <c r="N5" s="90">
        <v>1000539909</v>
      </c>
      <c r="O5" s="89"/>
      <c r="P5" s="89"/>
      <c r="Q5" s="89"/>
      <c r="R5" s="89"/>
      <c r="S5" s="89">
        <v>0</v>
      </c>
      <c r="T5" s="89"/>
      <c r="U5" s="89" t="s">
        <v>409</v>
      </c>
      <c r="V5" s="89" t="s">
        <v>410</v>
      </c>
      <c r="W5" s="89">
        <v>0</v>
      </c>
      <c r="X5" s="89">
        <v>0</v>
      </c>
      <c r="Y5" s="92">
        <f t="shared" si="1"/>
        <v>0</v>
      </c>
      <c r="Z5" s="89">
        <v>0</v>
      </c>
      <c r="AA5" s="89">
        <v>0</v>
      </c>
      <c r="AB5" s="93"/>
      <c r="AC5" s="93" t="s">
        <v>421</v>
      </c>
      <c r="AD5" s="94">
        <v>43756</v>
      </c>
      <c r="AE5" s="89" t="s">
        <v>417</v>
      </c>
      <c r="AF5" s="89"/>
      <c r="AG5" s="89"/>
      <c r="AH5" s="89"/>
      <c r="AI5" s="94"/>
      <c r="AJ5" s="89"/>
    </row>
    <row r="6" spans="1:37" x14ac:dyDescent="0.25">
      <c r="A6" s="63" t="s">
        <v>401</v>
      </c>
      <c r="B6" s="64">
        <v>45261</v>
      </c>
      <c r="C6" s="65" t="s">
        <v>402</v>
      </c>
      <c r="D6" s="65" t="s">
        <v>402</v>
      </c>
      <c r="E6" s="66">
        <v>0</v>
      </c>
      <c r="F6" s="65">
        <v>226641</v>
      </c>
      <c r="G6" s="65" t="s">
        <v>422</v>
      </c>
      <c r="H6" s="67"/>
      <c r="I6" s="97" t="s">
        <v>423</v>
      </c>
      <c r="J6" s="65"/>
      <c r="K6" s="65" t="s">
        <v>406</v>
      </c>
      <c r="L6" s="66" t="s">
        <v>415</v>
      </c>
      <c r="M6" s="63" t="s">
        <v>416</v>
      </c>
      <c r="N6" s="66">
        <v>1000539909</v>
      </c>
      <c r="O6" s="65"/>
      <c r="P6" s="65"/>
      <c r="Q6" s="65"/>
      <c r="R6" s="65"/>
      <c r="S6" s="65">
        <f>'Dic-23'!N10</f>
        <v>70</v>
      </c>
      <c r="T6" s="65"/>
      <c r="U6" s="65" t="s">
        <v>409</v>
      </c>
      <c r="V6" s="65" t="s">
        <v>410</v>
      </c>
      <c r="W6" s="65">
        <v>31</v>
      </c>
      <c r="X6" s="65">
        <v>31</v>
      </c>
      <c r="Y6" s="68">
        <f t="shared" si="1"/>
        <v>2170</v>
      </c>
      <c r="Z6" s="158">
        <f>IFERROR(VLOOKUP(AK6,'BSH8050'!$C$14:$H$17,6,FALSE),0)</f>
        <v>2241.041666666667</v>
      </c>
      <c r="AA6" s="158">
        <f>Z6</f>
        <v>2241.041666666667</v>
      </c>
      <c r="AB6" s="69"/>
      <c r="AC6" s="69" t="s">
        <v>421</v>
      </c>
      <c r="AD6" s="70">
        <v>43756</v>
      </c>
      <c r="AE6" s="65" t="s">
        <v>417</v>
      </c>
      <c r="AF6" s="65"/>
      <c r="AG6" s="65" t="s">
        <v>475</v>
      </c>
      <c r="AH6" s="65"/>
      <c r="AI6" s="70"/>
      <c r="AJ6" s="65"/>
      <c r="AK6" s="1" t="s">
        <v>474</v>
      </c>
    </row>
    <row r="7" spans="1:37" s="95" customFormat="1" hidden="1" x14ac:dyDescent="0.25">
      <c r="A7" s="87" t="s">
        <v>401</v>
      </c>
      <c r="B7" s="88">
        <v>45108</v>
      </c>
      <c r="C7" s="89" t="s">
        <v>402</v>
      </c>
      <c r="D7" s="89" t="s">
        <v>402</v>
      </c>
      <c r="E7" s="90">
        <v>0</v>
      </c>
      <c r="F7" s="89">
        <v>226641</v>
      </c>
      <c r="G7" s="89" t="s">
        <v>422</v>
      </c>
      <c r="H7" s="91"/>
      <c r="I7" s="91" t="s">
        <v>424</v>
      </c>
      <c r="J7" s="89"/>
      <c r="K7" s="89" t="s">
        <v>406</v>
      </c>
      <c r="L7" s="90" t="s">
        <v>415</v>
      </c>
      <c r="M7" s="87" t="s">
        <v>416</v>
      </c>
      <c r="N7" s="90">
        <v>1000539909</v>
      </c>
      <c r="O7" s="89"/>
      <c r="P7" s="89"/>
      <c r="Q7" s="89"/>
      <c r="R7" s="89"/>
      <c r="S7" s="89">
        <v>0</v>
      </c>
      <c r="T7" s="89"/>
      <c r="U7" s="89" t="s">
        <v>409</v>
      </c>
      <c r="V7" s="89" t="s">
        <v>410</v>
      </c>
      <c r="W7" s="89">
        <v>0</v>
      </c>
      <c r="X7" s="89">
        <v>0</v>
      </c>
      <c r="Y7" s="92">
        <f t="shared" si="1"/>
        <v>0</v>
      </c>
      <c r="Z7" s="89">
        <v>0</v>
      </c>
      <c r="AA7" s="89">
        <v>0</v>
      </c>
      <c r="AB7" s="93"/>
      <c r="AC7" s="93" t="s">
        <v>421</v>
      </c>
      <c r="AD7" s="94"/>
      <c r="AE7" s="89"/>
      <c r="AF7" s="89"/>
      <c r="AG7" s="89"/>
      <c r="AH7" s="89"/>
      <c r="AI7" s="94"/>
      <c r="AJ7" s="89"/>
    </row>
    <row r="8" spans="1:37" x14ac:dyDescent="0.25">
      <c r="A8" s="63" t="s">
        <v>401</v>
      </c>
      <c r="B8" s="64">
        <v>45261</v>
      </c>
      <c r="C8" s="65" t="s">
        <v>402</v>
      </c>
      <c r="D8" s="65" t="s">
        <v>402</v>
      </c>
      <c r="E8" s="66" t="s">
        <v>403</v>
      </c>
      <c r="F8" s="65">
        <v>226641</v>
      </c>
      <c r="G8" s="65" t="s">
        <v>404</v>
      </c>
      <c r="H8" s="67" t="s">
        <v>425</v>
      </c>
      <c r="I8" s="97" t="s">
        <v>425</v>
      </c>
      <c r="J8" s="65"/>
      <c r="K8" s="65" t="s">
        <v>406</v>
      </c>
      <c r="L8" s="66" t="s">
        <v>415</v>
      </c>
      <c r="M8" s="63" t="s">
        <v>416</v>
      </c>
      <c r="N8" s="66">
        <v>1000539909</v>
      </c>
      <c r="O8" s="65"/>
      <c r="P8" s="65"/>
      <c r="Q8" s="65"/>
      <c r="R8" s="65"/>
      <c r="S8" s="65">
        <f>'Dic-23'!N11</f>
        <v>25</v>
      </c>
      <c r="T8" s="65"/>
      <c r="U8" s="65" t="s">
        <v>409</v>
      </c>
      <c r="V8" s="65" t="s">
        <v>410</v>
      </c>
      <c r="W8" s="65">
        <v>31</v>
      </c>
      <c r="X8" s="65">
        <v>31</v>
      </c>
      <c r="Y8" s="68">
        <f t="shared" si="1"/>
        <v>775</v>
      </c>
      <c r="Z8" s="158">
        <f>IFERROR(VLOOKUP(AK8,'BSH8050'!$C$14:$H$17,6,FALSE),0)</f>
        <v>747.3325000000001</v>
      </c>
      <c r="AA8" s="158">
        <f t="shared" ref="AA8:AA10" si="2">Z8</f>
        <v>747.3325000000001</v>
      </c>
      <c r="AB8" s="69"/>
      <c r="AC8" s="69" t="s">
        <v>411</v>
      </c>
      <c r="AD8" s="70"/>
      <c r="AE8" s="65"/>
      <c r="AF8" s="65" t="s">
        <v>413</v>
      </c>
      <c r="AG8" s="65"/>
      <c r="AH8" s="65"/>
      <c r="AI8" s="70"/>
      <c r="AJ8" s="65"/>
      <c r="AK8" s="1" t="s">
        <v>457</v>
      </c>
    </row>
    <row r="9" spans="1:37" x14ac:dyDescent="0.25">
      <c r="A9" s="63" t="s">
        <v>401</v>
      </c>
      <c r="B9" s="64">
        <v>45261</v>
      </c>
      <c r="C9" s="65" t="s">
        <v>402</v>
      </c>
      <c r="D9" s="65" t="s">
        <v>402</v>
      </c>
      <c r="E9" s="66" t="s">
        <v>403</v>
      </c>
      <c r="F9" s="65">
        <v>226641</v>
      </c>
      <c r="G9" s="65" t="s">
        <v>404</v>
      </c>
      <c r="H9" s="67" t="s">
        <v>426</v>
      </c>
      <c r="I9" s="97" t="s">
        <v>426</v>
      </c>
      <c r="J9" s="65"/>
      <c r="K9" s="65" t="s">
        <v>406</v>
      </c>
      <c r="L9" s="66" t="s">
        <v>415</v>
      </c>
      <c r="M9" s="63" t="s">
        <v>416</v>
      </c>
      <c r="N9" s="66">
        <v>1000539909</v>
      </c>
      <c r="O9" s="65"/>
      <c r="P9" s="65"/>
      <c r="Q9" s="65"/>
      <c r="R9" s="65"/>
      <c r="S9" s="65">
        <v>0</v>
      </c>
      <c r="T9" s="65"/>
      <c r="U9" s="65" t="s">
        <v>409</v>
      </c>
      <c r="V9" s="65" t="s">
        <v>410</v>
      </c>
      <c r="W9" s="65">
        <v>0</v>
      </c>
      <c r="X9" s="65">
        <v>0</v>
      </c>
      <c r="Y9" s="68">
        <f t="shared" si="1"/>
        <v>0</v>
      </c>
      <c r="Z9" s="65">
        <f>IFERROR(VLOOKUP(AK9,'BSH8050'!$C$14:$H$17,6,FALSE),0)</f>
        <v>0</v>
      </c>
      <c r="AA9" s="158">
        <f t="shared" si="2"/>
        <v>0</v>
      </c>
      <c r="AB9" s="69"/>
      <c r="AC9" s="69" t="s">
        <v>411</v>
      </c>
      <c r="AD9" s="70"/>
      <c r="AE9" s="65"/>
      <c r="AF9" s="65" t="s">
        <v>413</v>
      </c>
      <c r="AG9" s="65" t="s">
        <v>427</v>
      </c>
      <c r="AH9" s="65"/>
      <c r="AI9" s="70"/>
      <c r="AJ9" s="65"/>
    </row>
    <row r="10" spans="1:37" x14ac:dyDescent="0.25">
      <c r="A10" s="63" t="s">
        <v>401</v>
      </c>
      <c r="B10" s="64">
        <v>45261</v>
      </c>
      <c r="C10" s="65" t="s">
        <v>402</v>
      </c>
      <c r="D10" s="65" t="s">
        <v>402</v>
      </c>
      <c r="E10" s="66">
        <v>0</v>
      </c>
      <c r="F10" s="65">
        <v>226641</v>
      </c>
      <c r="G10" s="65" t="s">
        <v>418</v>
      </c>
      <c r="H10" s="67"/>
      <c r="I10" s="97" t="s">
        <v>431</v>
      </c>
      <c r="J10" s="65"/>
      <c r="K10" s="65" t="s">
        <v>428</v>
      </c>
      <c r="L10" s="66" t="s">
        <v>429</v>
      </c>
      <c r="M10" s="63" t="s">
        <v>430</v>
      </c>
      <c r="N10" s="66">
        <v>50600710</v>
      </c>
      <c r="O10" s="65"/>
      <c r="P10" s="65"/>
      <c r="Q10" s="65"/>
      <c r="R10" s="65"/>
      <c r="S10" s="65">
        <v>25</v>
      </c>
      <c r="T10" s="65"/>
      <c r="U10" s="65" t="s">
        <v>409</v>
      </c>
      <c r="V10" s="65" t="s">
        <v>410</v>
      </c>
      <c r="W10" s="65">
        <v>7</v>
      </c>
      <c r="X10" s="65">
        <v>7</v>
      </c>
      <c r="Y10" s="68">
        <f>+W10*S10</f>
        <v>175</v>
      </c>
      <c r="Z10" s="65">
        <f>IFERROR(VLOOKUP(AK10,'SB14'!$D$13:$G$17,4,FALSE),0)</f>
        <v>575</v>
      </c>
      <c r="AA10" s="158">
        <f t="shared" si="2"/>
        <v>575</v>
      </c>
      <c r="AB10" s="69"/>
      <c r="AC10" s="69" t="s">
        <v>411</v>
      </c>
      <c r="AD10" s="70"/>
      <c r="AE10" s="65"/>
      <c r="AF10" s="65"/>
      <c r="AG10" s="65" t="s">
        <v>468</v>
      </c>
      <c r="AH10" s="65"/>
      <c r="AI10" s="70"/>
      <c r="AJ10" s="65"/>
      <c r="AK10" s="1" t="s">
        <v>451</v>
      </c>
    </row>
    <row r="11" spans="1:37" hidden="1" x14ac:dyDescent="0.25">
      <c r="A11" s="63" t="s">
        <v>401</v>
      </c>
      <c r="B11" s="64">
        <v>45108</v>
      </c>
      <c r="C11" s="65" t="s">
        <v>402</v>
      </c>
      <c r="D11" s="65" t="s">
        <v>402</v>
      </c>
      <c r="E11" s="66">
        <v>0</v>
      </c>
      <c r="F11" s="65">
        <v>226641</v>
      </c>
      <c r="G11" s="65" t="s">
        <v>418</v>
      </c>
      <c r="H11" s="67"/>
      <c r="I11" s="67" t="s">
        <v>431</v>
      </c>
      <c r="J11" s="65"/>
      <c r="K11" s="65" t="s">
        <v>428</v>
      </c>
      <c r="L11" s="66" t="s">
        <v>429</v>
      </c>
      <c r="M11" s="63" t="s">
        <v>430</v>
      </c>
      <c r="N11" s="66">
        <v>50600710</v>
      </c>
      <c r="O11" s="65"/>
      <c r="P11" s="65"/>
      <c r="Q11" s="65"/>
      <c r="R11" s="65"/>
      <c r="S11" s="65">
        <v>0</v>
      </c>
      <c r="T11" s="65"/>
      <c r="U11" s="65" t="s">
        <v>409</v>
      </c>
      <c r="V11" s="65" t="s">
        <v>410</v>
      </c>
      <c r="W11" s="65">
        <v>0</v>
      </c>
      <c r="X11" s="65">
        <v>0</v>
      </c>
      <c r="Y11" s="68">
        <f t="shared" si="1"/>
        <v>0</v>
      </c>
      <c r="Z11" s="65">
        <v>0</v>
      </c>
      <c r="AA11" s="65">
        <v>0</v>
      </c>
      <c r="AB11" s="69"/>
      <c r="AC11" s="69" t="s">
        <v>421</v>
      </c>
      <c r="AD11" s="71"/>
      <c r="AE11" s="65"/>
      <c r="AF11" s="65"/>
      <c r="AG11" s="65"/>
      <c r="AH11" s="65"/>
      <c r="AI11" s="70"/>
      <c r="AJ11" s="65"/>
    </row>
    <row r="12" spans="1:37" x14ac:dyDescent="0.25">
      <c r="A12" s="63" t="s">
        <v>401</v>
      </c>
      <c r="B12" s="64">
        <v>45261</v>
      </c>
      <c r="C12" s="65" t="s">
        <v>402</v>
      </c>
      <c r="D12" s="65" t="s">
        <v>402</v>
      </c>
      <c r="E12" s="66">
        <v>0</v>
      </c>
      <c r="F12" s="65">
        <v>226641</v>
      </c>
      <c r="G12" s="65" t="s">
        <v>422</v>
      </c>
      <c r="H12" s="67"/>
      <c r="I12" s="97" t="s">
        <v>432</v>
      </c>
      <c r="J12" s="65"/>
      <c r="K12" s="65" t="s">
        <v>428</v>
      </c>
      <c r="L12" s="66" t="s">
        <v>429</v>
      </c>
      <c r="M12" s="63" t="s">
        <v>430</v>
      </c>
      <c r="N12" s="66">
        <v>50600710</v>
      </c>
      <c r="O12" s="65"/>
      <c r="P12" s="65"/>
      <c r="Q12" s="65"/>
      <c r="R12" s="65"/>
      <c r="S12" s="65">
        <v>25</v>
      </c>
      <c r="T12" s="65"/>
      <c r="U12" s="65" t="s">
        <v>409</v>
      </c>
      <c r="V12" s="65" t="s">
        <v>410</v>
      </c>
      <c r="W12" s="65">
        <v>7</v>
      </c>
      <c r="X12" s="65">
        <v>7</v>
      </c>
      <c r="Y12" s="68">
        <f t="shared" si="1"/>
        <v>175</v>
      </c>
      <c r="Z12" s="65">
        <f>IFERROR(VLOOKUP(AK12,'SB14'!$D$13:$G$17,4,FALSE),0)</f>
        <v>125</v>
      </c>
      <c r="AA12" s="158">
        <f>Z12</f>
        <v>125</v>
      </c>
      <c r="AB12" s="69"/>
      <c r="AC12" s="69" t="s">
        <v>411</v>
      </c>
      <c r="AD12" s="70"/>
      <c r="AE12" s="65"/>
      <c r="AF12" s="65"/>
      <c r="AG12" s="65" t="s">
        <v>468</v>
      </c>
      <c r="AH12" s="65"/>
      <c r="AI12" s="70"/>
      <c r="AJ12" s="65"/>
      <c r="AK12" s="1" t="s">
        <v>452</v>
      </c>
    </row>
    <row r="13" spans="1:37" hidden="1" x14ac:dyDescent="0.25">
      <c r="A13" s="63" t="s">
        <v>401</v>
      </c>
      <c r="B13" s="64">
        <v>45108</v>
      </c>
      <c r="C13" s="65" t="s">
        <v>402</v>
      </c>
      <c r="D13" s="65" t="s">
        <v>402</v>
      </c>
      <c r="E13" s="66">
        <v>0</v>
      </c>
      <c r="F13" s="65">
        <v>226641</v>
      </c>
      <c r="G13" s="65" t="s">
        <v>422</v>
      </c>
      <c r="H13" s="67"/>
      <c r="I13" s="67" t="s">
        <v>433</v>
      </c>
      <c r="J13" s="65"/>
      <c r="K13" s="65" t="s">
        <v>428</v>
      </c>
      <c r="L13" s="66" t="s">
        <v>429</v>
      </c>
      <c r="M13" s="63" t="s">
        <v>430</v>
      </c>
      <c r="N13" s="66">
        <v>50600710</v>
      </c>
      <c r="O13" s="65"/>
      <c r="P13" s="65"/>
      <c r="Q13" s="65"/>
      <c r="R13" s="65"/>
      <c r="S13" s="65">
        <v>0</v>
      </c>
      <c r="T13" s="65"/>
      <c r="U13" s="65" t="s">
        <v>409</v>
      </c>
      <c r="V13" s="65" t="s">
        <v>410</v>
      </c>
      <c r="W13" s="65">
        <v>0</v>
      </c>
      <c r="X13" s="65">
        <v>0</v>
      </c>
      <c r="Y13" s="68">
        <f t="shared" si="1"/>
        <v>0</v>
      </c>
      <c r="Z13" s="65">
        <v>0</v>
      </c>
      <c r="AA13" s="65">
        <v>0</v>
      </c>
      <c r="AB13" s="69"/>
      <c r="AC13" s="69" t="s">
        <v>421</v>
      </c>
      <c r="AD13" s="70"/>
      <c r="AE13" s="65"/>
      <c r="AF13" s="65"/>
      <c r="AG13" s="65"/>
      <c r="AH13" s="65"/>
      <c r="AI13" s="70"/>
      <c r="AJ13" s="65"/>
    </row>
    <row r="14" spans="1:37" x14ac:dyDescent="0.25">
      <c r="A14" s="63" t="s">
        <v>401</v>
      </c>
      <c r="B14" s="64">
        <v>45261</v>
      </c>
      <c r="C14" s="65" t="s">
        <v>402</v>
      </c>
      <c r="D14" s="65" t="s">
        <v>402</v>
      </c>
      <c r="E14" s="66">
        <v>0</v>
      </c>
      <c r="F14" s="65">
        <v>226641</v>
      </c>
      <c r="G14" s="65" t="s">
        <v>422</v>
      </c>
      <c r="H14" s="67"/>
      <c r="I14" s="97" t="s">
        <v>434</v>
      </c>
      <c r="J14" s="65"/>
      <c r="K14" s="65" t="s">
        <v>428</v>
      </c>
      <c r="L14" s="66" t="s">
        <v>429</v>
      </c>
      <c r="M14" s="63" t="s">
        <v>430</v>
      </c>
      <c r="N14" s="66">
        <v>50600710</v>
      </c>
      <c r="O14" s="65"/>
      <c r="P14" s="65"/>
      <c r="Q14" s="65"/>
      <c r="R14" s="65"/>
      <c r="S14" s="65">
        <v>25</v>
      </c>
      <c r="T14" s="65"/>
      <c r="U14" s="65" t="s">
        <v>409</v>
      </c>
      <c r="V14" s="65" t="s">
        <v>410</v>
      </c>
      <c r="W14" s="65">
        <v>7</v>
      </c>
      <c r="X14" s="65">
        <v>7</v>
      </c>
      <c r="Y14" s="68">
        <f t="shared" si="1"/>
        <v>175</v>
      </c>
      <c r="Z14" s="65">
        <f>IFERROR(VLOOKUP(AK14,'SB14'!$D$13:$G$17,4,FALSE),0)</f>
        <v>175</v>
      </c>
      <c r="AA14" s="158">
        <f t="shared" ref="AA14:AA16" si="3">Z14</f>
        <v>175</v>
      </c>
      <c r="AB14" s="69"/>
      <c r="AC14" s="69" t="s">
        <v>411</v>
      </c>
      <c r="AD14" s="70"/>
      <c r="AE14" s="65"/>
      <c r="AF14" s="65"/>
      <c r="AG14" s="65" t="s">
        <v>469</v>
      </c>
      <c r="AH14" s="65"/>
      <c r="AI14" s="70"/>
      <c r="AJ14" s="65"/>
      <c r="AK14" s="1" t="s">
        <v>454</v>
      </c>
    </row>
    <row r="15" spans="1:37" x14ac:dyDescent="0.25">
      <c r="A15" s="63" t="s">
        <v>401</v>
      </c>
      <c r="B15" s="64">
        <v>45261</v>
      </c>
      <c r="C15" s="65" t="s">
        <v>402</v>
      </c>
      <c r="D15" s="65" t="s">
        <v>402</v>
      </c>
      <c r="E15" s="66">
        <v>0</v>
      </c>
      <c r="F15" s="65">
        <v>226641</v>
      </c>
      <c r="G15" s="65" t="s">
        <v>422</v>
      </c>
      <c r="H15" s="67"/>
      <c r="I15" s="97" t="s">
        <v>435</v>
      </c>
      <c r="J15" s="65"/>
      <c r="K15" s="65" t="s">
        <v>428</v>
      </c>
      <c r="L15" s="66" t="s">
        <v>429</v>
      </c>
      <c r="M15" s="63" t="s">
        <v>430</v>
      </c>
      <c r="N15" s="66">
        <v>50600710</v>
      </c>
      <c r="O15" s="65"/>
      <c r="P15" s="65"/>
      <c r="Q15" s="65"/>
      <c r="R15" s="65"/>
      <c r="S15" s="65">
        <v>25</v>
      </c>
      <c r="T15" s="65"/>
      <c r="U15" s="65" t="s">
        <v>409</v>
      </c>
      <c r="V15" s="65" t="s">
        <v>410</v>
      </c>
      <c r="W15" s="65">
        <v>7</v>
      </c>
      <c r="X15" s="65">
        <v>7</v>
      </c>
      <c r="Y15" s="68">
        <f t="shared" si="1"/>
        <v>175</v>
      </c>
      <c r="Z15" s="65">
        <f>IFERROR(VLOOKUP(AK15,'SB14'!$D$13:$G$17,4,FALSE),0)</f>
        <v>725</v>
      </c>
      <c r="AA15" s="158">
        <f t="shared" si="3"/>
        <v>725</v>
      </c>
      <c r="AB15" s="69">
        <v>44714</v>
      </c>
      <c r="AC15" s="69" t="s">
        <v>411</v>
      </c>
      <c r="AD15" s="70">
        <v>44714</v>
      </c>
      <c r="AE15" s="65"/>
      <c r="AF15" s="65" t="s">
        <v>436</v>
      </c>
      <c r="AG15" s="65" t="s">
        <v>468</v>
      </c>
      <c r="AH15" s="65"/>
      <c r="AI15" s="70"/>
      <c r="AJ15" s="65"/>
      <c r="AK15" s="1" t="s">
        <v>453</v>
      </c>
    </row>
    <row r="16" spans="1:37" x14ac:dyDescent="0.25">
      <c r="A16" s="63" t="s">
        <v>401</v>
      </c>
      <c r="B16" s="64">
        <v>45261</v>
      </c>
      <c r="C16" s="65" t="s">
        <v>402</v>
      </c>
      <c r="D16" s="65" t="s">
        <v>402</v>
      </c>
      <c r="E16" s="66">
        <v>0</v>
      </c>
      <c r="F16" s="65">
        <v>226641</v>
      </c>
      <c r="G16" s="65" t="s">
        <v>470</v>
      </c>
      <c r="H16" s="67"/>
      <c r="I16" s="67" t="s">
        <v>471</v>
      </c>
      <c r="J16" s="65"/>
      <c r="K16" s="65" t="s">
        <v>406</v>
      </c>
      <c r="L16" s="66" t="s">
        <v>415</v>
      </c>
      <c r="M16" s="63" t="s">
        <v>416</v>
      </c>
      <c r="N16" s="66">
        <v>1000539909</v>
      </c>
      <c r="O16" s="65"/>
      <c r="P16" s="65"/>
      <c r="Q16" s="65"/>
      <c r="R16" s="65"/>
      <c r="S16" s="65">
        <v>0</v>
      </c>
      <c r="T16" s="65"/>
      <c r="U16" s="65" t="s">
        <v>409</v>
      </c>
      <c r="V16" s="65" t="s">
        <v>397</v>
      </c>
      <c r="W16" s="65">
        <v>0</v>
      </c>
      <c r="X16" s="65">
        <v>0</v>
      </c>
      <c r="Y16" s="68">
        <f t="shared" si="1"/>
        <v>0</v>
      </c>
      <c r="Z16" s="65">
        <f>IFERROR(VLOOKUP(AK16,'SB14'!$D$13:$G$17,4,FALSE),0)</f>
        <v>0</v>
      </c>
      <c r="AA16" s="158">
        <f t="shared" si="3"/>
        <v>0</v>
      </c>
      <c r="AB16" s="69"/>
      <c r="AC16" s="69" t="s">
        <v>421</v>
      </c>
      <c r="AD16" s="70"/>
      <c r="AE16" s="65"/>
      <c r="AF16" s="65" t="s">
        <v>472</v>
      </c>
      <c r="AG16" s="65"/>
      <c r="AH16" s="65"/>
      <c r="AI16" s="70"/>
      <c r="AJ16" s="65"/>
    </row>
    <row r="17" spans="11:27" x14ac:dyDescent="0.25">
      <c r="K17" s="73"/>
      <c r="L17" s="73"/>
      <c r="Z17" s="65"/>
    </row>
    <row r="18" spans="11:27" x14ac:dyDescent="0.25">
      <c r="K18" s="73"/>
    </row>
    <row r="19" spans="11:27" x14ac:dyDescent="0.25">
      <c r="K19" s="73"/>
      <c r="R19">
        <f>205*31</f>
        <v>6355</v>
      </c>
      <c r="Z19" s="72"/>
    </row>
    <row r="20" spans="11:27" x14ac:dyDescent="0.25">
      <c r="Z20" s="72"/>
      <c r="AA20" s="73"/>
    </row>
  </sheetData>
  <autoFilter ref="A1:AJ16" xr:uid="{9CA96BE5-7467-4A23-8CED-83BEEE7C51D8}">
    <filterColumn colId="18">
      <filters>
        <filter val="25"/>
        <filter val="30"/>
        <filter val="45"/>
        <filter val="5"/>
        <filter val="80"/>
        <filter val="8000"/>
        <filter val="9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BAD2-BFF4-4B3A-9D94-D4BB9F2810EF}">
  <sheetPr>
    <tabColor rgb="FFFFFF00"/>
  </sheetPr>
  <dimension ref="A1:M145"/>
  <sheetViews>
    <sheetView workbookViewId="0">
      <selection activeCell="B9" sqref="B9"/>
    </sheetView>
  </sheetViews>
  <sheetFormatPr baseColWidth="10" defaultColWidth="9.140625" defaultRowHeight="12.75" x14ac:dyDescent="0.25"/>
  <cols>
    <col min="1" max="1" width="19" style="50" bestFit="1" customWidth="1"/>
    <col min="2" max="2" width="10" style="50" bestFit="1" customWidth="1"/>
    <col min="3" max="3" width="42" style="50" bestFit="1" customWidth="1"/>
    <col min="4" max="4" width="20" style="50" bestFit="1" customWidth="1"/>
    <col min="5" max="5" width="9" style="50" bestFit="1" customWidth="1"/>
    <col min="6" max="6" width="14" style="50" bestFit="1" customWidth="1"/>
    <col min="7" max="7" width="6" style="50" bestFit="1" customWidth="1"/>
    <col min="8" max="8" width="8" style="50" bestFit="1" customWidth="1"/>
    <col min="9" max="9" width="11.5703125" style="50" bestFit="1" customWidth="1"/>
    <col min="10" max="10" width="9.140625" style="50"/>
    <col min="11" max="11" width="8.42578125" style="50" bestFit="1" customWidth="1"/>
    <col min="12" max="12" width="10.5703125" style="50" bestFit="1" customWidth="1"/>
    <col min="13" max="16384" width="9.140625" style="50"/>
  </cols>
  <sheetData>
    <row r="1" spans="1:13" ht="51" x14ac:dyDescent="0.25">
      <c r="A1" s="48" t="s">
        <v>65</v>
      </c>
      <c r="B1" s="48" t="s">
        <v>42</v>
      </c>
      <c r="C1" s="48" t="s">
        <v>66</v>
      </c>
      <c r="D1" s="48" t="s">
        <v>67</v>
      </c>
      <c r="E1" s="49" t="s">
        <v>68</v>
      </c>
      <c r="F1" s="49" t="s">
        <v>69</v>
      </c>
      <c r="G1" s="49" t="s">
        <v>70</v>
      </c>
      <c r="H1" s="49" t="s">
        <v>71</v>
      </c>
      <c r="I1" s="49" t="s">
        <v>72</v>
      </c>
      <c r="J1" s="49" t="s">
        <v>73</v>
      </c>
      <c r="K1" s="49" t="s">
        <v>74</v>
      </c>
      <c r="L1" s="49" t="s">
        <v>75</v>
      </c>
      <c r="M1" s="49" t="s">
        <v>76</v>
      </c>
    </row>
    <row r="2" spans="1:13" ht="15" x14ac:dyDescent="0.25">
      <c r="A2" s="51" t="s">
        <v>77</v>
      </c>
      <c r="B2" s="51" t="s">
        <v>78</v>
      </c>
      <c r="C2" s="24" t="s">
        <v>79</v>
      </c>
      <c r="D2" s="24">
        <v>50600314</v>
      </c>
      <c r="E2" s="52">
        <v>1</v>
      </c>
      <c r="F2" s="51" t="s">
        <v>63</v>
      </c>
      <c r="G2" s="51" t="s">
        <v>80</v>
      </c>
      <c r="H2" s="53">
        <v>3.06</v>
      </c>
      <c r="I2" s="54">
        <v>2.99</v>
      </c>
      <c r="J2" s="55">
        <v>2.9541200000000001</v>
      </c>
      <c r="K2" s="55">
        <v>3.5</v>
      </c>
      <c r="L2" s="55">
        <v>3.6262175009556801</v>
      </c>
      <c r="M2" s="55">
        <v>4.0870779487416602</v>
      </c>
    </row>
    <row r="3" spans="1:13" ht="15" x14ac:dyDescent="0.25">
      <c r="A3" s="51" t="s">
        <v>77</v>
      </c>
      <c r="B3" s="51" t="s">
        <v>81</v>
      </c>
      <c r="C3" s="24" t="s">
        <v>82</v>
      </c>
      <c r="D3" s="24">
        <v>50600316</v>
      </c>
      <c r="E3" s="52">
        <v>1</v>
      </c>
      <c r="F3" s="51" t="s">
        <v>63</v>
      </c>
      <c r="G3" s="51" t="s">
        <v>80</v>
      </c>
      <c r="H3" s="53">
        <v>2.58</v>
      </c>
      <c r="I3" s="54">
        <v>2.52</v>
      </c>
      <c r="J3" s="55">
        <v>2.48976</v>
      </c>
      <c r="K3" s="55">
        <v>2.95</v>
      </c>
      <c r="L3" s="55">
        <v>3.0607734160608899</v>
      </c>
      <c r="M3" s="55">
        <v>3.4497708787683901</v>
      </c>
    </row>
    <row r="4" spans="1:13" ht="15" x14ac:dyDescent="0.25">
      <c r="A4" s="51" t="s">
        <v>77</v>
      </c>
      <c r="B4" s="51" t="s">
        <v>83</v>
      </c>
      <c r="C4" s="24" t="s">
        <v>84</v>
      </c>
      <c r="D4" s="24">
        <v>50600317</v>
      </c>
      <c r="E4" s="52">
        <v>1</v>
      </c>
      <c r="F4" s="51" t="s">
        <v>63</v>
      </c>
      <c r="G4" s="51" t="s">
        <v>80</v>
      </c>
      <c r="H4" s="53">
        <v>3.25</v>
      </c>
      <c r="I4" s="54">
        <v>3.18</v>
      </c>
      <c r="J4" s="55">
        <v>3.1418400000000002</v>
      </c>
      <c r="K4" s="55">
        <v>3.73</v>
      </c>
      <c r="L4" s="55">
        <v>3.8597704925426499</v>
      </c>
      <c r="M4" s="55">
        <v>4.3503134776436703</v>
      </c>
    </row>
    <row r="5" spans="1:13" ht="15" x14ac:dyDescent="0.25">
      <c r="A5" s="51" t="s">
        <v>77</v>
      </c>
      <c r="B5" s="51" t="s">
        <v>85</v>
      </c>
      <c r="C5" s="24" t="s">
        <v>86</v>
      </c>
      <c r="D5" s="24">
        <v>50600319</v>
      </c>
      <c r="E5" s="52">
        <v>1</v>
      </c>
      <c r="F5" s="51" t="s">
        <v>63</v>
      </c>
      <c r="G5" s="51" t="s">
        <v>80</v>
      </c>
      <c r="H5" s="53">
        <v>3.53</v>
      </c>
      <c r="I5" s="54">
        <v>3.45</v>
      </c>
      <c r="J5" s="55">
        <v>3.4086000000000003</v>
      </c>
      <c r="K5" s="55">
        <v>4.05</v>
      </c>
      <c r="L5" s="55">
        <v>4.1916615858504596</v>
      </c>
      <c r="M5" s="55">
        <v>4.7243850187149397</v>
      </c>
    </row>
    <row r="6" spans="1:13" ht="15" x14ac:dyDescent="0.25">
      <c r="A6" s="51" t="s">
        <v>77</v>
      </c>
      <c r="B6" s="51" t="s">
        <v>87</v>
      </c>
      <c r="C6" s="24" t="s">
        <v>88</v>
      </c>
      <c r="D6" s="24">
        <v>50600418</v>
      </c>
      <c r="E6" s="52">
        <v>1</v>
      </c>
      <c r="F6" s="51" t="s">
        <v>63</v>
      </c>
      <c r="G6" s="51" t="s">
        <v>80</v>
      </c>
      <c r="H6" s="53">
        <v>2.76</v>
      </c>
      <c r="I6" s="54">
        <v>2.7</v>
      </c>
      <c r="J6" s="55">
        <v>2.6676000000000002</v>
      </c>
      <c r="K6" s="55">
        <v>3.17</v>
      </c>
      <c r="L6" s="55">
        <v>3.2820341449327701</v>
      </c>
      <c r="M6" s="55">
        <v>3.69915190614923</v>
      </c>
    </row>
    <row r="7" spans="1:13" ht="15" x14ac:dyDescent="0.25">
      <c r="A7" s="51" t="s">
        <v>77</v>
      </c>
      <c r="B7" s="51" t="s">
        <v>89</v>
      </c>
      <c r="C7" s="24" t="s">
        <v>90</v>
      </c>
      <c r="D7" s="24">
        <v>50600428</v>
      </c>
      <c r="E7" s="52">
        <v>1</v>
      </c>
      <c r="F7" s="51" t="s">
        <v>63</v>
      </c>
      <c r="G7" s="51" t="s">
        <v>80</v>
      </c>
      <c r="H7" s="53">
        <v>2.77</v>
      </c>
      <c r="I7" s="54">
        <v>2.71</v>
      </c>
      <c r="J7" s="55">
        <v>2.6774800000000001</v>
      </c>
      <c r="K7" s="55">
        <v>3.18</v>
      </c>
      <c r="L7" s="55">
        <v>3.29432640764787</v>
      </c>
      <c r="M7" s="55">
        <v>3.7130064076703899</v>
      </c>
    </row>
    <row r="8" spans="1:13" ht="15" x14ac:dyDescent="0.25">
      <c r="A8" s="51" t="s">
        <v>77</v>
      </c>
      <c r="B8" s="51" t="s">
        <v>91</v>
      </c>
      <c r="C8" s="24" t="s">
        <v>92</v>
      </c>
      <c r="D8" s="24">
        <v>50600430</v>
      </c>
      <c r="E8" s="52">
        <v>1</v>
      </c>
      <c r="F8" s="51" t="s">
        <v>63</v>
      </c>
      <c r="G8" s="51" t="s">
        <v>80</v>
      </c>
      <c r="H8" s="53">
        <v>2.6</v>
      </c>
      <c r="I8" s="54">
        <v>2.54</v>
      </c>
      <c r="J8" s="55">
        <v>2.5095200000000002</v>
      </c>
      <c r="K8" s="55">
        <v>2.98</v>
      </c>
      <c r="L8" s="55">
        <v>3.0853579414910999</v>
      </c>
      <c r="M8" s="55">
        <v>3.4774798818106998</v>
      </c>
    </row>
    <row r="9" spans="1:13" ht="15" x14ac:dyDescent="0.25">
      <c r="A9" s="51" t="s">
        <v>77</v>
      </c>
      <c r="B9" s="51" t="s">
        <v>93</v>
      </c>
      <c r="C9" s="24" t="s">
        <v>94</v>
      </c>
      <c r="D9" s="24">
        <v>50600435</v>
      </c>
      <c r="E9" s="52">
        <v>1</v>
      </c>
      <c r="F9" s="51" t="s">
        <v>63</v>
      </c>
      <c r="G9" s="51" t="s">
        <v>80</v>
      </c>
      <c r="H9" s="53">
        <v>3.51</v>
      </c>
      <c r="I9" s="54">
        <v>3.43</v>
      </c>
      <c r="J9" s="55">
        <v>3.3888400000000001</v>
      </c>
      <c r="K9" s="55">
        <v>4.0199999999999996</v>
      </c>
      <c r="L9" s="55">
        <v>4.1670770604202501</v>
      </c>
      <c r="M9" s="55">
        <v>4.6966760156726197</v>
      </c>
    </row>
    <row r="10" spans="1:13" ht="15" x14ac:dyDescent="0.25">
      <c r="A10" s="51" t="s">
        <v>77</v>
      </c>
      <c r="B10" s="51" t="s">
        <v>95</v>
      </c>
      <c r="C10" s="24" t="s">
        <v>96</v>
      </c>
      <c r="D10" s="24">
        <v>50600710</v>
      </c>
      <c r="E10" s="52">
        <v>1</v>
      </c>
      <c r="F10" s="51" t="s">
        <v>63</v>
      </c>
      <c r="G10" s="51" t="s">
        <v>80</v>
      </c>
      <c r="H10" s="53">
        <v>1.05</v>
      </c>
      <c r="I10" s="54">
        <v>1.03</v>
      </c>
      <c r="J10" s="55">
        <v>1.0176400000000001</v>
      </c>
      <c r="K10" s="55">
        <v>1.21</v>
      </c>
      <c r="L10" s="55">
        <v>1.25381079694061</v>
      </c>
      <c r="M10" s="55">
        <v>1.41315915515813</v>
      </c>
    </row>
    <row r="11" spans="1:13" ht="15" x14ac:dyDescent="0.25">
      <c r="A11" s="51" t="s">
        <v>77</v>
      </c>
      <c r="B11" s="51" t="s">
        <v>97</v>
      </c>
      <c r="C11" s="24" t="s">
        <v>98</v>
      </c>
      <c r="D11" s="24">
        <v>50600764</v>
      </c>
      <c r="E11" s="52">
        <v>1</v>
      </c>
      <c r="F11" s="51" t="s">
        <v>63</v>
      </c>
      <c r="G11" s="51" t="s">
        <v>80</v>
      </c>
      <c r="H11" s="53">
        <v>3.57</v>
      </c>
      <c r="I11" s="54">
        <v>3.49</v>
      </c>
      <c r="J11" s="55">
        <v>3.4481200000000003</v>
      </c>
      <c r="K11" s="55">
        <v>4.09</v>
      </c>
      <c r="L11" s="55">
        <v>4.2408306367108803</v>
      </c>
      <c r="M11" s="55">
        <v>4.7798030247995698</v>
      </c>
    </row>
    <row r="12" spans="1:13" ht="15" x14ac:dyDescent="0.25">
      <c r="A12" s="51" t="s">
        <v>77</v>
      </c>
      <c r="B12" s="51" t="s">
        <v>99</v>
      </c>
      <c r="C12" s="24" t="s">
        <v>100</v>
      </c>
      <c r="D12" s="24">
        <v>50600810</v>
      </c>
      <c r="E12" s="52">
        <v>1</v>
      </c>
      <c r="F12" s="51" t="s">
        <v>63</v>
      </c>
      <c r="G12" s="51" t="s">
        <v>80</v>
      </c>
      <c r="H12" s="53">
        <v>3.51</v>
      </c>
      <c r="I12" s="54">
        <v>3.43</v>
      </c>
      <c r="J12" s="55">
        <v>3.3888400000000001</v>
      </c>
      <c r="K12" s="55">
        <v>4.0199999999999996</v>
      </c>
      <c r="L12" s="55">
        <v>4.1670770604202501</v>
      </c>
      <c r="M12" s="55">
        <v>4.6966760156726197</v>
      </c>
    </row>
    <row r="13" spans="1:13" ht="15" x14ac:dyDescent="0.25">
      <c r="A13" s="51" t="s">
        <v>77</v>
      </c>
      <c r="B13" s="51" t="s">
        <v>101</v>
      </c>
      <c r="C13" s="24" t="s">
        <v>102</v>
      </c>
      <c r="D13" s="24">
        <v>50600814</v>
      </c>
      <c r="E13" s="52">
        <v>1</v>
      </c>
      <c r="F13" s="51" t="s">
        <v>63</v>
      </c>
      <c r="G13" s="51" t="s">
        <v>80</v>
      </c>
      <c r="H13" s="53">
        <v>3.4</v>
      </c>
      <c r="I13" s="54">
        <v>3.32</v>
      </c>
      <c r="J13" s="55">
        <v>3.28016</v>
      </c>
      <c r="K13" s="55">
        <v>3.89</v>
      </c>
      <c r="L13" s="55">
        <v>4.0318621705541098</v>
      </c>
      <c r="M13" s="55">
        <v>4.5442764989398796</v>
      </c>
    </row>
    <row r="14" spans="1:13" ht="15" x14ac:dyDescent="0.25">
      <c r="A14" s="51" t="s">
        <v>77</v>
      </c>
      <c r="B14" s="51" t="s">
        <v>103</v>
      </c>
      <c r="C14" s="24" t="s">
        <v>104</v>
      </c>
      <c r="D14" s="24">
        <v>50600871</v>
      </c>
      <c r="E14" s="52">
        <v>1</v>
      </c>
      <c r="F14" s="51" t="s">
        <v>63</v>
      </c>
      <c r="G14" s="51" t="s">
        <v>80</v>
      </c>
      <c r="H14" s="53">
        <v>3.75</v>
      </c>
      <c r="I14" s="54">
        <v>3.66</v>
      </c>
      <c r="J14" s="55">
        <v>3.6160800000000002</v>
      </c>
      <c r="K14" s="55">
        <v>4.29</v>
      </c>
      <c r="L14" s="55">
        <v>4.4497991028676402</v>
      </c>
      <c r="M14" s="55">
        <v>5.0153295506592599</v>
      </c>
    </row>
    <row r="15" spans="1:13" ht="15" x14ac:dyDescent="0.25">
      <c r="A15" s="51" t="s">
        <v>77</v>
      </c>
      <c r="B15" s="51" t="s">
        <v>105</v>
      </c>
      <c r="C15" s="24" t="s">
        <v>106</v>
      </c>
      <c r="D15" s="24">
        <v>50600873</v>
      </c>
      <c r="E15" s="52">
        <v>1</v>
      </c>
      <c r="F15" s="51" t="s">
        <v>63</v>
      </c>
      <c r="G15" s="51" t="s">
        <v>80</v>
      </c>
      <c r="H15" s="53">
        <v>3.47</v>
      </c>
      <c r="I15" s="54">
        <v>3.39</v>
      </c>
      <c r="J15" s="55">
        <v>3.3493200000000001</v>
      </c>
      <c r="K15" s="55">
        <v>3.97</v>
      </c>
      <c r="L15" s="55">
        <v>4.1179080095598399</v>
      </c>
      <c r="M15" s="55">
        <v>4.6412580095879896</v>
      </c>
    </row>
    <row r="16" spans="1:13" ht="15" x14ac:dyDescent="0.25">
      <c r="A16" s="51" t="s">
        <v>77</v>
      </c>
      <c r="B16" s="51" t="s">
        <v>107</v>
      </c>
      <c r="C16" s="24" t="s">
        <v>108</v>
      </c>
      <c r="D16" s="24">
        <v>50600926</v>
      </c>
      <c r="E16" s="52">
        <v>1</v>
      </c>
      <c r="F16" s="51" t="s">
        <v>63</v>
      </c>
      <c r="G16" s="51" t="s">
        <v>80</v>
      </c>
      <c r="H16" s="53">
        <v>3.37</v>
      </c>
      <c r="I16" s="54">
        <v>3.29</v>
      </c>
      <c r="J16" s="55">
        <v>3.2505199999999999</v>
      </c>
      <c r="K16" s="55">
        <v>3.86</v>
      </c>
      <c r="L16" s="55">
        <v>3.9949853824088</v>
      </c>
      <c r="M16" s="55">
        <v>4.5027129943764104</v>
      </c>
    </row>
    <row r="17" spans="1:13" ht="15" x14ac:dyDescent="0.25">
      <c r="A17" s="51" t="s">
        <v>77</v>
      </c>
      <c r="B17" s="51" t="s">
        <v>109</v>
      </c>
      <c r="C17" s="24" t="s">
        <v>110</v>
      </c>
      <c r="D17" s="24">
        <v>50600943</v>
      </c>
      <c r="E17" s="52">
        <v>1</v>
      </c>
      <c r="F17" s="51" t="s">
        <v>63</v>
      </c>
      <c r="G17" s="51" t="s">
        <v>80</v>
      </c>
      <c r="H17" s="53">
        <v>1.83</v>
      </c>
      <c r="I17" s="54">
        <v>1.79</v>
      </c>
      <c r="J17" s="55">
        <v>1.7685200000000001</v>
      </c>
      <c r="K17" s="55">
        <v>2.1</v>
      </c>
      <c r="L17" s="55">
        <v>2.17573050057341</v>
      </c>
      <c r="M17" s="55">
        <v>2.4522467692449998</v>
      </c>
    </row>
    <row r="18" spans="1:13" ht="15" x14ac:dyDescent="0.25">
      <c r="A18" s="51" t="s">
        <v>77</v>
      </c>
      <c r="B18" s="51" t="s">
        <v>111</v>
      </c>
      <c r="C18" s="24" t="s">
        <v>112</v>
      </c>
      <c r="D18" s="24">
        <v>50601018</v>
      </c>
      <c r="E18" s="52">
        <v>1</v>
      </c>
      <c r="F18" s="51" t="s">
        <v>63</v>
      </c>
      <c r="G18" s="51" t="s">
        <v>80</v>
      </c>
      <c r="H18" s="53">
        <v>3.44</v>
      </c>
      <c r="I18" s="54">
        <v>3.36</v>
      </c>
      <c r="J18" s="55">
        <v>3.31968</v>
      </c>
      <c r="K18" s="55">
        <v>3.94</v>
      </c>
      <c r="L18" s="55">
        <v>4.0810312214145297</v>
      </c>
      <c r="M18" s="55">
        <v>4.5996945050245097</v>
      </c>
    </row>
    <row r="19" spans="1:13" ht="15" x14ac:dyDescent="0.25">
      <c r="A19" s="51" t="s">
        <v>77</v>
      </c>
      <c r="B19" s="51" t="s">
        <v>113</v>
      </c>
      <c r="C19" s="24" t="s">
        <v>114</v>
      </c>
      <c r="D19" s="24">
        <v>50695199</v>
      </c>
      <c r="E19" s="52">
        <v>1</v>
      </c>
      <c r="F19" s="51" t="s">
        <v>63</v>
      </c>
      <c r="G19" s="51" t="s">
        <v>80</v>
      </c>
      <c r="H19" s="53">
        <v>3.3</v>
      </c>
      <c r="I19" s="54">
        <v>3.23</v>
      </c>
      <c r="J19" s="55">
        <v>3.1912400000000001</v>
      </c>
      <c r="K19" s="55">
        <v>3.78</v>
      </c>
      <c r="L19" s="55">
        <v>3.9212318061181701</v>
      </c>
      <c r="M19" s="55">
        <v>4.4195859852494603</v>
      </c>
    </row>
    <row r="20" spans="1:13" ht="15" x14ac:dyDescent="0.25">
      <c r="A20" s="51" t="s">
        <v>77</v>
      </c>
      <c r="B20" s="51" t="s">
        <v>115</v>
      </c>
      <c r="C20" s="24" t="s">
        <v>116</v>
      </c>
      <c r="D20" s="24">
        <v>50695239</v>
      </c>
      <c r="E20" s="52">
        <v>1</v>
      </c>
      <c r="F20" s="51" t="s">
        <v>63</v>
      </c>
      <c r="G20" s="51" t="s">
        <v>80</v>
      </c>
      <c r="H20" s="53">
        <v>3.81</v>
      </c>
      <c r="I20" s="54">
        <v>3.72</v>
      </c>
      <c r="J20" s="55">
        <v>3.67536</v>
      </c>
      <c r="K20" s="55">
        <v>4.37</v>
      </c>
      <c r="L20" s="55">
        <v>4.5235526791582696</v>
      </c>
      <c r="M20" s="55">
        <v>5.0984565597862099</v>
      </c>
    </row>
    <row r="21" spans="1:13" ht="15" x14ac:dyDescent="0.25">
      <c r="A21" s="51" t="s">
        <v>77</v>
      </c>
      <c r="B21" s="51" t="s">
        <v>117</v>
      </c>
      <c r="C21" s="24" t="s">
        <v>118</v>
      </c>
      <c r="D21" s="24">
        <v>50695243</v>
      </c>
      <c r="E21" s="52">
        <v>1</v>
      </c>
      <c r="F21" s="51" t="s">
        <v>63</v>
      </c>
      <c r="G21" s="51" t="s">
        <v>80</v>
      </c>
      <c r="H21" s="53">
        <v>3.12</v>
      </c>
      <c r="I21" s="54">
        <v>3.05</v>
      </c>
      <c r="J21" s="55">
        <v>3.0133999999999999</v>
      </c>
      <c r="K21" s="55">
        <v>3.57</v>
      </c>
      <c r="L21" s="55">
        <v>3.6999710772463001</v>
      </c>
      <c r="M21" s="55">
        <v>4.1702049578686102</v>
      </c>
    </row>
    <row r="22" spans="1:13" ht="15" x14ac:dyDescent="0.25">
      <c r="A22" s="51" t="s">
        <v>77</v>
      </c>
      <c r="B22" s="51" t="s">
        <v>119</v>
      </c>
      <c r="C22" s="24" t="s">
        <v>120</v>
      </c>
      <c r="D22" s="24">
        <v>50695244</v>
      </c>
      <c r="E22" s="52">
        <v>1</v>
      </c>
      <c r="F22" s="51" t="s">
        <v>63</v>
      </c>
      <c r="G22" s="51" t="s">
        <v>80</v>
      </c>
      <c r="H22" s="53">
        <v>3.79</v>
      </c>
      <c r="I22" s="54">
        <v>3.7</v>
      </c>
      <c r="J22" s="55">
        <v>3.6556000000000002</v>
      </c>
      <c r="K22" s="55">
        <v>4.34</v>
      </c>
      <c r="L22" s="55">
        <v>4.4989681537280601</v>
      </c>
      <c r="M22" s="55">
        <v>5.07074755674389</v>
      </c>
    </row>
    <row r="23" spans="1:13" ht="15" x14ac:dyDescent="0.25">
      <c r="A23" s="51" t="s">
        <v>77</v>
      </c>
      <c r="B23" s="51" t="s">
        <v>121</v>
      </c>
      <c r="C23" s="24" t="s">
        <v>122</v>
      </c>
      <c r="D23" s="24">
        <v>50695315</v>
      </c>
      <c r="E23" s="52">
        <v>1</v>
      </c>
      <c r="F23" s="51" t="s">
        <v>63</v>
      </c>
      <c r="G23" s="51" t="s">
        <v>80</v>
      </c>
      <c r="H23" s="53">
        <v>3.37</v>
      </c>
      <c r="I23" s="54">
        <v>3.29</v>
      </c>
      <c r="J23" s="55">
        <v>3.2505199999999999</v>
      </c>
      <c r="K23" s="55">
        <v>3.86</v>
      </c>
      <c r="L23" s="55">
        <v>3.9949853824088</v>
      </c>
      <c r="M23" s="55">
        <v>4.5027129943764104</v>
      </c>
    </row>
    <row r="24" spans="1:13" ht="15" x14ac:dyDescent="0.25">
      <c r="A24" s="51" t="s">
        <v>77</v>
      </c>
      <c r="B24" s="51" t="s">
        <v>123</v>
      </c>
      <c r="C24" s="24" t="s">
        <v>124</v>
      </c>
      <c r="D24" s="24">
        <v>50695619</v>
      </c>
      <c r="E24" s="52">
        <v>1</v>
      </c>
      <c r="F24" s="51" t="s">
        <v>63</v>
      </c>
      <c r="G24" s="51" t="s">
        <v>80</v>
      </c>
      <c r="H24" s="53">
        <v>2.5299999999999998</v>
      </c>
      <c r="I24" s="54">
        <v>2.4700000000000002</v>
      </c>
      <c r="J24" s="55">
        <v>2.4403600000000001</v>
      </c>
      <c r="K24" s="55">
        <v>2.89</v>
      </c>
      <c r="L24" s="55">
        <v>2.9993121024853702</v>
      </c>
      <c r="M24" s="55">
        <v>3.3804983711625902</v>
      </c>
    </row>
    <row r="25" spans="1:13" ht="15" x14ac:dyDescent="0.25">
      <c r="A25" s="51" t="s">
        <v>77</v>
      </c>
      <c r="B25" s="51" t="s">
        <v>125</v>
      </c>
      <c r="C25" s="24" t="s">
        <v>126</v>
      </c>
      <c r="D25" s="24">
        <v>1000002542</v>
      </c>
      <c r="E25" s="52">
        <v>1</v>
      </c>
      <c r="F25" s="51" t="s">
        <v>63</v>
      </c>
      <c r="G25" s="51" t="s">
        <v>80</v>
      </c>
      <c r="H25" s="53">
        <v>4.3600000000000003</v>
      </c>
      <c r="I25" s="54">
        <v>4.26</v>
      </c>
      <c r="J25" s="55">
        <v>4.2088799999999997</v>
      </c>
      <c r="K25" s="55">
        <v>4.99</v>
      </c>
      <c r="L25" s="55">
        <v>5.1750426030587802</v>
      </c>
      <c r="M25" s="55">
        <v>5.8327451404075896</v>
      </c>
    </row>
    <row r="26" spans="1:13" ht="15" x14ac:dyDescent="0.25">
      <c r="A26" s="51" t="s">
        <v>77</v>
      </c>
      <c r="B26" s="51" t="s">
        <v>127</v>
      </c>
      <c r="C26" s="24" t="s">
        <v>128</v>
      </c>
      <c r="D26" s="24">
        <v>1000015872</v>
      </c>
      <c r="E26" s="52">
        <v>1</v>
      </c>
      <c r="F26" s="51" t="s">
        <v>63</v>
      </c>
      <c r="G26" s="51" t="s">
        <v>80</v>
      </c>
      <c r="H26" s="53">
        <v>4.12</v>
      </c>
      <c r="I26" s="54">
        <v>4.03</v>
      </c>
      <c r="J26" s="55">
        <v>3.9816400000000001</v>
      </c>
      <c r="K26" s="55">
        <v>4.72</v>
      </c>
      <c r="L26" s="55">
        <v>4.89232056061139</v>
      </c>
      <c r="M26" s="55">
        <v>5.5140916054209503</v>
      </c>
    </row>
    <row r="27" spans="1:13" ht="15" x14ac:dyDescent="0.25">
      <c r="A27" s="51" t="s">
        <v>77</v>
      </c>
      <c r="B27" s="51" t="s">
        <v>129</v>
      </c>
      <c r="C27" s="24" t="s">
        <v>130</v>
      </c>
      <c r="D27" s="24">
        <v>1000018345</v>
      </c>
      <c r="E27" s="52">
        <v>1</v>
      </c>
      <c r="F27" s="51" t="s">
        <v>63</v>
      </c>
      <c r="G27" s="51" t="s">
        <v>80</v>
      </c>
      <c r="H27" s="53">
        <v>3.28</v>
      </c>
      <c r="I27" s="54">
        <v>3.21</v>
      </c>
      <c r="J27" s="55">
        <v>3.1714799999999999</v>
      </c>
      <c r="K27" s="55">
        <v>3.76</v>
      </c>
      <c r="L27" s="55">
        <v>3.8966472806879602</v>
      </c>
      <c r="M27" s="55">
        <v>4.3918769822071404</v>
      </c>
    </row>
    <row r="28" spans="1:13" ht="15" x14ac:dyDescent="0.25">
      <c r="A28" s="51" t="s">
        <v>77</v>
      </c>
      <c r="B28" s="51" t="s">
        <v>131</v>
      </c>
      <c r="C28" s="24" t="s">
        <v>132</v>
      </c>
      <c r="D28" s="24">
        <v>1000020984</v>
      </c>
      <c r="E28" s="52">
        <v>1</v>
      </c>
      <c r="F28" s="51" t="s">
        <v>63</v>
      </c>
      <c r="G28" s="51" t="s">
        <v>80</v>
      </c>
      <c r="H28" s="53">
        <v>4.9400000000000004</v>
      </c>
      <c r="I28" s="54">
        <v>4.83</v>
      </c>
      <c r="J28" s="55">
        <v>4.7720399999999996</v>
      </c>
      <c r="K28" s="55">
        <v>5.66</v>
      </c>
      <c r="L28" s="55">
        <v>5.8634093151046001</v>
      </c>
      <c r="M28" s="55">
        <v>6.6085972255924501</v>
      </c>
    </row>
    <row r="29" spans="1:13" ht="15" x14ac:dyDescent="0.25">
      <c r="A29" s="51" t="s">
        <v>77</v>
      </c>
      <c r="B29" s="51" t="s">
        <v>133</v>
      </c>
      <c r="C29" s="24" t="s">
        <v>134</v>
      </c>
      <c r="D29" s="24">
        <v>1000037230</v>
      </c>
      <c r="E29" s="52">
        <v>1</v>
      </c>
      <c r="F29" s="51" t="s">
        <v>63</v>
      </c>
      <c r="G29" s="51" t="s">
        <v>80</v>
      </c>
      <c r="H29" s="53">
        <v>3.61</v>
      </c>
      <c r="I29" s="54">
        <v>3.53</v>
      </c>
      <c r="J29" s="55">
        <v>3.4876399999999999</v>
      </c>
      <c r="K29" s="55">
        <v>4.1399999999999997</v>
      </c>
      <c r="L29" s="55">
        <v>4.2899996875712896</v>
      </c>
      <c r="M29" s="55">
        <v>4.8352210308841999</v>
      </c>
    </row>
    <row r="30" spans="1:13" ht="15" x14ac:dyDescent="0.25">
      <c r="A30" s="51" t="s">
        <v>77</v>
      </c>
      <c r="B30" s="51" t="s">
        <v>135</v>
      </c>
      <c r="C30" s="24" t="s">
        <v>136</v>
      </c>
      <c r="D30" s="24">
        <v>1000044717</v>
      </c>
      <c r="E30" s="52">
        <v>1</v>
      </c>
      <c r="F30" s="51" t="s">
        <v>63</v>
      </c>
      <c r="G30" s="51" t="s">
        <v>80</v>
      </c>
      <c r="H30" s="53">
        <v>7.2</v>
      </c>
      <c r="I30" s="54">
        <v>7.04</v>
      </c>
      <c r="J30" s="55">
        <v>6.9555199999999999</v>
      </c>
      <c r="K30" s="55">
        <v>8.26</v>
      </c>
      <c r="L30" s="55">
        <v>8.5554148497123794</v>
      </c>
      <c r="M30" s="55">
        <v>9.6427330587260904</v>
      </c>
    </row>
    <row r="31" spans="1:13" ht="15" x14ac:dyDescent="0.25">
      <c r="A31" s="51" t="s">
        <v>77</v>
      </c>
      <c r="B31" s="51" t="s">
        <v>137</v>
      </c>
      <c r="C31" s="24" t="s">
        <v>138</v>
      </c>
      <c r="D31" s="24">
        <v>1000180611</v>
      </c>
      <c r="E31" s="52">
        <v>1</v>
      </c>
      <c r="F31" s="51" t="s">
        <v>63</v>
      </c>
      <c r="G31" s="51" t="s">
        <v>80</v>
      </c>
      <c r="H31" s="53">
        <v>2.85</v>
      </c>
      <c r="I31" s="54">
        <v>2.79</v>
      </c>
      <c r="J31" s="55">
        <v>2.7565200000000001</v>
      </c>
      <c r="K31" s="55">
        <v>3.27</v>
      </c>
      <c r="L31" s="55">
        <v>3.3926645093687</v>
      </c>
      <c r="M31" s="55">
        <v>3.8238424198396599</v>
      </c>
    </row>
    <row r="32" spans="1:13" ht="15" x14ac:dyDescent="0.25">
      <c r="A32" s="51" t="s">
        <v>77</v>
      </c>
      <c r="B32" s="51" t="s">
        <v>139</v>
      </c>
      <c r="C32" s="24" t="s">
        <v>140</v>
      </c>
      <c r="D32" s="24">
        <v>1000191573</v>
      </c>
      <c r="E32" s="52">
        <v>1</v>
      </c>
      <c r="F32" s="51" t="s">
        <v>63</v>
      </c>
      <c r="G32" s="51" t="s">
        <v>80</v>
      </c>
      <c r="H32" s="53">
        <v>5.18</v>
      </c>
      <c r="I32" s="54">
        <v>5.0599999999999996</v>
      </c>
      <c r="J32" s="55">
        <v>4.9992799999999997</v>
      </c>
      <c r="K32" s="55">
        <v>5.93</v>
      </c>
      <c r="L32" s="55">
        <v>6.1461313575519902</v>
      </c>
      <c r="M32" s="55">
        <v>6.9272507605790903</v>
      </c>
    </row>
    <row r="33" spans="1:13" ht="15" x14ac:dyDescent="0.25">
      <c r="A33" s="51" t="s">
        <v>77</v>
      </c>
      <c r="B33" s="51" t="s">
        <v>141</v>
      </c>
      <c r="C33" s="24" t="s">
        <v>142</v>
      </c>
      <c r="D33" s="24">
        <v>1000204746</v>
      </c>
      <c r="E33" s="52">
        <v>1</v>
      </c>
      <c r="F33" s="51" t="s">
        <v>63</v>
      </c>
      <c r="G33" s="51" t="s">
        <v>80</v>
      </c>
      <c r="H33" s="53">
        <v>3.04</v>
      </c>
      <c r="I33" s="54">
        <v>2.97</v>
      </c>
      <c r="J33" s="55">
        <v>2.9343600000000003</v>
      </c>
      <c r="K33" s="55">
        <v>3.48</v>
      </c>
      <c r="L33" s="55">
        <v>3.6016329755254701</v>
      </c>
      <c r="M33" s="55">
        <v>4.0593689456993403</v>
      </c>
    </row>
    <row r="34" spans="1:13" ht="15" x14ac:dyDescent="0.25">
      <c r="A34" s="51" t="s">
        <v>77</v>
      </c>
      <c r="B34" s="51" t="s">
        <v>143</v>
      </c>
      <c r="C34" s="24" t="s">
        <v>144</v>
      </c>
      <c r="D34" s="24">
        <v>1000232729</v>
      </c>
      <c r="E34" s="52">
        <v>1</v>
      </c>
      <c r="F34" s="51" t="s">
        <v>63</v>
      </c>
      <c r="G34" s="51" t="s">
        <v>80</v>
      </c>
      <c r="H34" s="53">
        <v>3.55</v>
      </c>
      <c r="I34" s="54">
        <v>3.47</v>
      </c>
      <c r="J34" s="55">
        <v>3.4283600000000001</v>
      </c>
      <c r="K34" s="55">
        <v>4.07</v>
      </c>
      <c r="L34" s="55">
        <v>4.21624611128067</v>
      </c>
      <c r="M34" s="55">
        <v>4.7520940217572498</v>
      </c>
    </row>
    <row r="35" spans="1:13" ht="15" x14ac:dyDescent="0.25">
      <c r="A35" s="51" t="s">
        <v>77</v>
      </c>
      <c r="B35" s="51" t="s">
        <v>145</v>
      </c>
      <c r="C35" s="24" t="s">
        <v>146</v>
      </c>
      <c r="D35" s="24">
        <v>1000234869</v>
      </c>
      <c r="E35" s="52">
        <v>1</v>
      </c>
      <c r="F35" s="51" t="s">
        <v>63</v>
      </c>
      <c r="G35" s="51" t="s">
        <v>80</v>
      </c>
      <c r="H35" s="53">
        <v>1.75</v>
      </c>
      <c r="I35" s="54">
        <v>1.71</v>
      </c>
      <c r="J35" s="55">
        <v>1.6894799999999999</v>
      </c>
      <c r="K35" s="55">
        <v>2.0099999999999998</v>
      </c>
      <c r="L35" s="55">
        <v>2.0773923988525702</v>
      </c>
      <c r="M35" s="55">
        <v>2.3414107570757299</v>
      </c>
    </row>
    <row r="36" spans="1:13" ht="15" x14ac:dyDescent="0.25">
      <c r="A36" s="51" t="s">
        <v>77</v>
      </c>
      <c r="B36" s="51" t="s">
        <v>147</v>
      </c>
      <c r="C36" s="24" t="s">
        <v>148</v>
      </c>
      <c r="D36" s="24">
        <v>1000235302</v>
      </c>
      <c r="E36" s="52">
        <v>1</v>
      </c>
      <c r="F36" s="51" t="s">
        <v>63</v>
      </c>
      <c r="G36" s="51" t="s">
        <v>80</v>
      </c>
      <c r="H36" s="53">
        <v>3.27</v>
      </c>
      <c r="I36" s="54">
        <v>3.2</v>
      </c>
      <c r="J36" s="55">
        <v>3.1616</v>
      </c>
      <c r="K36" s="55">
        <v>3.75</v>
      </c>
      <c r="L36" s="55">
        <v>3.8843550179728599</v>
      </c>
      <c r="M36" s="55">
        <v>4.3780224806859804</v>
      </c>
    </row>
    <row r="37" spans="1:13" ht="15" x14ac:dyDescent="0.25">
      <c r="A37" s="51" t="s">
        <v>77</v>
      </c>
      <c r="B37" s="51" t="s">
        <v>149</v>
      </c>
      <c r="C37" s="24" t="s">
        <v>150</v>
      </c>
      <c r="D37" s="24">
        <v>1000236748</v>
      </c>
      <c r="E37" s="52">
        <v>1</v>
      </c>
      <c r="F37" s="51" t="s">
        <v>63</v>
      </c>
      <c r="G37" s="51" t="s">
        <v>80</v>
      </c>
      <c r="H37" s="53">
        <v>3.14</v>
      </c>
      <c r="I37" s="54">
        <v>3.07</v>
      </c>
      <c r="J37" s="55">
        <v>3.0331599999999996</v>
      </c>
      <c r="K37" s="55">
        <v>3.59</v>
      </c>
      <c r="L37" s="55">
        <v>3.7245556026765101</v>
      </c>
      <c r="M37" s="55">
        <v>4.1979139609109302</v>
      </c>
    </row>
    <row r="38" spans="1:13" ht="15" x14ac:dyDescent="0.25">
      <c r="A38" s="51" t="s">
        <v>77</v>
      </c>
      <c r="B38" s="51" t="s">
        <v>151</v>
      </c>
      <c r="C38" s="24" t="s">
        <v>152</v>
      </c>
      <c r="D38" s="24">
        <v>1000241736</v>
      </c>
      <c r="E38" s="52">
        <v>1</v>
      </c>
      <c r="F38" s="51" t="s">
        <v>63</v>
      </c>
      <c r="G38" s="51" t="s">
        <v>80</v>
      </c>
      <c r="H38" s="53">
        <v>3.28</v>
      </c>
      <c r="I38" s="54">
        <v>3.21</v>
      </c>
      <c r="J38" s="55">
        <v>3.1714799999999999</v>
      </c>
      <c r="K38" s="55">
        <v>3.76</v>
      </c>
      <c r="L38" s="55">
        <v>3.8966472806879602</v>
      </c>
      <c r="M38" s="55">
        <v>4.3918769822071404</v>
      </c>
    </row>
    <row r="39" spans="1:13" ht="15" x14ac:dyDescent="0.25">
      <c r="A39" s="51" t="s">
        <v>77</v>
      </c>
      <c r="B39" s="51" t="s">
        <v>153</v>
      </c>
      <c r="C39" s="24" t="s">
        <v>154</v>
      </c>
      <c r="D39" s="24">
        <v>1000247040</v>
      </c>
      <c r="E39" s="52">
        <v>1</v>
      </c>
      <c r="F39" s="51" t="s">
        <v>63</v>
      </c>
      <c r="G39" s="51" t="s">
        <v>80</v>
      </c>
      <c r="H39" s="53">
        <v>3.28</v>
      </c>
      <c r="I39" s="54">
        <v>3.21</v>
      </c>
      <c r="J39" s="55">
        <v>3.1714799999999999</v>
      </c>
      <c r="K39" s="55">
        <v>3.76</v>
      </c>
      <c r="L39" s="55">
        <v>3.8966472806879602</v>
      </c>
      <c r="M39" s="55">
        <v>4.3918769822071404</v>
      </c>
    </row>
    <row r="40" spans="1:13" ht="15" x14ac:dyDescent="0.25">
      <c r="A40" s="51" t="s">
        <v>77</v>
      </c>
      <c r="B40" s="51" t="s">
        <v>155</v>
      </c>
      <c r="C40" s="24" t="s">
        <v>156</v>
      </c>
      <c r="D40" s="24">
        <v>1000304870</v>
      </c>
      <c r="E40" s="52">
        <v>1</v>
      </c>
      <c r="F40" s="51" t="s">
        <v>63</v>
      </c>
      <c r="G40" s="51" t="s">
        <v>80</v>
      </c>
      <c r="H40" s="53">
        <v>4.03</v>
      </c>
      <c r="I40" s="54">
        <v>3.94</v>
      </c>
      <c r="J40" s="55">
        <v>3.8927199999999997</v>
      </c>
      <c r="K40" s="55">
        <v>4.62</v>
      </c>
      <c r="L40" s="55">
        <v>4.7816901961754503</v>
      </c>
      <c r="M40" s="55">
        <v>5.3894010917305302</v>
      </c>
    </row>
    <row r="41" spans="1:13" ht="15" x14ac:dyDescent="0.25">
      <c r="A41" s="51" t="s">
        <v>77</v>
      </c>
      <c r="B41" s="51" t="s">
        <v>157</v>
      </c>
      <c r="C41" s="24" t="s">
        <v>158</v>
      </c>
      <c r="D41" s="24">
        <v>1000304874</v>
      </c>
      <c r="E41" s="52">
        <v>1</v>
      </c>
      <c r="F41" s="51" t="s">
        <v>63</v>
      </c>
      <c r="G41" s="51" t="s">
        <v>80</v>
      </c>
      <c r="H41" s="53">
        <v>4.9400000000000004</v>
      </c>
      <c r="I41" s="54">
        <v>4.83</v>
      </c>
      <c r="J41" s="55">
        <v>4.7720399999999996</v>
      </c>
      <c r="K41" s="55">
        <v>5.66</v>
      </c>
      <c r="L41" s="55">
        <v>5.8634093151046001</v>
      </c>
      <c r="M41" s="55">
        <v>6.6085972255924501</v>
      </c>
    </row>
    <row r="42" spans="1:13" ht="15" x14ac:dyDescent="0.25">
      <c r="A42" s="51" t="s">
        <v>77</v>
      </c>
      <c r="B42" s="51" t="s">
        <v>159</v>
      </c>
      <c r="C42" s="24" t="s">
        <v>160</v>
      </c>
      <c r="D42" s="24">
        <v>1000304875</v>
      </c>
      <c r="E42" s="52">
        <v>1</v>
      </c>
      <c r="F42" s="51" t="s">
        <v>63</v>
      </c>
      <c r="G42" s="51" t="s">
        <v>80</v>
      </c>
      <c r="H42" s="53">
        <v>5.08</v>
      </c>
      <c r="I42" s="54">
        <v>4.96</v>
      </c>
      <c r="J42" s="55">
        <v>4.9004799999999999</v>
      </c>
      <c r="K42" s="55">
        <v>5.81</v>
      </c>
      <c r="L42" s="55">
        <v>6.0232087304009596</v>
      </c>
      <c r="M42" s="55">
        <v>6.7887057453675101</v>
      </c>
    </row>
    <row r="43" spans="1:13" ht="15" x14ac:dyDescent="0.25">
      <c r="A43" s="51" t="s">
        <v>77</v>
      </c>
      <c r="B43" s="51" t="s">
        <v>161</v>
      </c>
      <c r="C43" s="24" t="s">
        <v>162</v>
      </c>
      <c r="D43" s="24">
        <v>1000304898</v>
      </c>
      <c r="E43" s="52">
        <v>1</v>
      </c>
      <c r="F43" s="51" t="s">
        <v>63</v>
      </c>
      <c r="G43" s="51" t="s">
        <v>80</v>
      </c>
      <c r="H43" s="53">
        <v>4.54</v>
      </c>
      <c r="I43" s="54">
        <v>4.4400000000000004</v>
      </c>
      <c r="J43" s="55">
        <v>4.3867200000000004</v>
      </c>
      <c r="K43" s="55">
        <v>5.21</v>
      </c>
      <c r="L43" s="55">
        <v>5.3963033319306497</v>
      </c>
      <c r="M43" s="55">
        <v>6.0821261677884397</v>
      </c>
    </row>
    <row r="44" spans="1:13" ht="15" x14ac:dyDescent="0.25">
      <c r="A44" s="51" t="s">
        <v>77</v>
      </c>
      <c r="B44" s="51" t="s">
        <v>163</v>
      </c>
      <c r="C44" s="24" t="s">
        <v>164</v>
      </c>
      <c r="D44" s="24">
        <v>1000518676</v>
      </c>
      <c r="E44" s="52">
        <v>1</v>
      </c>
      <c r="F44" s="51" t="s">
        <v>63</v>
      </c>
      <c r="G44" s="51" t="s">
        <v>80</v>
      </c>
      <c r="H44" s="53">
        <v>5.38</v>
      </c>
      <c r="I44" s="54">
        <v>5.26</v>
      </c>
      <c r="J44" s="55">
        <v>5.1968800000000002</v>
      </c>
      <c r="K44" s="55">
        <v>6.17</v>
      </c>
      <c r="L44" s="55">
        <v>6.3919766118540702</v>
      </c>
      <c r="M44" s="55">
        <v>7.2043407910022497</v>
      </c>
    </row>
    <row r="45" spans="1:13" ht="15" x14ac:dyDescent="0.25">
      <c r="A45" s="51" t="s">
        <v>77</v>
      </c>
      <c r="B45" s="51" t="s">
        <v>165</v>
      </c>
      <c r="C45" s="24" t="s">
        <v>166</v>
      </c>
      <c r="D45" s="24">
        <v>1000536997</v>
      </c>
      <c r="E45" s="52">
        <v>1</v>
      </c>
      <c r="F45" s="51" t="s">
        <v>63</v>
      </c>
      <c r="G45" s="51" t="s">
        <v>80</v>
      </c>
      <c r="H45" s="53">
        <v>3.2</v>
      </c>
      <c r="I45" s="54">
        <v>3.13</v>
      </c>
      <c r="J45" s="55">
        <v>3.0924399999999999</v>
      </c>
      <c r="K45" s="55">
        <v>3.67</v>
      </c>
      <c r="L45" s="55">
        <v>3.7983091789671302</v>
      </c>
      <c r="M45" s="55">
        <v>4.2810409700378704</v>
      </c>
    </row>
    <row r="46" spans="1:13" ht="15" x14ac:dyDescent="0.25">
      <c r="A46" s="51" t="s">
        <v>77</v>
      </c>
      <c r="B46" s="51" t="s">
        <v>167</v>
      </c>
      <c r="C46" s="24" t="s">
        <v>168</v>
      </c>
      <c r="D46" s="24">
        <v>1000539909</v>
      </c>
      <c r="E46" s="52">
        <v>1</v>
      </c>
      <c r="F46" s="51" t="s">
        <v>63</v>
      </c>
      <c r="G46" s="51" t="s">
        <v>80</v>
      </c>
      <c r="H46" s="53">
        <v>3.08</v>
      </c>
      <c r="I46" s="54">
        <v>3.01</v>
      </c>
      <c r="J46" s="55">
        <v>2.9738799999999999</v>
      </c>
      <c r="K46" s="55">
        <v>3.52</v>
      </c>
      <c r="L46" s="55">
        <v>3.6508020263858798</v>
      </c>
      <c r="M46" s="55">
        <v>4.1147869517839801</v>
      </c>
    </row>
    <row r="47" spans="1:13" ht="15" x14ac:dyDescent="0.25">
      <c r="A47" s="51" t="s">
        <v>77</v>
      </c>
      <c r="B47" s="51" t="s">
        <v>169</v>
      </c>
      <c r="C47" s="24" t="s">
        <v>170</v>
      </c>
      <c r="D47" s="24">
        <v>1000544294</v>
      </c>
      <c r="E47" s="52">
        <v>1</v>
      </c>
      <c r="F47" s="51" t="s">
        <v>63</v>
      </c>
      <c r="G47" s="51" t="s">
        <v>80</v>
      </c>
      <c r="H47" s="53">
        <v>6.09</v>
      </c>
      <c r="I47" s="54">
        <v>5.95</v>
      </c>
      <c r="J47" s="55">
        <v>5.8786000000000005</v>
      </c>
      <c r="K47" s="55">
        <v>6.98</v>
      </c>
      <c r="L47" s="55">
        <v>7.2278504764811498</v>
      </c>
      <c r="M47" s="55">
        <v>8.1464468944410093</v>
      </c>
    </row>
    <row r="48" spans="1:13" ht="15" x14ac:dyDescent="0.25">
      <c r="A48" s="51" t="s">
        <v>77</v>
      </c>
      <c r="B48" s="51" t="s">
        <v>171</v>
      </c>
      <c r="C48" s="24" t="s">
        <v>172</v>
      </c>
      <c r="D48" s="24">
        <v>1000544297</v>
      </c>
      <c r="E48" s="52">
        <v>1</v>
      </c>
      <c r="F48" s="51" t="s">
        <v>63</v>
      </c>
      <c r="G48" s="51" t="s">
        <v>80</v>
      </c>
      <c r="H48" s="53">
        <v>2.97</v>
      </c>
      <c r="I48" s="54">
        <v>2.9</v>
      </c>
      <c r="J48" s="55">
        <v>2.8651999999999997</v>
      </c>
      <c r="K48" s="55">
        <v>3.4</v>
      </c>
      <c r="L48" s="55">
        <v>3.5278793992348398</v>
      </c>
      <c r="M48" s="55">
        <v>3.9762419365724</v>
      </c>
    </row>
    <row r="49" spans="1:13" ht="15" x14ac:dyDescent="0.25">
      <c r="A49" s="51" t="s">
        <v>77</v>
      </c>
      <c r="B49" s="51" t="s">
        <v>173</v>
      </c>
      <c r="C49" s="24" t="s">
        <v>174</v>
      </c>
      <c r="D49" s="24">
        <v>1000544318</v>
      </c>
      <c r="E49" s="52">
        <v>1</v>
      </c>
      <c r="F49" s="51" t="s">
        <v>63</v>
      </c>
      <c r="G49" s="51" t="s">
        <v>80</v>
      </c>
      <c r="H49" s="53">
        <v>2.96</v>
      </c>
      <c r="I49" s="54">
        <v>2.89</v>
      </c>
      <c r="J49" s="55">
        <v>2.8553200000000003</v>
      </c>
      <c r="K49" s="55">
        <v>3.39</v>
      </c>
      <c r="L49" s="55">
        <v>3.51558713651974</v>
      </c>
      <c r="M49" s="55">
        <v>3.96238743505124</v>
      </c>
    </row>
    <row r="50" spans="1:13" ht="15" x14ac:dyDescent="0.25">
      <c r="A50" s="51" t="s">
        <v>77</v>
      </c>
      <c r="B50" s="51" t="s">
        <v>175</v>
      </c>
      <c r="C50" s="24" t="s">
        <v>176</v>
      </c>
      <c r="D50" s="24">
        <v>1000544319</v>
      </c>
      <c r="E50" s="52">
        <v>1</v>
      </c>
      <c r="F50" s="51" t="s">
        <v>63</v>
      </c>
      <c r="G50" s="51" t="s">
        <v>80</v>
      </c>
      <c r="H50" s="53">
        <v>3.5</v>
      </c>
      <c r="I50" s="54">
        <v>3.42</v>
      </c>
      <c r="J50" s="55">
        <v>3.3789599999999997</v>
      </c>
      <c r="K50" s="55">
        <v>4.01</v>
      </c>
      <c r="L50" s="55">
        <v>4.1547847977051502</v>
      </c>
      <c r="M50" s="55">
        <v>4.6828215141514598</v>
      </c>
    </row>
    <row r="51" spans="1:13" ht="15" x14ac:dyDescent="0.25">
      <c r="A51" s="51" t="s">
        <v>77</v>
      </c>
      <c r="B51" s="51" t="s">
        <v>177</v>
      </c>
      <c r="C51" s="24" t="s">
        <v>178</v>
      </c>
      <c r="D51" s="24">
        <v>1000544321</v>
      </c>
      <c r="E51" s="52">
        <v>1</v>
      </c>
      <c r="F51" s="51" t="s">
        <v>63</v>
      </c>
      <c r="G51" s="51" t="s">
        <v>80</v>
      </c>
      <c r="H51" s="53">
        <v>3.03</v>
      </c>
      <c r="I51" s="54">
        <v>2.96</v>
      </c>
      <c r="J51" s="55">
        <v>2.92448</v>
      </c>
      <c r="K51" s="55">
        <v>3.46</v>
      </c>
      <c r="L51" s="55">
        <v>3.58934071281036</v>
      </c>
      <c r="M51" s="55">
        <v>4.0455144441781901</v>
      </c>
    </row>
    <row r="52" spans="1:13" ht="15" x14ac:dyDescent="0.25">
      <c r="A52" s="51" t="s">
        <v>77</v>
      </c>
      <c r="B52" s="51" t="s">
        <v>179</v>
      </c>
      <c r="C52" s="24" t="s">
        <v>180</v>
      </c>
      <c r="D52" s="24">
        <v>1000544322</v>
      </c>
      <c r="E52" s="52">
        <v>1</v>
      </c>
      <c r="F52" s="51" t="s">
        <v>63</v>
      </c>
      <c r="G52" s="51" t="s">
        <v>80</v>
      </c>
      <c r="H52" s="53">
        <v>4.37</v>
      </c>
      <c r="I52" s="54">
        <v>4.2699999999999996</v>
      </c>
      <c r="J52" s="55">
        <v>4.2187599999999996</v>
      </c>
      <c r="K52" s="55">
        <v>5.01</v>
      </c>
      <c r="L52" s="55">
        <v>5.18733486577388</v>
      </c>
      <c r="M52" s="55">
        <v>5.8465996419287496</v>
      </c>
    </row>
    <row r="53" spans="1:13" ht="15" x14ac:dyDescent="0.25">
      <c r="A53" s="51" t="s">
        <v>77</v>
      </c>
      <c r="B53" s="51" t="s">
        <v>181</v>
      </c>
      <c r="C53" s="24" t="s">
        <v>182</v>
      </c>
      <c r="D53" s="24">
        <v>1000544323</v>
      </c>
      <c r="E53" s="52">
        <v>1</v>
      </c>
      <c r="F53" s="51" t="s">
        <v>63</v>
      </c>
      <c r="G53" s="51" t="s">
        <v>80</v>
      </c>
      <c r="H53" s="53">
        <v>5.39</v>
      </c>
      <c r="I53" s="54">
        <v>5.27</v>
      </c>
      <c r="J53" s="55">
        <v>5.2067599999999992</v>
      </c>
      <c r="K53" s="55">
        <v>6.18</v>
      </c>
      <c r="L53" s="55">
        <v>6.4042688745691798</v>
      </c>
      <c r="M53" s="55">
        <v>7.2181952925234096</v>
      </c>
    </row>
    <row r="54" spans="1:13" ht="15" x14ac:dyDescent="0.25">
      <c r="A54" s="51" t="s">
        <v>77</v>
      </c>
      <c r="B54" s="51" t="s">
        <v>183</v>
      </c>
      <c r="C54" s="24" t="s">
        <v>184</v>
      </c>
      <c r="D54" s="24">
        <v>1000544325</v>
      </c>
      <c r="E54" s="52">
        <v>1</v>
      </c>
      <c r="F54" s="51" t="s">
        <v>63</v>
      </c>
      <c r="G54" s="51" t="s">
        <v>80</v>
      </c>
      <c r="H54" s="53">
        <v>2.77</v>
      </c>
      <c r="I54" s="54">
        <v>2.71</v>
      </c>
      <c r="J54" s="55">
        <v>2.6774800000000001</v>
      </c>
      <c r="K54" s="55">
        <v>3.18</v>
      </c>
      <c r="L54" s="55">
        <v>3.29432640764787</v>
      </c>
      <c r="M54" s="55">
        <v>3.7130064076703899</v>
      </c>
    </row>
    <row r="55" spans="1:13" ht="15" x14ac:dyDescent="0.25">
      <c r="A55" s="51" t="s">
        <v>77</v>
      </c>
      <c r="B55" s="51" t="s">
        <v>185</v>
      </c>
      <c r="C55" s="24" t="s">
        <v>186</v>
      </c>
      <c r="D55" s="24">
        <v>1000544326</v>
      </c>
      <c r="E55" s="52">
        <v>1</v>
      </c>
      <c r="F55" s="51" t="s">
        <v>63</v>
      </c>
      <c r="G55" s="51" t="s">
        <v>80</v>
      </c>
      <c r="H55" s="53">
        <v>3.84</v>
      </c>
      <c r="I55" s="54">
        <v>3.75</v>
      </c>
      <c r="J55" s="55">
        <v>3.7050000000000001</v>
      </c>
      <c r="K55" s="55">
        <v>4.4000000000000004</v>
      </c>
      <c r="L55" s="55">
        <v>4.5604294673035799</v>
      </c>
      <c r="M55" s="55">
        <v>5.1400200643496801</v>
      </c>
    </row>
    <row r="56" spans="1:13" ht="15" x14ac:dyDescent="0.25">
      <c r="A56" s="51" t="s">
        <v>77</v>
      </c>
      <c r="B56" s="51" t="s">
        <v>187</v>
      </c>
      <c r="C56" s="24" t="s">
        <v>188</v>
      </c>
      <c r="D56" s="24">
        <v>1000544327</v>
      </c>
      <c r="E56" s="52">
        <v>1</v>
      </c>
      <c r="F56" s="51" t="s">
        <v>63</v>
      </c>
      <c r="G56" s="51" t="s">
        <v>80</v>
      </c>
      <c r="H56" s="53">
        <v>6.92</v>
      </c>
      <c r="I56" s="54">
        <v>6.76</v>
      </c>
      <c r="J56" s="55">
        <v>6.6788799999999995</v>
      </c>
      <c r="K56" s="55">
        <v>7.93</v>
      </c>
      <c r="L56" s="55">
        <v>8.2112314936894695</v>
      </c>
      <c r="M56" s="55">
        <v>9.2548070161336593</v>
      </c>
    </row>
    <row r="57" spans="1:13" ht="15" x14ac:dyDescent="0.25">
      <c r="A57" s="51" t="s">
        <v>77</v>
      </c>
      <c r="B57" s="51" t="s">
        <v>189</v>
      </c>
      <c r="C57" s="24" t="s">
        <v>190</v>
      </c>
      <c r="D57" s="24">
        <v>1000544328</v>
      </c>
      <c r="E57" s="52">
        <v>1</v>
      </c>
      <c r="F57" s="51" t="s">
        <v>63</v>
      </c>
      <c r="G57" s="51" t="s">
        <v>80</v>
      </c>
      <c r="H57" s="53">
        <v>3.14</v>
      </c>
      <c r="I57" s="54">
        <v>3.07</v>
      </c>
      <c r="J57" s="55">
        <v>3.0331599999999996</v>
      </c>
      <c r="K57" s="55">
        <v>3.59</v>
      </c>
      <c r="L57" s="55">
        <v>3.7245556026765101</v>
      </c>
      <c r="M57" s="55">
        <v>4.1979139609109302</v>
      </c>
    </row>
    <row r="58" spans="1:13" ht="15" x14ac:dyDescent="0.25">
      <c r="A58" s="51" t="s">
        <v>77</v>
      </c>
      <c r="B58" s="51" t="s">
        <v>191</v>
      </c>
      <c r="C58" s="24" t="s">
        <v>192</v>
      </c>
      <c r="D58" s="24">
        <v>1000544329</v>
      </c>
      <c r="E58" s="52">
        <v>1</v>
      </c>
      <c r="F58" s="51" t="s">
        <v>63</v>
      </c>
      <c r="G58" s="51" t="s">
        <v>80</v>
      </c>
      <c r="H58" s="53">
        <v>6.92</v>
      </c>
      <c r="I58" s="54">
        <v>6.76</v>
      </c>
      <c r="J58" s="55">
        <v>6.6788799999999995</v>
      </c>
      <c r="K58" s="55">
        <v>7.93</v>
      </c>
      <c r="L58" s="55">
        <v>8.2112314936894695</v>
      </c>
      <c r="M58" s="55">
        <v>9.2548070161336593</v>
      </c>
    </row>
    <row r="59" spans="1:13" ht="15" x14ac:dyDescent="0.25">
      <c r="A59" s="51" t="s">
        <v>77</v>
      </c>
      <c r="B59" s="51" t="s">
        <v>193</v>
      </c>
      <c r="C59" s="24" t="s">
        <v>194</v>
      </c>
      <c r="D59" s="24">
        <v>1000544330</v>
      </c>
      <c r="E59" s="52">
        <v>1</v>
      </c>
      <c r="F59" s="51" t="s">
        <v>63</v>
      </c>
      <c r="G59" s="51" t="s">
        <v>80</v>
      </c>
      <c r="H59" s="53">
        <v>2.0499999999999998</v>
      </c>
      <c r="I59" s="54">
        <v>2</v>
      </c>
      <c r="J59" s="55">
        <v>1.976</v>
      </c>
      <c r="K59" s="55">
        <v>2.35</v>
      </c>
      <c r="L59" s="55">
        <v>2.4338680175905898</v>
      </c>
      <c r="M59" s="55">
        <v>2.7431913011893201</v>
      </c>
    </row>
    <row r="60" spans="1:13" ht="15" x14ac:dyDescent="0.25">
      <c r="A60" s="51" t="s">
        <v>77</v>
      </c>
      <c r="B60" s="51" t="s">
        <v>195</v>
      </c>
      <c r="C60" s="24" t="s">
        <v>196</v>
      </c>
      <c r="D60" s="24">
        <v>1000544333</v>
      </c>
      <c r="E60" s="52">
        <v>1</v>
      </c>
      <c r="F60" s="51" t="s">
        <v>63</v>
      </c>
      <c r="G60" s="51" t="s">
        <v>80</v>
      </c>
      <c r="H60" s="53">
        <v>3.04</v>
      </c>
      <c r="I60" s="54">
        <v>2.97</v>
      </c>
      <c r="J60" s="55">
        <v>2.9343600000000003</v>
      </c>
      <c r="K60" s="55">
        <v>3.48</v>
      </c>
      <c r="L60" s="55">
        <v>3.6016329755254701</v>
      </c>
      <c r="M60" s="55">
        <v>4.0593689456993403</v>
      </c>
    </row>
    <row r="61" spans="1:13" ht="15" x14ac:dyDescent="0.25">
      <c r="A61" s="51" t="s">
        <v>77</v>
      </c>
      <c r="B61" s="51" t="s">
        <v>197</v>
      </c>
      <c r="C61" s="24" t="s">
        <v>198</v>
      </c>
      <c r="D61" s="24">
        <v>1000544335</v>
      </c>
      <c r="E61" s="52">
        <v>1</v>
      </c>
      <c r="F61" s="51" t="s">
        <v>63</v>
      </c>
      <c r="G61" s="51" t="s">
        <v>80</v>
      </c>
      <c r="H61" s="53">
        <v>3.21</v>
      </c>
      <c r="I61" s="54">
        <v>2.97</v>
      </c>
      <c r="J61" s="55">
        <v>6.7480399999999996</v>
      </c>
      <c r="K61" s="55">
        <v>8.01</v>
      </c>
      <c r="L61" s="55">
        <v>8.2972773326951899</v>
      </c>
      <c r="M61" s="55">
        <v>9.3517885267817693</v>
      </c>
    </row>
    <row r="62" spans="1:13" ht="15" x14ac:dyDescent="0.25">
      <c r="A62" s="51" t="s">
        <v>77</v>
      </c>
      <c r="B62" s="51" t="s">
        <v>199</v>
      </c>
      <c r="C62" s="24" t="s">
        <v>200</v>
      </c>
      <c r="D62" s="24">
        <v>1000544337</v>
      </c>
      <c r="E62" s="52">
        <v>1</v>
      </c>
      <c r="F62" s="51" t="s">
        <v>63</v>
      </c>
      <c r="G62" s="51" t="s">
        <v>80</v>
      </c>
      <c r="H62" s="53">
        <v>6.99</v>
      </c>
      <c r="I62" s="54">
        <v>6.83</v>
      </c>
      <c r="J62" s="55">
        <v>3.3592</v>
      </c>
      <c r="K62" s="55">
        <v>3.99</v>
      </c>
      <c r="L62" s="55">
        <v>4.1302002722749398</v>
      </c>
      <c r="M62" s="55">
        <v>4.6551125111091496</v>
      </c>
    </row>
    <row r="63" spans="1:13" ht="15" x14ac:dyDescent="0.25">
      <c r="A63" s="51" t="s">
        <v>77</v>
      </c>
      <c r="B63" s="51" t="s">
        <v>201</v>
      </c>
      <c r="C63" s="24" t="s">
        <v>202</v>
      </c>
      <c r="D63" s="24">
        <v>1000544338</v>
      </c>
      <c r="E63" s="52">
        <v>1</v>
      </c>
      <c r="F63" s="51" t="s">
        <v>63</v>
      </c>
      <c r="G63" s="51" t="s">
        <v>80</v>
      </c>
      <c r="H63" s="53">
        <v>3.48</v>
      </c>
      <c r="I63" s="54">
        <v>3.4</v>
      </c>
      <c r="J63" s="55">
        <v>2.9343600000000003</v>
      </c>
      <c r="K63" s="55">
        <v>3.48</v>
      </c>
      <c r="L63" s="55">
        <v>3.6016329755254701</v>
      </c>
      <c r="M63" s="55">
        <v>4.0593689456993403</v>
      </c>
    </row>
    <row r="64" spans="1:13" ht="15" x14ac:dyDescent="0.25">
      <c r="A64" s="51" t="s">
        <v>77</v>
      </c>
      <c r="B64" s="51" t="s">
        <v>203</v>
      </c>
      <c r="C64" s="24" t="s">
        <v>204</v>
      </c>
      <c r="D64" s="24">
        <v>1000544339</v>
      </c>
      <c r="E64" s="52">
        <v>1</v>
      </c>
      <c r="F64" s="51" t="s">
        <v>63</v>
      </c>
      <c r="G64" s="51" t="s">
        <v>80</v>
      </c>
      <c r="H64" s="53">
        <v>3.04</v>
      </c>
      <c r="I64" s="54">
        <v>2.97</v>
      </c>
      <c r="J64" s="55">
        <v>3.3098000000000001</v>
      </c>
      <c r="K64" s="55">
        <v>3.93</v>
      </c>
      <c r="L64" s="55">
        <v>4.06873895869942</v>
      </c>
      <c r="M64" s="55">
        <v>4.5858400035033604</v>
      </c>
    </row>
    <row r="65" spans="1:13" ht="15" x14ac:dyDescent="0.25">
      <c r="A65" s="51" t="s">
        <v>77</v>
      </c>
      <c r="B65" s="51" t="s">
        <v>205</v>
      </c>
      <c r="C65" s="24" t="s">
        <v>206</v>
      </c>
      <c r="D65" s="24">
        <v>1000544340</v>
      </c>
      <c r="E65" s="52">
        <v>1</v>
      </c>
      <c r="F65" s="51" t="s">
        <v>63</v>
      </c>
      <c r="G65" s="51" t="s">
        <v>80</v>
      </c>
      <c r="H65" s="53">
        <v>3.43</v>
      </c>
      <c r="I65" s="54">
        <v>3.35</v>
      </c>
      <c r="J65" s="55">
        <v>3.00352</v>
      </c>
      <c r="K65" s="55">
        <v>3.56</v>
      </c>
      <c r="L65" s="55">
        <v>3.6876788145311998</v>
      </c>
      <c r="M65" s="55">
        <v>4.1563504563474503</v>
      </c>
    </row>
    <row r="66" spans="1:13" ht="15" x14ac:dyDescent="0.25">
      <c r="A66" s="51" t="s">
        <v>77</v>
      </c>
      <c r="B66" s="51" t="s">
        <v>207</v>
      </c>
      <c r="C66" s="24" t="s">
        <v>208</v>
      </c>
      <c r="D66" s="24">
        <v>1000544341</v>
      </c>
      <c r="E66" s="52">
        <v>1</v>
      </c>
      <c r="F66" s="51" t="s">
        <v>63</v>
      </c>
      <c r="G66" s="51" t="s">
        <v>80</v>
      </c>
      <c r="H66" s="53">
        <v>3.11</v>
      </c>
      <c r="I66" s="54">
        <v>3.04</v>
      </c>
      <c r="J66" s="55">
        <v>3.2505199999999999</v>
      </c>
      <c r="K66" s="55">
        <v>3.86</v>
      </c>
      <c r="L66" s="55">
        <v>3.9949853824088</v>
      </c>
      <c r="M66" s="55">
        <v>4.5027129943764104</v>
      </c>
    </row>
    <row r="67" spans="1:13" ht="15" x14ac:dyDescent="0.25">
      <c r="A67" s="51" t="s">
        <v>77</v>
      </c>
      <c r="B67" s="51" t="s">
        <v>209</v>
      </c>
      <c r="C67" s="24" t="s">
        <v>210</v>
      </c>
      <c r="D67" s="24">
        <v>1000544347</v>
      </c>
      <c r="E67" s="52">
        <v>1</v>
      </c>
      <c r="F67" s="51" t="s">
        <v>63</v>
      </c>
      <c r="G67" s="51" t="s">
        <v>80</v>
      </c>
      <c r="H67" s="53">
        <v>3.37</v>
      </c>
      <c r="I67" s="54">
        <v>3.29</v>
      </c>
      <c r="J67" s="55">
        <v>2.64784</v>
      </c>
      <c r="K67" s="55">
        <v>3.14</v>
      </c>
      <c r="L67" s="55">
        <v>3.2574496195025602</v>
      </c>
      <c r="M67" s="55">
        <v>3.6714429031069198</v>
      </c>
    </row>
    <row r="68" spans="1:13" ht="15" x14ac:dyDescent="0.25">
      <c r="A68" s="51" t="s">
        <v>77</v>
      </c>
      <c r="B68" s="51" t="s">
        <v>211</v>
      </c>
      <c r="C68" s="24" t="s">
        <v>212</v>
      </c>
      <c r="D68" s="24">
        <v>1000544350</v>
      </c>
      <c r="E68" s="52">
        <v>1</v>
      </c>
      <c r="F68" s="51" t="s">
        <v>63</v>
      </c>
      <c r="G68" s="51" t="s">
        <v>80</v>
      </c>
      <c r="H68" s="53">
        <v>2.74</v>
      </c>
      <c r="I68" s="54">
        <v>2.68</v>
      </c>
      <c r="J68" s="55">
        <v>2.80592</v>
      </c>
      <c r="K68" s="55">
        <v>3.33</v>
      </c>
      <c r="L68" s="55">
        <v>3.4541258229442202</v>
      </c>
      <c r="M68" s="55">
        <v>3.89311492744545</v>
      </c>
    </row>
    <row r="69" spans="1:13" ht="15" x14ac:dyDescent="0.25">
      <c r="A69" s="51" t="s">
        <v>77</v>
      </c>
      <c r="B69" s="51" t="s">
        <v>213</v>
      </c>
      <c r="C69" s="24" t="s">
        <v>214</v>
      </c>
      <c r="D69" s="24">
        <v>1000544351</v>
      </c>
      <c r="E69" s="52">
        <v>1</v>
      </c>
      <c r="F69" s="51" t="s">
        <v>63</v>
      </c>
      <c r="G69" s="51" t="s">
        <v>80</v>
      </c>
      <c r="H69" s="53">
        <v>2.5299999999999998</v>
      </c>
      <c r="I69" s="54">
        <v>2.4700000000000002</v>
      </c>
      <c r="J69" s="55">
        <v>3.2505199999999999</v>
      </c>
      <c r="K69" s="55">
        <v>3.86</v>
      </c>
      <c r="L69" s="55">
        <v>3.9949853824088</v>
      </c>
      <c r="M69" s="55">
        <v>4.5027129943764104</v>
      </c>
    </row>
    <row r="70" spans="1:13" ht="15" x14ac:dyDescent="0.25">
      <c r="A70" s="51" t="s">
        <v>77</v>
      </c>
      <c r="B70" s="51" t="s">
        <v>215</v>
      </c>
      <c r="C70" s="24" t="s">
        <v>216</v>
      </c>
      <c r="D70" s="24">
        <v>1000544352</v>
      </c>
      <c r="E70" s="52">
        <v>1</v>
      </c>
      <c r="F70" s="51" t="s">
        <v>63</v>
      </c>
      <c r="G70" s="51" t="s">
        <v>80</v>
      </c>
      <c r="H70" s="53">
        <v>2.91</v>
      </c>
      <c r="I70" s="54">
        <v>2.84</v>
      </c>
      <c r="J70" s="55">
        <v>520.84395999999992</v>
      </c>
      <c r="K70" s="55">
        <v>617.91999999999996</v>
      </c>
      <c r="L70" s="55">
        <v>640.230211253476</v>
      </c>
      <c r="M70" s="55">
        <v>721.597857228002</v>
      </c>
    </row>
    <row r="71" spans="1:13" ht="15" x14ac:dyDescent="0.25">
      <c r="A71" s="51" t="s">
        <v>77</v>
      </c>
      <c r="B71" s="51" t="s">
        <v>217</v>
      </c>
      <c r="C71" s="24" t="s">
        <v>218</v>
      </c>
      <c r="D71" s="24">
        <v>1000544353</v>
      </c>
      <c r="E71" s="52">
        <v>1</v>
      </c>
      <c r="F71" s="51" t="s">
        <v>63</v>
      </c>
      <c r="G71" s="51" t="s">
        <v>80</v>
      </c>
      <c r="H71" s="53">
        <v>3.37</v>
      </c>
      <c r="I71" s="54">
        <v>3.29</v>
      </c>
      <c r="J71" s="55">
        <v>2.4403600000000001</v>
      </c>
      <c r="K71" s="55">
        <v>2.89</v>
      </c>
      <c r="L71" s="55">
        <v>2.9993121024853702</v>
      </c>
      <c r="M71" s="55">
        <v>3.3804983711625902</v>
      </c>
    </row>
    <row r="72" spans="1:13" ht="15" x14ac:dyDescent="0.25">
      <c r="A72" s="51" t="s">
        <v>77</v>
      </c>
      <c r="B72" s="51" t="s">
        <v>219</v>
      </c>
      <c r="C72" s="24" t="s">
        <v>220</v>
      </c>
      <c r="D72" s="24">
        <v>1000544355</v>
      </c>
      <c r="E72" s="52">
        <v>1</v>
      </c>
      <c r="F72" s="51" t="s">
        <v>17</v>
      </c>
      <c r="G72" s="51" t="s">
        <v>80</v>
      </c>
      <c r="H72" s="53">
        <v>539.4</v>
      </c>
      <c r="I72" s="54">
        <v>527.16999999999996</v>
      </c>
      <c r="J72" s="55">
        <v>3.08256</v>
      </c>
      <c r="K72" s="55">
        <v>3.65</v>
      </c>
      <c r="L72" s="55">
        <v>3.7860169162520299</v>
      </c>
      <c r="M72" s="55">
        <v>4.2671864685167202</v>
      </c>
    </row>
    <row r="73" spans="1:13" ht="15" x14ac:dyDescent="0.25">
      <c r="A73" s="51" t="s">
        <v>77</v>
      </c>
      <c r="B73" s="51" t="s">
        <v>221</v>
      </c>
      <c r="C73" s="24" t="s">
        <v>222</v>
      </c>
      <c r="D73" s="24">
        <v>1000544363</v>
      </c>
      <c r="E73" s="52">
        <v>1</v>
      </c>
      <c r="F73" s="51" t="s">
        <v>63</v>
      </c>
      <c r="G73" s="51" t="s">
        <v>80</v>
      </c>
      <c r="H73" s="53">
        <v>2.5299999999999998</v>
      </c>
      <c r="I73" s="54">
        <v>2.4700000000000002</v>
      </c>
      <c r="J73" s="55">
        <v>5.1968800000000002</v>
      </c>
      <c r="K73" s="55">
        <v>6.17</v>
      </c>
      <c r="L73" s="55">
        <v>6.3919766118540702</v>
      </c>
      <c r="M73" s="55">
        <v>7.2043407910022497</v>
      </c>
    </row>
    <row r="74" spans="1:13" ht="15" x14ac:dyDescent="0.25">
      <c r="A74" s="51" t="s">
        <v>77</v>
      </c>
      <c r="B74" s="51" t="s">
        <v>223</v>
      </c>
      <c r="C74" s="24" t="s">
        <v>224</v>
      </c>
      <c r="D74" s="24">
        <v>1000544364</v>
      </c>
      <c r="E74" s="52">
        <v>1</v>
      </c>
      <c r="F74" s="51" t="s">
        <v>63</v>
      </c>
      <c r="G74" s="51" t="s">
        <v>80</v>
      </c>
      <c r="H74" s="53">
        <v>3.19</v>
      </c>
      <c r="I74" s="54">
        <v>3.12</v>
      </c>
      <c r="J74" s="55">
        <v>2.48976</v>
      </c>
      <c r="K74" s="55">
        <v>2.95</v>
      </c>
      <c r="L74" s="55">
        <v>3.0607734160608899</v>
      </c>
      <c r="M74" s="55">
        <v>3.4497708787683901</v>
      </c>
    </row>
    <row r="75" spans="1:13" ht="15" x14ac:dyDescent="0.25">
      <c r="A75" s="51" t="s">
        <v>77</v>
      </c>
      <c r="B75" s="51" t="s">
        <v>225</v>
      </c>
      <c r="C75" s="24" t="s">
        <v>226</v>
      </c>
      <c r="D75" s="24">
        <v>1000544366</v>
      </c>
      <c r="E75" s="52">
        <v>1</v>
      </c>
      <c r="F75" s="51" t="s">
        <v>63</v>
      </c>
      <c r="G75" s="51" t="s">
        <v>80</v>
      </c>
      <c r="H75" s="53">
        <v>5.38</v>
      </c>
      <c r="I75" s="54">
        <v>5.26</v>
      </c>
      <c r="J75" s="55">
        <v>4.8313199999999998</v>
      </c>
      <c r="K75" s="55">
        <v>5.73</v>
      </c>
      <c r="L75" s="55">
        <v>5.9371628913952303</v>
      </c>
      <c r="M75" s="55">
        <v>6.6917242347194001</v>
      </c>
    </row>
    <row r="76" spans="1:13" ht="15" x14ac:dyDescent="0.25">
      <c r="A76" s="51" t="s">
        <v>77</v>
      </c>
      <c r="B76" s="51" t="s">
        <v>227</v>
      </c>
      <c r="C76" s="24" t="s">
        <v>228</v>
      </c>
      <c r="D76" s="24">
        <v>1000544368</v>
      </c>
      <c r="E76" s="52">
        <v>1</v>
      </c>
      <c r="F76" s="51" t="s">
        <v>63</v>
      </c>
      <c r="G76" s="51" t="s">
        <v>80</v>
      </c>
      <c r="H76" s="53">
        <v>2.58</v>
      </c>
      <c r="I76" s="54">
        <v>2.52</v>
      </c>
      <c r="J76" s="55">
        <v>3.0628000000000002</v>
      </c>
      <c r="K76" s="55">
        <v>3.63</v>
      </c>
      <c r="L76" s="55">
        <v>3.7614323908218199</v>
      </c>
      <c r="M76" s="55">
        <v>4.2394774654744003</v>
      </c>
    </row>
    <row r="77" spans="1:13" ht="15" x14ac:dyDescent="0.25">
      <c r="A77" s="51" t="s">
        <v>77</v>
      </c>
      <c r="B77" s="51" t="s">
        <v>229</v>
      </c>
      <c r="C77" s="24" t="s">
        <v>230</v>
      </c>
      <c r="D77" s="24">
        <v>1000544370</v>
      </c>
      <c r="E77" s="52">
        <v>1</v>
      </c>
      <c r="F77" s="51" t="s">
        <v>63</v>
      </c>
      <c r="G77" s="51" t="s">
        <v>80</v>
      </c>
      <c r="H77" s="53">
        <v>5</v>
      </c>
      <c r="I77" s="54">
        <v>4.8899999999999997</v>
      </c>
      <c r="J77" s="55">
        <v>3.1023200000000002</v>
      </c>
      <c r="K77" s="55">
        <v>3.68</v>
      </c>
      <c r="L77" s="55">
        <v>3.8106014416822398</v>
      </c>
      <c r="M77" s="55">
        <v>4.2948954715590304</v>
      </c>
    </row>
    <row r="78" spans="1:13" ht="15" x14ac:dyDescent="0.25">
      <c r="A78" s="51" t="s">
        <v>77</v>
      </c>
      <c r="B78" s="51" t="s">
        <v>231</v>
      </c>
      <c r="C78" s="24" t="s">
        <v>232</v>
      </c>
      <c r="D78" s="24">
        <v>1000544371</v>
      </c>
      <c r="E78" s="52">
        <v>1</v>
      </c>
      <c r="F78" s="51" t="s">
        <v>63</v>
      </c>
      <c r="G78" s="51" t="s">
        <v>80</v>
      </c>
      <c r="H78" s="53">
        <v>3.17</v>
      </c>
      <c r="I78" s="54">
        <v>3.1</v>
      </c>
      <c r="J78" s="55">
        <v>3.1912400000000001</v>
      </c>
      <c r="K78" s="55">
        <v>3.78</v>
      </c>
      <c r="L78" s="55">
        <v>3.9212318061181701</v>
      </c>
      <c r="M78" s="55">
        <v>4.4195859852494603</v>
      </c>
    </row>
    <row r="79" spans="1:13" ht="15" x14ac:dyDescent="0.25">
      <c r="A79" s="51" t="s">
        <v>77</v>
      </c>
      <c r="B79" s="51" t="s">
        <v>233</v>
      </c>
      <c r="C79" s="24" t="s">
        <v>234</v>
      </c>
      <c r="D79" s="24">
        <v>1000544372</v>
      </c>
      <c r="E79" s="52">
        <v>1</v>
      </c>
      <c r="F79" s="51" t="s">
        <v>63</v>
      </c>
      <c r="G79" s="51" t="s">
        <v>80</v>
      </c>
      <c r="H79" s="53">
        <v>3.21</v>
      </c>
      <c r="I79" s="54">
        <v>3.14</v>
      </c>
      <c r="J79" s="55">
        <v>4.6040799999999997</v>
      </c>
      <c r="K79" s="55">
        <v>5.46</v>
      </c>
      <c r="L79" s="55">
        <v>5.6544408489478304</v>
      </c>
      <c r="M79" s="55">
        <v>6.37307069973276</v>
      </c>
    </row>
    <row r="80" spans="1:13" ht="15" x14ac:dyDescent="0.25">
      <c r="A80" s="51" t="s">
        <v>77</v>
      </c>
      <c r="B80" s="51" t="s">
        <v>235</v>
      </c>
      <c r="C80" s="24" t="s">
        <v>236</v>
      </c>
      <c r="D80" s="24">
        <v>1000544375</v>
      </c>
      <c r="E80" s="52">
        <v>1</v>
      </c>
      <c r="F80" s="51" t="s">
        <v>63</v>
      </c>
      <c r="G80" s="51" t="s">
        <v>80</v>
      </c>
      <c r="H80" s="53">
        <v>3.31</v>
      </c>
      <c r="I80" s="54">
        <v>3.23</v>
      </c>
      <c r="J80" s="55">
        <v>2.5490400000000002</v>
      </c>
      <c r="K80" s="55">
        <v>3.03</v>
      </c>
      <c r="L80" s="55">
        <v>3.1345269923515202</v>
      </c>
      <c r="M80" s="55">
        <v>3.5328978878953299</v>
      </c>
    </row>
    <row r="81" spans="1:13" ht="15" x14ac:dyDescent="0.25">
      <c r="A81" s="51" t="s">
        <v>77</v>
      </c>
      <c r="B81" s="51" t="s">
        <v>237</v>
      </c>
      <c r="C81" s="24" t="s">
        <v>238</v>
      </c>
      <c r="D81" s="24">
        <v>1000544377</v>
      </c>
      <c r="E81" s="52">
        <v>1</v>
      </c>
      <c r="F81" s="51" t="s">
        <v>63</v>
      </c>
      <c r="G81" s="51" t="s">
        <v>80</v>
      </c>
      <c r="H81" s="53">
        <v>4.7699999999999996</v>
      </c>
      <c r="I81" s="54">
        <v>4.66</v>
      </c>
      <c r="J81" s="55">
        <v>5.3944799999999997</v>
      </c>
      <c r="K81" s="55">
        <v>6.39</v>
      </c>
      <c r="L81" s="55">
        <v>6.6255296034410502</v>
      </c>
      <c r="M81" s="55">
        <v>7.46757631990425</v>
      </c>
    </row>
    <row r="82" spans="1:13" ht="15" x14ac:dyDescent="0.25">
      <c r="A82" s="51" t="s">
        <v>77</v>
      </c>
      <c r="B82" s="51" t="s">
        <v>239</v>
      </c>
      <c r="C82" s="24" t="s">
        <v>240</v>
      </c>
      <c r="D82" s="24">
        <v>1000544378</v>
      </c>
      <c r="E82" s="52">
        <v>1</v>
      </c>
      <c r="F82" s="51" t="s">
        <v>63</v>
      </c>
      <c r="G82" s="51" t="s">
        <v>80</v>
      </c>
      <c r="H82" s="53">
        <v>2.64</v>
      </c>
      <c r="I82" s="54">
        <v>2.58</v>
      </c>
      <c r="J82" s="55">
        <v>3.1122000000000001</v>
      </c>
      <c r="K82" s="55">
        <v>3.69</v>
      </c>
      <c r="L82" s="55">
        <v>3.8228937043973401</v>
      </c>
      <c r="M82" s="55">
        <v>4.3087499730801904</v>
      </c>
    </row>
    <row r="83" spans="1:13" ht="15" x14ac:dyDescent="0.25">
      <c r="A83" s="51" t="s">
        <v>77</v>
      </c>
      <c r="B83" s="51" t="s">
        <v>241</v>
      </c>
      <c r="C83" s="24" t="s">
        <v>242</v>
      </c>
      <c r="D83" s="24">
        <v>1000544380</v>
      </c>
      <c r="E83" s="52">
        <v>1</v>
      </c>
      <c r="F83" s="51" t="s">
        <v>63</v>
      </c>
      <c r="G83" s="51" t="s">
        <v>80</v>
      </c>
      <c r="H83" s="53">
        <v>5.59</v>
      </c>
      <c r="I83" s="54">
        <v>5.46</v>
      </c>
      <c r="J83" s="55">
        <v>3.1418400000000002</v>
      </c>
      <c r="K83" s="55">
        <v>3.73</v>
      </c>
      <c r="L83" s="55">
        <v>3.8597704925426499</v>
      </c>
      <c r="M83" s="55">
        <v>4.3503134776436703</v>
      </c>
    </row>
    <row r="84" spans="1:13" ht="15" x14ac:dyDescent="0.25">
      <c r="A84" s="51" t="s">
        <v>77</v>
      </c>
      <c r="B84" s="51" t="s">
        <v>243</v>
      </c>
      <c r="C84" s="24" t="s">
        <v>244</v>
      </c>
      <c r="D84" s="24">
        <v>1000544400</v>
      </c>
      <c r="E84" s="52">
        <v>1</v>
      </c>
      <c r="F84" s="51" t="s">
        <v>63</v>
      </c>
      <c r="G84" s="51" t="s">
        <v>80</v>
      </c>
      <c r="H84" s="53">
        <v>3.22</v>
      </c>
      <c r="I84" s="54">
        <v>3.15</v>
      </c>
      <c r="J84" s="55">
        <v>5.3944799999999997</v>
      </c>
      <c r="K84" s="55">
        <v>6.39</v>
      </c>
      <c r="L84" s="55">
        <v>6.6255296034410502</v>
      </c>
      <c r="M84" s="55">
        <v>7.46757631990425</v>
      </c>
    </row>
    <row r="85" spans="1:13" ht="15" x14ac:dyDescent="0.25">
      <c r="A85" s="51" t="s">
        <v>77</v>
      </c>
      <c r="B85" s="51" t="s">
        <v>245</v>
      </c>
      <c r="C85" s="24" t="s">
        <v>246</v>
      </c>
      <c r="D85" s="24">
        <v>1000544401</v>
      </c>
      <c r="E85" s="52">
        <v>1</v>
      </c>
      <c r="F85" s="51" t="s">
        <v>63</v>
      </c>
      <c r="G85" s="51" t="s">
        <v>80</v>
      </c>
      <c r="H85" s="53">
        <v>3.25</v>
      </c>
      <c r="I85" s="54">
        <v>3.18</v>
      </c>
      <c r="J85" s="55">
        <v>1.6697199999999999</v>
      </c>
      <c r="K85" s="55">
        <v>1.98</v>
      </c>
      <c r="L85" s="55">
        <v>2.05280787342237</v>
      </c>
      <c r="M85" s="55">
        <v>2.3137017540334099</v>
      </c>
    </row>
    <row r="86" spans="1:13" ht="15" x14ac:dyDescent="0.25">
      <c r="A86" s="51" t="s">
        <v>77</v>
      </c>
      <c r="B86" s="51" t="s">
        <v>247</v>
      </c>
      <c r="C86" s="24" t="s">
        <v>248</v>
      </c>
      <c r="D86" s="24">
        <v>1000544403</v>
      </c>
      <c r="E86" s="52">
        <v>1</v>
      </c>
      <c r="F86" s="51" t="s">
        <v>63</v>
      </c>
      <c r="G86" s="51" t="s">
        <v>80</v>
      </c>
      <c r="H86" s="53">
        <v>5.59</v>
      </c>
      <c r="I86" s="54">
        <v>5.46</v>
      </c>
      <c r="J86" s="55">
        <v>2.3613200000000001</v>
      </c>
      <c r="K86" s="55">
        <v>2.8</v>
      </c>
      <c r="L86" s="55">
        <v>2.9009740007645402</v>
      </c>
      <c r="M86" s="55">
        <v>3.26966235899333</v>
      </c>
    </row>
    <row r="87" spans="1:13" ht="15" x14ac:dyDescent="0.25">
      <c r="A87" s="51" t="s">
        <v>77</v>
      </c>
      <c r="B87" s="51" t="s">
        <v>249</v>
      </c>
      <c r="C87" s="24" t="s">
        <v>250</v>
      </c>
      <c r="D87" s="24">
        <v>1000544404</v>
      </c>
      <c r="E87" s="52">
        <v>1</v>
      </c>
      <c r="F87" s="51" t="s">
        <v>63</v>
      </c>
      <c r="G87" s="51" t="s">
        <v>80</v>
      </c>
      <c r="H87" s="53">
        <v>1.73</v>
      </c>
      <c r="I87" s="54">
        <v>1.69</v>
      </c>
      <c r="J87" s="55">
        <v>5.4142400000000004</v>
      </c>
      <c r="K87" s="55">
        <v>6.42</v>
      </c>
      <c r="L87" s="55">
        <v>6.6501141288712597</v>
      </c>
      <c r="M87" s="55">
        <v>7.4952853229465699</v>
      </c>
    </row>
    <row r="88" spans="1:13" ht="15" x14ac:dyDescent="0.25">
      <c r="A88" s="51" t="s">
        <v>77</v>
      </c>
      <c r="B88" s="51" t="s">
        <v>251</v>
      </c>
      <c r="C88" s="24" t="s">
        <v>252</v>
      </c>
      <c r="D88" s="24">
        <v>1000544415</v>
      </c>
      <c r="E88" s="52">
        <v>1</v>
      </c>
      <c r="F88" s="51" t="s">
        <v>63</v>
      </c>
      <c r="G88" s="51" t="s">
        <v>80</v>
      </c>
      <c r="H88" s="53">
        <v>2.4500000000000002</v>
      </c>
      <c r="I88" s="54">
        <v>2.39</v>
      </c>
      <c r="J88" s="55">
        <v>4.7819199999999995</v>
      </c>
      <c r="K88" s="55">
        <v>5.67</v>
      </c>
      <c r="L88" s="55">
        <v>5.8757015778197097</v>
      </c>
      <c r="M88" s="55">
        <v>6.6224517271136101</v>
      </c>
    </row>
    <row r="89" spans="1:13" ht="15" x14ac:dyDescent="0.25">
      <c r="A89" s="51" t="s">
        <v>77</v>
      </c>
      <c r="B89" s="51" t="s">
        <v>253</v>
      </c>
      <c r="C89" s="24" t="s">
        <v>254</v>
      </c>
      <c r="D89" s="24">
        <v>1000544417</v>
      </c>
      <c r="E89" s="52">
        <v>1</v>
      </c>
      <c r="F89" s="51" t="s">
        <v>63</v>
      </c>
      <c r="G89" s="51" t="s">
        <v>80</v>
      </c>
      <c r="H89" s="53">
        <v>5.61</v>
      </c>
      <c r="I89" s="54">
        <v>5.48</v>
      </c>
      <c r="J89" s="55">
        <v>2.3218000000000001</v>
      </c>
      <c r="K89" s="55">
        <v>2.75</v>
      </c>
      <c r="L89" s="55">
        <v>2.85180494990413</v>
      </c>
      <c r="M89" s="55">
        <v>3.2142443529086999</v>
      </c>
    </row>
    <row r="90" spans="1:13" ht="15" x14ac:dyDescent="0.25">
      <c r="A90" s="51" t="s">
        <v>77</v>
      </c>
      <c r="B90" s="51" t="s">
        <v>255</v>
      </c>
      <c r="C90" s="24" t="s">
        <v>256</v>
      </c>
      <c r="D90" s="24">
        <v>1000544419</v>
      </c>
      <c r="E90" s="52">
        <v>1</v>
      </c>
      <c r="F90" s="51" t="s">
        <v>63</v>
      </c>
      <c r="G90" s="51" t="s">
        <v>80</v>
      </c>
      <c r="H90" s="53">
        <v>4.95</v>
      </c>
      <c r="I90" s="54">
        <v>4.84</v>
      </c>
      <c r="J90" s="55">
        <v>4.7621600000000006</v>
      </c>
      <c r="K90" s="55">
        <v>5.65</v>
      </c>
      <c r="L90" s="55">
        <v>5.8511170523895002</v>
      </c>
      <c r="M90" s="55">
        <v>6.5947427240712901</v>
      </c>
    </row>
    <row r="91" spans="1:13" ht="15" x14ac:dyDescent="0.25">
      <c r="A91" s="51" t="s">
        <v>77</v>
      </c>
      <c r="B91" s="51" t="s">
        <v>257</v>
      </c>
      <c r="C91" s="24" t="s">
        <v>258</v>
      </c>
      <c r="D91" s="24">
        <v>1000544420</v>
      </c>
      <c r="E91" s="52">
        <v>1</v>
      </c>
      <c r="F91" s="51" t="s">
        <v>63</v>
      </c>
      <c r="G91" s="51" t="s">
        <v>80</v>
      </c>
      <c r="H91" s="53">
        <v>2.4</v>
      </c>
      <c r="I91" s="54">
        <v>2.35</v>
      </c>
      <c r="J91" s="55">
        <v>3.4283600000000001</v>
      </c>
      <c r="K91" s="55">
        <v>4.07</v>
      </c>
      <c r="L91" s="55">
        <v>4.21624611128067</v>
      </c>
      <c r="M91" s="55">
        <v>4.7520940217572498</v>
      </c>
    </row>
    <row r="92" spans="1:13" ht="15" x14ac:dyDescent="0.25">
      <c r="A92" s="51" t="s">
        <v>77</v>
      </c>
      <c r="B92" s="51" t="s">
        <v>259</v>
      </c>
      <c r="C92" s="24" t="s">
        <v>260</v>
      </c>
      <c r="D92" s="24">
        <v>1000544421</v>
      </c>
      <c r="E92" s="52">
        <v>1</v>
      </c>
      <c r="F92" s="51" t="s">
        <v>63</v>
      </c>
      <c r="G92" s="51" t="s">
        <v>80</v>
      </c>
      <c r="H92" s="53">
        <v>4.93</v>
      </c>
      <c r="I92" s="54">
        <v>4.82</v>
      </c>
      <c r="J92" s="55">
        <v>1.99576</v>
      </c>
      <c r="K92" s="55">
        <v>2.37</v>
      </c>
      <c r="L92" s="55">
        <v>2.4584525430208002</v>
      </c>
      <c r="M92" s="55">
        <v>2.7709003042316298</v>
      </c>
    </row>
    <row r="93" spans="1:13" ht="15" x14ac:dyDescent="0.25">
      <c r="A93" s="51" t="s">
        <v>77</v>
      </c>
      <c r="B93" s="51" t="s">
        <v>261</v>
      </c>
      <c r="C93" s="24" t="s">
        <v>262</v>
      </c>
      <c r="D93" s="24">
        <v>1000544422</v>
      </c>
      <c r="E93" s="52">
        <v>1</v>
      </c>
      <c r="F93" s="51" t="s">
        <v>63</v>
      </c>
      <c r="G93" s="51" t="s">
        <v>80</v>
      </c>
      <c r="H93" s="53">
        <v>3.55</v>
      </c>
      <c r="I93" s="54">
        <v>3.47</v>
      </c>
      <c r="J93" s="55">
        <v>2.6676000000000002</v>
      </c>
      <c r="K93" s="55">
        <v>3.17</v>
      </c>
      <c r="L93" s="55">
        <v>3.2820341449327701</v>
      </c>
      <c r="M93" s="55">
        <v>3.69915190614923</v>
      </c>
    </row>
    <row r="94" spans="1:13" ht="15" x14ac:dyDescent="0.25">
      <c r="A94" s="51" t="s">
        <v>77</v>
      </c>
      <c r="B94" s="51" t="s">
        <v>263</v>
      </c>
      <c r="C94" s="24" t="s">
        <v>264</v>
      </c>
      <c r="D94" s="24">
        <v>1000544434</v>
      </c>
      <c r="E94" s="52">
        <v>1</v>
      </c>
      <c r="F94" s="51" t="s">
        <v>63</v>
      </c>
      <c r="G94" s="51" t="s">
        <v>80</v>
      </c>
      <c r="H94" s="53">
        <v>2.0699999999999998</v>
      </c>
      <c r="I94" s="54">
        <v>2.02</v>
      </c>
      <c r="J94" s="55">
        <v>3.2999199999999997</v>
      </c>
      <c r="K94" s="55">
        <v>3.92</v>
      </c>
      <c r="L94" s="55">
        <v>4.0564466959843202</v>
      </c>
      <c r="M94" s="55">
        <v>4.5719855019822004</v>
      </c>
    </row>
    <row r="95" spans="1:13" ht="15" x14ac:dyDescent="0.25">
      <c r="A95" s="51" t="s">
        <v>77</v>
      </c>
      <c r="B95" s="51" t="s">
        <v>265</v>
      </c>
      <c r="C95" s="24" t="s">
        <v>266</v>
      </c>
      <c r="D95" s="24">
        <v>1000544435</v>
      </c>
      <c r="E95" s="52">
        <v>1</v>
      </c>
      <c r="F95" s="51" t="s">
        <v>63</v>
      </c>
      <c r="G95" s="51" t="s">
        <v>80</v>
      </c>
      <c r="H95" s="53">
        <v>2.76</v>
      </c>
      <c r="I95" s="54">
        <v>2.7</v>
      </c>
      <c r="J95" s="55">
        <v>0.98799999999999999</v>
      </c>
      <c r="K95" s="55">
        <v>1.17</v>
      </c>
      <c r="L95" s="55">
        <v>1.2169340087953</v>
      </c>
      <c r="M95" s="55">
        <v>1.37159565059466</v>
      </c>
    </row>
    <row r="96" spans="1:13" ht="15" x14ac:dyDescent="0.25">
      <c r="A96" s="51" t="s">
        <v>77</v>
      </c>
      <c r="B96" s="51" t="s">
        <v>267</v>
      </c>
      <c r="C96" s="24" t="s">
        <v>268</v>
      </c>
      <c r="D96" s="24">
        <v>1000544436</v>
      </c>
      <c r="E96" s="52">
        <v>1</v>
      </c>
      <c r="F96" s="51" t="s">
        <v>63</v>
      </c>
      <c r="G96" s="51" t="s">
        <v>80</v>
      </c>
      <c r="H96" s="53">
        <v>3.42</v>
      </c>
      <c r="I96" s="54">
        <v>3.34</v>
      </c>
      <c r="J96" s="55">
        <v>4.0804400000000003</v>
      </c>
      <c r="K96" s="55">
        <v>4.84</v>
      </c>
      <c r="L96" s="55">
        <v>5.0152431877624304</v>
      </c>
      <c r="M96" s="55">
        <v>5.6526366206325296</v>
      </c>
    </row>
    <row r="97" spans="1:13" ht="15" x14ac:dyDescent="0.25">
      <c r="A97" s="51" t="s">
        <v>77</v>
      </c>
      <c r="B97" s="51" t="s">
        <v>269</v>
      </c>
      <c r="C97" s="24" t="s">
        <v>270</v>
      </c>
      <c r="D97" s="24">
        <v>1000544509</v>
      </c>
      <c r="E97" s="52">
        <v>1</v>
      </c>
      <c r="F97" s="51" t="s">
        <v>63</v>
      </c>
      <c r="G97" s="51" t="s">
        <v>80</v>
      </c>
      <c r="H97" s="53">
        <v>1.02</v>
      </c>
      <c r="I97" s="54">
        <v>1</v>
      </c>
      <c r="J97" s="55">
        <v>3.1714799999999999</v>
      </c>
      <c r="K97" s="55">
        <v>3.76</v>
      </c>
      <c r="L97" s="55">
        <v>3.8966472806879602</v>
      </c>
      <c r="M97" s="55">
        <v>4.3918769822071404</v>
      </c>
    </row>
    <row r="98" spans="1:13" ht="15" x14ac:dyDescent="0.25">
      <c r="A98" s="51" t="s">
        <v>77</v>
      </c>
      <c r="B98" s="51" t="s">
        <v>271</v>
      </c>
      <c r="C98" s="24" t="s">
        <v>272</v>
      </c>
      <c r="D98" s="24">
        <v>1000544634</v>
      </c>
      <c r="E98" s="52">
        <v>1</v>
      </c>
      <c r="F98" s="51" t="s">
        <v>63</v>
      </c>
      <c r="G98" s="51" t="s">
        <v>80</v>
      </c>
      <c r="H98" s="53">
        <v>4.2300000000000004</v>
      </c>
      <c r="I98" s="54">
        <v>4.13</v>
      </c>
      <c r="J98" s="55">
        <v>7.02468</v>
      </c>
      <c r="K98" s="55">
        <v>8.33</v>
      </c>
      <c r="L98" s="55">
        <v>8.6291684260029999</v>
      </c>
      <c r="M98" s="55">
        <v>9.7258600678530396</v>
      </c>
    </row>
    <row r="99" spans="1:13" ht="15" x14ac:dyDescent="0.25">
      <c r="A99" s="51" t="s">
        <v>77</v>
      </c>
      <c r="B99" s="51" t="s">
        <v>273</v>
      </c>
      <c r="C99" s="24" t="s">
        <v>274</v>
      </c>
      <c r="D99" s="24">
        <v>1000544637</v>
      </c>
      <c r="E99" s="52">
        <v>1</v>
      </c>
      <c r="F99" s="51" t="s">
        <v>63</v>
      </c>
      <c r="G99" s="51" t="s">
        <v>80</v>
      </c>
      <c r="H99" s="53">
        <v>3.28</v>
      </c>
      <c r="I99" s="54">
        <v>3.21</v>
      </c>
      <c r="J99" s="55">
        <v>4.9202400000000006</v>
      </c>
      <c r="K99" s="55">
        <v>5.84</v>
      </c>
      <c r="L99" s="55">
        <v>6.0477932558311602</v>
      </c>
      <c r="M99" s="55">
        <v>6.8164147484098203</v>
      </c>
    </row>
    <row r="100" spans="1:13" ht="15" x14ac:dyDescent="0.25">
      <c r="A100" s="51" t="s">
        <v>77</v>
      </c>
      <c r="B100" s="51" t="s">
        <v>275</v>
      </c>
      <c r="C100" s="24" t="s">
        <v>276</v>
      </c>
      <c r="D100" s="24">
        <v>1000544640</v>
      </c>
      <c r="E100" s="52">
        <v>1</v>
      </c>
      <c r="F100" s="51" t="s">
        <v>63</v>
      </c>
      <c r="G100" s="51" t="s">
        <v>80</v>
      </c>
      <c r="H100" s="53">
        <v>7.27</v>
      </c>
      <c r="I100" s="54">
        <v>7.11</v>
      </c>
      <c r="J100" s="55">
        <v>4.7720399999999996</v>
      </c>
      <c r="K100" s="55">
        <v>5.66</v>
      </c>
      <c r="L100" s="55">
        <v>5.8634093151046001</v>
      </c>
      <c r="M100" s="55">
        <v>6.6085972255924501</v>
      </c>
    </row>
    <row r="101" spans="1:13" ht="15" x14ac:dyDescent="0.25">
      <c r="A101" s="51" t="s">
        <v>77</v>
      </c>
      <c r="B101" s="51" t="s">
        <v>277</v>
      </c>
      <c r="C101" s="24" t="s">
        <v>278</v>
      </c>
      <c r="D101" s="24">
        <v>1000544642</v>
      </c>
      <c r="E101" s="52">
        <v>1</v>
      </c>
      <c r="F101" s="51" t="s">
        <v>63</v>
      </c>
      <c r="G101" s="51" t="s">
        <v>80</v>
      </c>
      <c r="H101" s="53">
        <v>5.0999999999999996</v>
      </c>
      <c r="I101" s="54">
        <v>4.9800000000000004</v>
      </c>
      <c r="J101" s="55">
        <v>2.3712</v>
      </c>
      <c r="K101" s="55">
        <v>2.81</v>
      </c>
      <c r="L101" s="55">
        <v>2.9132662634796498</v>
      </c>
      <c r="M101" s="55">
        <v>3.28351686051449</v>
      </c>
    </row>
    <row r="102" spans="1:13" ht="15" x14ac:dyDescent="0.25">
      <c r="A102" s="51" t="s">
        <v>77</v>
      </c>
      <c r="B102" s="51" t="s">
        <v>279</v>
      </c>
      <c r="C102" s="24" t="s">
        <v>280</v>
      </c>
      <c r="D102" s="24">
        <v>1000544647</v>
      </c>
      <c r="E102" s="52">
        <v>1</v>
      </c>
      <c r="F102" s="51" t="s">
        <v>63</v>
      </c>
      <c r="G102" s="51" t="s">
        <v>80</v>
      </c>
      <c r="H102" s="53">
        <v>4.9400000000000004</v>
      </c>
      <c r="I102" s="54">
        <v>4.83</v>
      </c>
      <c r="J102" s="55">
        <v>2.5095200000000002</v>
      </c>
      <c r="K102" s="55">
        <v>2.98</v>
      </c>
      <c r="L102" s="55">
        <v>3.0853579414910999</v>
      </c>
      <c r="M102" s="55">
        <v>3.4774798818106998</v>
      </c>
    </row>
    <row r="103" spans="1:13" ht="15" x14ac:dyDescent="0.25">
      <c r="A103" s="51" t="s">
        <v>77</v>
      </c>
      <c r="B103" s="51" t="s">
        <v>281</v>
      </c>
      <c r="C103" s="24" t="s">
        <v>282</v>
      </c>
      <c r="D103" s="24">
        <v>1000544648</v>
      </c>
      <c r="E103" s="52">
        <v>1</v>
      </c>
      <c r="F103" s="51" t="s">
        <v>63</v>
      </c>
      <c r="G103" s="51" t="s">
        <v>80</v>
      </c>
      <c r="H103" s="53">
        <v>2.46</v>
      </c>
      <c r="I103" s="54">
        <v>2.4</v>
      </c>
      <c r="J103" s="55">
        <v>0.83979999999999999</v>
      </c>
      <c r="K103" s="55">
        <v>1</v>
      </c>
      <c r="L103" s="55">
        <v>1.0325500680687401</v>
      </c>
      <c r="M103" s="55">
        <v>1.1637781277772901</v>
      </c>
    </row>
    <row r="104" spans="1:13" ht="15" x14ac:dyDescent="0.25">
      <c r="A104" s="51" t="s">
        <v>77</v>
      </c>
      <c r="B104" s="51" t="s">
        <v>283</v>
      </c>
      <c r="C104" s="24" t="s">
        <v>284</v>
      </c>
      <c r="D104" s="24">
        <v>1000544666</v>
      </c>
      <c r="E104" s="52">
        <v>1</v>
      </c>
      <c r="F104" s="51" t="s">
        <v>63</v>
      </c>
      <c r="G104" s="51" t="s">
        <v>80</v>
      </c>
      <c r="H104" s="53">
        <v>2.6</v>
      </c>
      <c r="I104" s="54">
        <v>2.54</v>
      </c>
      <c r="J104" s="55">
        <v>1.4325999999999999</v>
      </c>
      <c r="K104" s="55">
        <v>1.7</v>
      </c>
      <c r="L104" s="55">
        <v>1.75779356825987</v>
      </c>
      <c r="M104" s="55">
        <v>1.98119371752562</v>
      </c>
    </row>
    <row r="105" spans="1:13" ht="15" x14ac:dyDescent="0.25">
      <c r="A105" s="51" t="s">
        <v>77</v>
      </c>
      <c r="B105" s="51" t="s">
        <v>285</v>
      </c>
      <c r="C105" s="24" t="s">
        <v>286</v>
      </c>
      <c r="D105" s="24">
        <v>50600311</v>
      </c>
      <c r="E105" s="52">
        <v>1</v>
      </c>
      <c r="F105" s="51" t="s">
        <v>63</v>
      </c>
      <c r="G105" s="51" t="s">
        <v>80</v>
      </c>
      <c r="H105" s="53">
        <v>0.87</v>
      </c>
      <c r="I105" s="54">
        <v>0.85</v>
      </c>
      <c r="J105" s="55">
        <v>4.9202400000000006</v>
      </c>
      <c r="K105" s="55">
        <v>5.84</v>
      </c>
      <c r="L105" s="55">
        <v>6.0477932558311602</v>
      </c>
      <c r="M105" s="55">
        <v>6.8164147484098203</v>
      </c>
    </row>
    <row r="106" spans="1:13" ht="15" x14ac:dyDescent="0.25">
      <c r="A106" s="51" t="s">
        <v>77</v>
      </c>
      <c r="B106" s="51" t="s">
        <v>287</v>
      </c>
      <c r="C106" s="24" t="s">
        <v>288</v>
      </c>
      <c r="D106" s="24">
        <v>1000048398</v>
      </c>
      <c r="E106" s="52">
        <v>1</v>
      </c>
      <c r="F106" s="51" t="s">
        <v>63</v>
      </c>
      <c r="G106" s="51" t="s">
        <v>80</v>
      </c>
      <c r="H106" s="53">
        <v>1.48</v>
      </c>
      <c r="I106" s="54">
        <v>1.45</v>
      </c>
      <c r="J106" s="55">
        <v>3.2999199999999997</v>
      </c>
      <c r="K106" s="55">
        <v>3.92</v>
      </c>
      <c r="L106" s="55">
        <v>4.0564466959843202</v>
      </c>
      <c r="M106" s="55">
        <v>4.5719855019822004</v>
      </c>
    </row>
    <row r="107" spans="1:13" ht="15" x14ac:dyDescent="0.25">
      <c r="A107" s="51" t="s">
        <v>77</v>
      </c>
      <c r="B107" s="51" t="s">
        <v>289</v>
      </c>
      <c r="C107" s="24" t="s">
        <v>290</v>
      </c>
      <c r="D107" s="24">
        <v>1000555742</v>
      </c>
      <c r="E107" s="52">
        <v>1</v>
      </c>
      <c r="F107" s="51" t="s">
        <v>63</v>
      </c>
      <c r="G107" s="51" t="s">
        <v>80</v>
      </c>
      <c r="H107" s="53">
        <v>5.0999999999999996</v>
      </c>
      <c r="I107" s="54">
        <v>4.9800000000000004</v>
      </c>
      <c r="J107" s="55">
        <v>4.3867200000000004</v>
      </c>
      <c r="K107" s="55">
        <v>5.21</v>
      </c>
      <c r="L107" s="55">
        <v>5.3963033319306497</v>
      </c>
      <c r="M107" s="55">
        <v>6.0821261677884397</v>
      </c>
    </row>
    <row r="108" spans="1:13" ht="15" x14ac:dyDescent="0.25">
      <c r="A108" s="51" t="s">
        <v>77</v>
      </c>
      <c r="B108" s="51" t="s">
        <v>291</v>
      </c>
      <c r="C108" s="24" t="s">
        <v>292</v>
      </c>
      <c r="D108" s="24">
        <v>1000276057</v>
      </c>
      <c r="E108" s="52">
        <v>1</v>
      </c>
      <c r="F108" s="51" t="s">
        <v>63</v>
      </c>
      <c r="G108" s="51" t="s">
        <v>80</v>
      </c>
      <c r="H108" s="53">
        <v>3.42</v>
      </c>
      <c r="I108" s="54">
        <v>3.34</v>
      </c>
      <c r="J108" s="55">
        <v>1.0868</v>
      </c>
      <c r="K108" s="55">
        <v>1.29</v>
      </c>
      <c r="L108" s="55">
        <v>1.33985663594634</v>
      </c>
      <c r="M108" s="55">
        <v>1.51014066580624</v>
      </c>
    </row>
    <row r="109" spans="1:13" ht="15" x14ac:dyDescent="0.25">
      <c r="A109" s="51" t="s">
        <v>77</v>
      </c>
      <c r="B109" s="51" t="s">
        <v>293</v>
      </c>
      <c r="C109" s="24" t="s">
        <v>294</v>
      </c>
      <c r="D109" s="24">
        <v>1000232727</v>
      </c>
      <c r="E109" s="52">
        <v>1</v>
      </c>
      <c r="F109" s="51" t="s">
        <v>63</v>
      </c>
      <c r="G109" s="51" t="s">
        <v>80</v>
      </c>
      <c r="H109" s="53">
        <v>4.54</v>
      </c>
      <c r="I109" s="54">
        <v>4.4400000000000004</v>
      </c>
      <c r="J109" s="55">
        <v>2.7170000000000001</v>
      </c>
      <c r="K109" s="55">
        <v>3.23</v>
      </c>
      <c r="L109" s="55">
        <v>3.3434954585082899</v>
      </c>
      <c r="M109" s="55">
        <v>3.76842441375502</v>
      </c>
    </row>
    <row r="110" spans="1:13" ht="15" x14ac:dyDescent="0.25">
      <c r="A110" s="51" t="s">
        <v>77</v>
      </c>
      <c r="B110" s="51" t="s">
        <v>295</v>
      </c>
      <c r="C110" s="24" t="s">
        <v>296</v>
      </c>
      <c r="D110" s="24">
        <v>1000549998</v>
      </c>
      <c r="E110" s="52">
        <v>1</v>
      </c>
      <c r="F110" s="51" t="s">
        <v>63</v>
      </c>
      <c r="G110" s="51" t="s">
        <v>80</v>
      </c>
      <c r="H110" s="53">
        <v>1.1299999999999999</v>
      </c>
      <c r="I110" s="54">
        <v>1.1000000000000001</v>
      </c>
      <c r="J110" s="55">
        <v>4.3768399999999996</v>
      </c>
      <c r="K110" s="55">
        <v>5.2</v>
      </c>
      <c r="L110" s="55">
        <v>5.3840110692155498</v>
      </c>
      <c r="M110" s="55">
        <v>6.0682716662672798</v>
      </c>
    </row>
    <row r="111" spans="1:13" ht="15" x14ac:dyDescent="0.25">
      <c r="A111" s="51" t="s">
        <v>77</v>
      </c>
      <c r="B111" s="51" t="s">
        <v>297</v>
      </c>
      <c r="C111" s="24" t="s">
        <v>298</v>
      </c>
      <c r="D111" s="24">
        <v>1000553127</v>
      </c>
      <c r="E111" s="52">
        <v>1</v>
      </c>
      <c r="F111" s="51" t="s">
        <v>63</v>
      </c>
      <c r="G111" s="51" t="s">
        <v>80</v>
      </c>
      <c r="H111" s="53">
        <v>2.81</v>
      </c>
      <c r="I111" s="54">
        <v>2.75</v>
      </c>
      <c r="J111" s="55">
        <v>5.1672400000000005</v>
      </c>
      <c r="K111" s="55">
        <v>6.13</v>
      </c>
      <c r="L111" s="55">
        <v>6.3550998237087599</v>
      </c>
      <c r="M111" s="55">
        <v>7.1627772864387804</v>
      </c>
    </row>
    <row r="112" spans="1:13" ht="15" x14ac:dyDescent="0.25">
      <c r="A112" s="51" t="s">
        <v>77</v>
      </c>
      <c r="B112" s="51" t="s">
        <v>299</v>
      </c>
      <c r="C112" s="24" t="s">
        <v>300</v>
      </c>
      <c r="D112" s="24">
        <v>1000550003</v>
      </c>
      <c r="E112" s="52">
        <v>1</v>
      </c>
      <c r="F112" s="51" t="s">
        <v>63</v>
      </c>
      <c r="G112" s="51" t="s">
        <v>80</v>
      </c>
      <c r="H112" s="53">
        <v>4.53</v>
      </c>
      <c r="I112" s="54">
        <v>4.43</v>
      </c>
      <c r="J112" s="55">
        <v>4.5151599999999998</v>
      </c>
      <c r="K112" s="55">
        <v>5.36</v>
      </c>
      <c r="L112" s="55">
        <v>5.5561027472270004</v>
      </c>
      <c r="M112" s="55">
        <v>6.26223468756349</v>
      </c>
    </row>
    <row r="113" spans="1:13" ht="15" x14ac:dyDescent="0.25">
      <c r="A113" s="51" t="s">
        <v>77</v>
      </c>
      <c r="B113" s="51" t="s">
        <v>301</v>
      </c>
      <c r="C113" s="24" t="s">
        <v>302</v>
      </c>
      <c r="D113" s="24">
        <v>1000550001</v>
      </c>
      <c r="E113" s="52">
        <v>1</v>
      </c>
      <c r="F113" s="51" t="s">
        <v>63</v>
      </c>
      <c r="G113" s="51" t="s">
        <v>80</v>
      </c>
      <c r="H113" s="53">
        <v>5.35</v>
      </c>
      <c r="I113" s="54">
        <v>5.23</v>
      </c>
      <c r="J113" s="55">
        <v>4.6139599999999996</v>
      </c>
      <c r="K113" s="55">
        <v>5.47</v>
      </c>
      <c r="L113" s="55">
        <v>5.66673311166294</v>
      </c>
      <c r="M113" s="55">
        <v>6.3869252012539199</v>
      </c>
    </row>
    <row r="114" spans="1:13" ht="15" x14ac:dyDescent="0.25">
      <c r="A114" s="51" t="s">
        <v>77</v>
      </c>
      <c r="B114" s="51" t="s">
        <v>303</v>
      </c>
      <c r="C114" s="24" t="s">
        <v>304</v>
      </c>
      <c r="D114" s="24">
        <v>1000561457</v>
      </c>
      <c r="E114" s="52">
        <v>1</v>
      </c>
      <c r="F114" s="51" t="s">
        <v>63</v>
      </c>
      <c r="G114" s="51" t="s">
        <v>80</v>
      </c>
      <c r="H114" s="53">
        <v>2.76</v>
      </c>
      <c r="I114" s="54">
        <v>2.7</v>
      </c>
      <c r="J114" s="55">
        <v>3.6061999999999999</v>
      </c>
      <c r="K114" s="55">
        <v>4.28</v>
      </c>
      <c r="L114" s="55">
        <v>4.4375068401525404</v>
      </c>
      <c r="M114" s="55">
        <v>5.0014750491380999</v>
      </c>
    </row>
    <row r="115" spans="1:13" ht="15" x14ac:dyDescent="0.25">
      <c r="A115" s="51" t="s">
        <v>77</v>
      </c>
      <c r="B115" s="51" t="s">
        <v>305</v>
      </c>
      <c r="C115" s="24" t="s">
        <v>306</v>
      </c>
      <c r="D115" s="24">
        <v>1000224390</v>
      </c>
      <c r="E115" s="52">
        <v>1</v>
      </c>
      <c r="F115" s="51" t="s">
        <v>63</v>
      </c>
      <c r="G115" s="51" t="s">
        <v>80</v>
      </c>
      <c r="H115" s="53">
        <v>4.93</v>
      </c>
      <c r="I115" s="54">
        <v>4.57</v>
      </c>
      <c r="J115" s="55">
        <v>4.6238399999999995</v>
      </c>
      <c r="K115" s="55">
        <v>5.48</v>
      </c>
      <c r="L115" s="55">
        <v>5.6790253743780399</v>
      </c>
      <c r="M115" s="55">
        <v>6.4007797027750799</v>
      </c>
    </row>
    <row r="116" spans="1:13" ht="15" x14ac:dyDescent="0.25">
      <c r="A116" s="51" t="s">
        <v>77</v>
      </c>
      <c r="B116" s="51" t="s">
        <v>307</v>
      </c>
      <c r="C116" s="24" t="s">
        <v>308</v>
      </c>
      <c r="D116" s="24">
        <v>1000561458</v>
      </c>
      <c r="E116" s="52">
        <v>1</v>
      </c>
      <c r="F116" s="51" t="s">
        <v>63</v>
      </c>
      <c r="G116" s="51" t="s">
        <v>80</v>
      </c>
      <c r="H116" s="53">
        <v>5.03</v>
      </c>
      <c r="I116" s="54">
        <v>4.67</v>
      </c>
      <c r="J116" s="55">
        <v>5.3747199999999999</v>
      </c>
      <c r="K116" s="55">
        <v>6.37</v>
      </c>
      <c r="L116" s="55">
        <v>6.6009450780108399</v>
      </c>
      <c r="M116" s="55">
        <v>7.4398673168619398</v>
      </c>
    </row>
    <row r="117" spans="1:13" ht="15" x14ac:dyDescent="0.25">
      <c r="A117" s="51" t="s">
        <v>77</v>
      </c>
      <c r="B117" s="51" t="s">
        <v>309</v>
      </c>
      <c r="C117" s="24" t="s">
        <v>310</v>
      </c>
      <c r="D117" s="24">
        <v>1000510682</v>
      </c>
      <c r="E117" s="52">
        <v>1</v>
      </c>
      <c r="F117" s="51" t="s">
        <v>63</v>
      </c>
      <c r="G117" s="51" t="s">
        <v>80</v>
      </c>
      <c r="H117" s="53">
        <v>3.93</v>
      </c>
      <c r="I117" s="54">
        <v>3.65</v>
      </c>
      <c r="J117" s="55">
        <v>6.5800799999999997</v>
      </c>
      <c r="K117" s="55">
        <v>7.81</v>
      </c>
      <c r="L117" s="55">
        <v>8.08830886653843</v>
      </c>
      <c r="M117" s="55">
        <v>9.1162620009220792</v>
      </c>
    </row>
    <row r="118" spans="1:13" ht="15" x14ac:dyDescent="0.25">
      <c r="A118" s="51" t="s">
        <v>77</v>
      </c>
      <c r="B118" s="51" t="s">
        <v>311</v>
      </c>
      <c r="C118" s="24" t="s">
        <v>312</v>
      </c>
      <c r="D118" s="24">
        <v>1000558124</v>
      </c>
      <c r="E118" s="52">
        <v>1</v>
      </c>
      <c r="F118" s="51" t="s">
        <v>63</v>
      </c>
      <c r="G118" s="51" t="s">
        <v>80</v>
      </c>
      <c r="H118" s="53">
        <v>5.05</v>
      </c>
      <c r="I118" s="54">
        <v>4.68</v>
      </c>
      <c r="J118" s="55">
        <v>2.1933600000000002</v>
      </c>
      <c r="K118" s="55">
        <v>2.6</v>
      </c>
      <c r="L118" s="55">
        <v>2.69200553460777</v>
      </c>
      <c r="M118" s="55">
        <v>3.0341358331336399</v>
      </c>
    </row>
    <row r="119" spans="1:13" ht="15" x14ac:dyDescent="0.25">
      <c r="A119" s="51" t="s">
        <v>77</v>
      </c>
      <c r="B119" s="51" t="s">
        <v>313</v>
      </c>
      <c r="C119" s="24" t="s">
        <v>314</v>
      </c>
      <c r="D119" s="24">
        <v>1000544438</v>
      </c>
      <c r="E119" s="52">
        <v>1</v>
      </c>
      <c r="F119" s="51" t="s">
        <v>63</v>
      </c>
      <c r="G119" s="51" t="s">
        <v>80</v>
      </c>
      <c r="H119" s="53">
        <v>5.87</v>
      </c>
      <c r="I119" s="54">
        <v>5.44</v>
      </c>
      <c r="J119" s="55">
        <v>3.0726799999999996</v>
      </c>
      <c r="K119" s="55">
        <v>3.64</v>
      </c>
      <c r="L119" s="55">
        <v>3.7737246535369202</v>
      </c>
      <c r="M119" s="55">
        <v>4.2533319669955603</v>
      </c>
    </row>
    <row r="120" spans="1:13" ht="15" x14ac:dyDescent="0.25">
      <c r="A120" s="51" t="s">
        <v>77</v>
      </c>
      <c r="B120" s="51" t="s">
        <v>315</v>
      </c>
      <c r="C120" s="24" t="s">
        <v>316</v>
      </c>
      <c r="D120" s="24">
        <v>1000568102</v>
      </c>
      <c r="E120" s="52">
        <v>1</v>
      </c>
      <c r="F120" s="51" t="s">
        <v>63</v>
      </c>
      <c r="G120" s="51" t="s">
        <v>80</v>
      </c>
      <c r="H120" s="53">
        <v>7.18</v>
      </c>
      <c r="I120" s="54">
        <v>6.66</v>
      </c>
      <c r="J120" s="55">
        <v>2.9047199999999997</v>
      </c>
      <c r="K120" s="55">
        <v>3.44</v>
      </c>
      <c r="L120" s="55">
        <v>3.5647561873801599</v>
      </c>
      <c r="M120" s="55">
        <v>4.0178054411358701</v>
      </c>
    </row>
    <row r="121" spans="1:13" ht="15" x14ac:dyDescent="0.25">
      <c r="A121" s="51" t="s">
        <v>77</v>
      </c>
      <c r="B121" s="51" t="s">
        <v>317</v>
      </c>
      <c r="C121" s="24" t="s">
        <v>318</v>
      </c>
      <c r="D121" s="24">
        <v>1000572931</v>
      </c>
      <c r="E121" s="52">
        <v>1</v>
      </c>
      <c r="F121" s="51" t="s">
        <v>63</v>
      </c>
      <c r="G121" s="51" t="s">
        <v>80</v>
      </c>
      <c r="H121" s="53">
        <v>2.39</v>
      </c>
      <c r="I121" s="54">
        <v>2.2200000000000002</v>
      </c>
      <c r="J121" s="55">
        <v>6.6196000000000002</v>
      </c>
      <c r="K121" s="55">
        <v>7.85</v>
      </c>
      <c r="L121" s="55">
        <v>8.1374779173988401</v>
      </c>
      <c r="M121" s="55">
        <v>9.1716800070067102</v>
      </c>
    </row>
    <row r="122" spans="1:13" ht="15" x14ac:dyDescent="0.25">
      <c r="A122" s="51" t="s">
        <v>77</v>
      </c>
      <c r="B122" s="51" t="s">
        <v>319</v>
      </c>
      <c r="C122" s="24" t="s">
        <v>320</v>
      </c>
      <c r="D122" s="24">
        <v>1000572932</v>
      </c>
      <c r="E122" s="52">
        <v>1</v>
      </c>
      <c r="F122" s="51" t="s">
        <v>63</v>
      </c>
      <c r="G122" s="51" t="s">
        <v>80</v>
      </c>
      <c r="H122" s="53">
        <v>3.21</v>
      </c>
      <c r="I122" s="54">
        <v>3.11</v>
      </c>
      <c r="J122" s="55">
        <v>3.63584</v>
      </c>
      <c r="K122" s="55">
        <v>4.32</v>
      </c>
      <c r="L122" s="55">
        <v>4.4743836282978497</v>
      </c>
      <c r="M122" s="55">
        <v>5.0430385537015798</v>
      </c>
    </row>
    <row r="123" spans="1:13" ht="15" x14ac:dyDescent="0.25">
      <c r="A123" s="51" t="s">
        <v>77</v>
      </c>
      <c r="B123" s="51" t="s">
        <v>321</v>
      </c>
      <c r="C123" s="24" t="s">
        <v>322</v>
      </c>
      <c r="D123" s="24">
        <v>1000574896</v>
      </c>
      <c r="E123" s="52">
        <v>1</v>
      </c>
      <c r="F123" s="51" t="s">
        <v>63</v>
      </c>
      <c r="G123" s="51" t="s">
        <v>80</v>
      </c>
      <c r="H123" s="53">
        <v>3.04</v>
      </c>
      <c r="I123" s="54">
        <v>2.94</v>
      </c>
      <c r="J123" s="55">
        <v>5.1573599999999997</v>
      </c>
      <c r="K123" s="55">
        <v>6.12</v>
      </c>
      <c r="L123" s="55">
        <v>6.3428075609936601</v>
      </c>
      <c r="M123" s="55">
        <v>7.1489227849176196</v>
      </c>
    </row>
    <row r="124" spans="1:13" ht="15" x14ac:dyDescent="0.25">
      <c r="A124" s="51" t="s">
        <v>77</v>
      </c>
      <c r="B124" s="51" t="s">
        <v>323</v>
      </c>
      <c r="C124" s="24" t="s">
        <v>324</v>
      </c>
      <c r="D124" s="24">
        <v>1000577384</v>
      </c>
      <c r="E124" s="52">
        <v>1</v>
      </c>
      <c r="F124" s="51" t="s">
        <v>63</v>
      </c>
      <c r="G124" s="51" t="s">
        <v>80</v>
      </c>
      <c r="H124" s="53">
        <v>6.92</v>
      </c>
      <c r="I124" s="54">
        <v>6.7</v>
      </c>
      <c r="J124" s="55">
        <v>5.6019600000000001</v>
      </c>
      <c r="K124" s="55">
        <v>6.64</v>
      </c>
      <c r="L124" s="55">
        <v>6.88366712045823</v>
      </c>
      <c r="M124" s="55">
        <v>7.75852085184858</v>
      </c>
    </row>
    <row r="125" spans="1:13" ht="15" x14ac:dyDescent="0.25">
      <c r="A125" s="51" t="s">
        <v>77</v>
      </c>
      <c r="B125" s="51" t="s">
        <v>325</v>
      </c>
      <c r="C125" s="24" t="s">
        <v>326</v>
      </c>
      <c r="D125" s="24">
        <v>1000577366</v>
      </c>
      <c r="E125" s="52">
        <v>1</v>
      </c>
      <c r="F125" s="51" t="s">
        <v>63</v>
      </c>
      <c r="G125" s="51" t="s">
        <v>80</v>
      </c>
      <c r="H125" s="53">
        <v>3.8</v>
      </c>
      <c r="I125" s="54">
        <v>3.68</v>
      </c>
      <c r="J125" s="55">
        <v>5.6315999999999997</v>
      </c>
      <c r="K125" s="55">
        <v>6.68</v>
      </c>
      <c r="L125" s="55">
        <v>6.9205439086035501</v>
      </c>
      <c r="M125" s="55">
        <v>7.8000843564120501</v>
      </c>
    </row>
    <row r="126" spans="1:13" ht="15" x14ac:dyDescent="0.25">
      <c r="A126" s="51"/>
      <c r="B126" s="51" t="s">
        <v>327</v>
      </c>
      <c r="C126" s="24" t="s">
        <v>328</v>
      </c>
      <c r="D126" s="24">
        <v>1000541237</v>
      </c>
      <c r="E126" s="56">
        <v>1</v>
      </c>
      <c r="F126" s="56" t="s">
        <v>63</v>
      </c>
      <c r="G126" s="51"/>
      <c r="H126" s="57">
        <v>6.92</v>
      </c>
      <c r="I126" s="54">
        <v>6.7</v>
      </c>
      <c r="J126" s="55">
        <v>1.976</v>
      </c>
      <c r="K126" s="55">
        <v>2.35</v>
      </c>
      <c r="L126" s="55">
        <v>2.4338680175905898</v>
      </c>
      <c r="M126" s="55">
        <v>2.7431913011893201</v>
      </c>
    </row>
    <row r="127" spans="1:13" ht="15" x14ac:dyDescent="0.25">
      <c r="A127" s="51"/>
      <c r="B127" s="51" t="s">
        <v>329</v>
      </c>
      <c r="C127" s="24" t="s">
        <v>330</v>
      </c>
      <c r="D127" s="24">
        <v>1000579471</v>
      </c>
      <c r="E127" s="56">
        <v>1</v>
      </c>
      <c r="F127" s="56" t="s">
        <v>63</v>
      </c>
      <c r="G127" s="51"/>
      <c r="H127" s="57">
        <v>3.8</v>
      </c>
      <c r="I127" s="54">
        <v>3.68</v>
      </c>
      <c r="J127" s="55">
        <v>6.1453599999999993</v>
      </c>
      <c r="K127" s="55">
        <v>7.3</v>
      </c>
      <c r="L127" s="55">
        <v>7.5597415697889501</v>
      </c>
      <c r="M127" s="55">
        <v>8.5205184355122796</v>
      </c>
    </row>
    <row r="128" spans="1:13" ht="15" x14ac:dyDescent="0.25">
      <c r="A128" s="51"/>
      <c r="B128" s="51" t="s">
        <v>331</v>
      </c>
      <c r="C128" s="24" t="s">
        <v>332</v>
      </c>
      <c r="D128" s="24">
        <v>1000579481</v>
      </c>
      <c r="E128" s="56">
        <v>1</v>
      </c>
      <c r="F128" s="56" t="s">
        <v>63</v>
      </c>
      <c r="G128" s="51"/>
      <c r="H128" s="57">
        <v>5.39</v>
      </c>
      <c r="I128" s="54">
        <v>5.22</v>
      </c>
      <c r="J128" s="55">
        <v>6.2145200000000003</v>
      </c>
      <c r="K128" s="55">
        <v>7.37</v>
      </c>
      <c r="L128" s="55">
        <v>7.6334951460795804</v>
      </c>
      <c r="M128" s="55">
        <v>8.6036454446392305</v>
      </c>
    </row>
    <row r="129" spans="1:13" ht="15" x14ac:dyDescent="0.25">
      <c r="A129" s="51"/>
      <c r="B129" s="51" t="s">
        <v>333</v>
      </c>
      <c r="C129" s="24" t="s">
        <v>334</v>
      </c>
      <c r="D129" s="24">
        <v>1000581772</v>
      </c>
      <c r="E129" s="56">
        <v>1</v>
      </c>
      <c r="F129" s="56" t="s">
        <v>63</v>
      </c>
      <c r="G129" s="51"/>
      <c r="H129" s="58">
        <v>5.86</v>
      </c>
      <c r="I129" s="54">
        <v>5.67</v>
      </c>
      <c r="J129" s="55">
        <v>1.9661199999999999</v>
      </c>
      <c r="K129" s="55">
        <v>2.34</v>
      </c>
      <c r="L129" s="55">
        <v>2.4215757548754899</v>
      </c>
      <c r="M129" s="55">
        <v>2.7293367996681601</v>
      </c>
    </row>
    <row r="130" spans="1:13" ht="15" x14ac:dyDescent="0.25">
      <c r="A130" s="51"/>
      <c r="B130" s="51" t="s">
        <v>335</v>
      </c>
      <c r="C130" s="24" t="s">
        <v>336</v>
      </c>
      <c r="D130" s="24">
        <v>1000544348</v>
      </c>
      <c r="E130" s="56">
        <v>1</v>
      </c>
      <c r="F130" s="56" t="s">
        <v>63</v>
      </c>
      <c r="G130" s="51"/>
      <c r="H130" s="58">
        <v>5.89</v>
      </c>
      <c r="I130" s="54">
        <v>5.7</v>
      </c>
      <c r="J130" s="55">
        <v>2.0451599999999996</v>
      </c>
      <c r="K130" s="55">
        <v>2.4300000000000002</v>
      </c>
      <c r="L130" s="55">
        <v>2.5199138565963199</v>
      </c>
      <c r="M130" s="55">
        <v>2.8401728118374301</v>
      </c>
    </row>
    <row r="131" spans="1:13" ht="15" x14ac:dyDescent="0.25">
      <c r="A131" s="51"/>
      <c r="B131" s="51" t="s">
        <v>337</v>
      </c>
      <c r="C131" s="24" t="s">
        <v>338</v>
      </c>
      <c r="D131" s="24">
        <v>1000581775</v>
      </c>
      <c r="E131" s="56">
        <v>1</v>
      </c>
      <c r="F131" s="56" t="s">
        <v>63</v>
      </c>
      <c r="G131" s="51"/>
      <c r="H131" s="58">
        <v>2.0699999999999998</v>
      </c>
      <c r="I131" s="54">
        <v>2</v>
      </c>
      <c r="J131" s="55">
        <v>2.5984400000000001</v>
      </c>
      <c r="K131" s="55">
        <v>3.08</v>
      </c>
      <c r="L131" s="55">
        <v>3.19598830592704</v>
      </c>
      <c r="M131" s="55">
        <v>3.6021703955011302</v>
      </c>
    </row>
    <row r="132" spans="1:13" ht="15" x14ac:dyDescent="0.25">
      <c r="A132" s="51"/>
      <c r="B132" s="51" t="s">
        <v>339</v>
      </c>
      <c r="C132" s="24" t="s">
        <v>340</v>
      </c>
      <c r="D132" s="24">
        <v>1000581773</v>
      </c>
      <c r="E132" s="56">
        <v>1</v>
      </c>
      <c r="F132" s="56" t="s">
        <v>63</v>
      </c>
      <c r="G132" s="51"/>
      <c r="H132" s="57">
        <v>6.42</v>
      </c>
      <c r="I132" s="54">
        <v>6.22</v>
      </c>
      <c r="J132" s="55">
        <v>3.04304</v>
      </c>
      <c r="K132" s="55">
        <v>3.61</v>
      </c>
      <c r="L132" s="55">
        <v>3.73684786539161</v>
      </c>
      <c r="M132" s="55">
        <v>4.2117684624320804</v>
      </c>
    </row>
    <row r="133" spans="1:13" ht="15" x14ac:dyDescent="0.25">
      <c r="A133" s="51"/>
      <c r="B133" s="51" t="s">
        <v>341</v>
      </c>
      <c r="C133" s="24" t="s">
        <v>342</v>
      </c>
      <c r="D133" s="24">
        <v>1000582063</v>
      </c>
      <c r="E133" s="56">
        <v>1</v>
      </c>
      <c r="F133" s="56" t="s">
        <v>63</v>
      </c>
      <c r="G133" s="51"/>
      <c r="H133" s="57">
        <v>6.5</v>
      </c>
      <c r="I133" s="54">
        <v>6.29</v>
      </c>
      <c r="J133" s="55">
        <v>5.1079600000000003</v>
      </c>
      <c r="K133" s="55">
        <v>6.06</v>
      </c>
      <c r="L133" s="55">
        <v>6.2813462474181403</v>
      </c>
      <c r="M133" s="55">
        <v>7.0796502773118304</v>
      </c>
    </row>
    <row r="134" spans="1:13" ht="15" x14ac:dyDescent="0.25">
      <c r="A134" s="51"/>
      <c r="B134" s="51" t="s">
        <v>343</v>
      </c>
      <c r="C134" s="24" t="s">
        <v>344</v>
      </c>
      <c r="D134" s="24">
        <v>1000582064</v>
      </c>
      <c r="E134" s="56">
        <v>1</v>
      </c>
      <c r="F134" s="56" t="s">
        <v>63</v>
      </c>
      <c r="G134" s="51"/>
      <c r="H134" s="57">
        <v>1.99</v>
      </c>
      <c r="I134" s="54">
        <v>1.99</v>
      </c>
      <c r="J134" s="55">
        <v>4.2582799999999992</v>
      </c>
      <c r="K134" s="55">
        <v>5.05</v>
      </c>
      <c r="L134" s="55">
        <v>5.2365039166342999</v>
      </c>
      <c r="M134" s="55">
        <v>5.9020176480133797</v>
      </c>
    </row>
    <row r="135" spans="1:13" ht="15" x14ac:dyDescent="0.25">
      <c r="A135" s="51"/>
      <c r="B135" s="51" t="s">
        <v>345</v>
      </c>
      <c r="C135" s="24" t="s">
        <v>346</v>
      </c>
      <c r="D135" s="24">
        <v>1000582014</v>
      </c>
      <c r="E135" s="56">
        <v>1</v>
      </c>
      <c r="F135" s="56" t="s">
        <v>63</v>
      </c>
      <c r="G135" s="51"/>
      <c r="H135" s="57">
        <v>2.0699999999999998</v>
      </c>
      <c r="I135" s="54">
        <v>2.0699999999999998</v>
      </c>
      <c r="J135" s="55">
        <v>5.5031600000000003</v>
      </c>
      <c r="K135" s="55">
        <v>6.53</v>
      </c>
      <c r="L135" s="55">
        <v>6.7607444933071896</v>
      </c>
      <c r="M135" s="55">
        <v>7.6199758366369901</v>
      </c>
    </row>
    <row r="136" spans="1:13" ht="15" x14ac:dyDescent="0.25">
      <c r="A136" s="51"/>
      <c r="B136" s="51" t="s">
        <v>347</v>
      </c>
      <c r="C136" s="24" t="s">
        <v>102</v>
      </c>
      <c r="D136" s="24">
        <v>50600814</v>
      </c>
      <c r="E136" s="56">
        <v>1</v>
      </c>
      <c r="F136" s="56" t="s">
        <v>63</v>
      </c>
      <c r="G136" s="51"/>
      <c r="H136" s="57">
        <v>2.63</v>
      </c>
      <c r="I136" s="54">
        <v>2.63</v>
      </c>
      <c r="J136" s="55">
        <v>3.3592</v>
      </c>
      <c r="K136" s="55">
        <v>3.99</v>
      </c>
      <c r="L136" s="55">
        <v>4.1302002722749398</v>
      </c>
      <c r="M136" s="55">
        <v>4.6551125111091496</v>
      </c>
    </row>
    <row r="137" spans="1:13" ht="15" x14ac:dyDescent="0.25">
      <c r="A137" s="51"/>
      <c r="B137" s="51" t="s">
        <v>348</v>
      </c>
      <c r="C137" s="24" t="s">
        <v>349</v>
      </c>
      <c r="D137" s="24">
        <v>1000582003</v>
      </c>
      <c r="E137" s="56">
        <v>1</v>
      </c>
      <c r="F137" s="56" t="s">
        <v>63</v>
      </c>
      <c r="G137" s="51"/>
      <c r="H137" s="57">
        <v>3.08</v>
      </c>
      <c r="I137" s="54">
        <v>3.08</v>
      </c>
      <c r="J137" s="55">
        <v>5.6908799999999999</v>
      </c>
      <c r="K137" s="55">
        <v>6.75</v>
      </c>
      <c r="L137" s="55">
        <v>6.9942974848941697</v>
      </c>
      <c r="M137" s="55">
        <v>7.8832113655390001</v>
      </c>
    </row>
    <row r="138" spans="1:13" ht="15" x14ac:dyDescent="0.25">
      <c r="A138" s="51"/>
      <c r="B138" s="51" t="s">
        <v>350</v>
      </c>
      <c r="C138" s="24" t="s">
        <v>351</v>
      </c>
      <c r="D138" s="24">
        <v>1000583228</v>
      </c>
      <c r="E138" s="56">
        <v>1</v>
      </c>
      <c r="F138" s="56" t="s">
        <v>63</v>
      </c>
      <c r="G138" s="51"/>
      <c r="H138" s="57">
        <v>5.17</v>
      </c>
      <c r="I138" s="54">
        <v>5.17</v>
      </c>
      <c r="J138" s="55">
        <v>10.196160000000001</v>
      </c>
      <c r="K138" s="55">
        <v>12.1</v>
      </c>
      <c r="L138" s="55">
        <v>12.5381079694061</v>
      </c>
      <c r="M138" s="55">
        <v>14.1315915515813</v>
      </c>
    </row>
    <row r="139" spans="1:13" ht="15" x14ac:dyDescent="0.25">
      <c r="A139" s="51"/>
      <c r="B139" s="51" t="s">
        <v>352</v>
      </c>
      <c r="C139" s="24" t="s">
        <v>353</v>
      </c>
      <c r="D139" s="24">
        <v>1000583227</v>
      </c>
      <c r="E139" s="56">
        <v>1</v>
      </c>
      <c r="F139" s="56" t="s">
        <v>63</v>
      </c>
      <c r="G139" s="51"/>
      <c r="H139" s="57">
        <v>4.3099999999999996</v>
      </c>
      <c r="I139" s="54">
        <v>4.3099999999999996</v>
      </c>
      <c r="J139" s="55">
        <v>10.403639999999999</v>
      </c>
      <c r="K139" s="55">
        <v>12.34</v>
      </c>
      <c r="L139" s="55">
        <v>12.7839532237081</v>
      </c>
      <c r="M139" s="55">
        <v>14.408681582004499</v>
      </c>
    </row>
    <row r="140" spans="1:13" ht="15" x14ac:dyDescent="0.25">
      <c r="A140" s="51"/>
      <c r="B140" s="51" t="s">
        <v>354</v>
      </c>
      <c r="C140" s="24" t="s">
        <v>355</v>
      </c>
      <c r="D140" s="24">
        <v>1000583503</v>
      </c>
      <c r="E140" s="56">
        <v>1</v>
      </c>
      <c r="F140" s="56" t="s">
        <v>63</v>
      </c>
      <c r="G140" s="51"/>
      <c r="H140" s="57">
        <v>5.57</v>
      </c>
      <c r="I140" s="54">
        <v>5.57</v>
      </c>
      <c r="J140" s="55">
        <v>5.2660400000000003</v>
      </c>
      <c r="K140" s="55">
        <v>6.25</v>
      </c>
      <c r="L140" s="55">
        <v>6.4780224508598003</v>
      </c>
      <c r="M140" s="55">
        <v>7.3013223016503597</v>
      </c>
    </row>
    <row r="141" spans="1:13" ht="15" x14ac:dyDescent="0.25">
      <c r="A141" s="51"/>
      <c r="B141" s="51" t="s">
        <v>356</v>
      </c>
      <c r="C141" s="24" t="s">
        <v>357</v>
      </c>
      <c r="D141" s="24">
        <v>1000585030</v>
      </c>
      <c r="E141" s="56">
        <v>1</v>
      </c>
      <c r="F141" s="56" t="s">
        <v>63</v>
      </c>
      <c r="G141" s="51"/>
      <c r="H141" s="57">
        <v>3.4</v>
      </c>
      <c r="I141" s="24">
        <v>3.32</v>
      </c>
      <c r="J141" s="55">
        <v>5.1672400000000005</v>
      </c>
      <c r="K141" s="55">
        <v>6.13</v>
      </c>
      <c r="L141" s="55">
        <v>6.3550998237087599</v>
      </c>
      <c r="M141" s="55">
        <v>7.1627772864387804</v>
      </c>
    </row>
    <row r="142" spans="1:13" ht="15" x14ac:dyDescent="0.25">
      <c r="A142" s="51"/>
      <c r="B142" s="51" t="s">
        <v>358</v>
      </c>
      <c r="C142" s="24" t="s">
        <v>359</v>
      </c>
      <c r="D142" s="24">
        <v>1000585564</v>
      </c>
      <c r="E142" s="56">
        <v>1</v>
      </c>
      <c r="F142" s="56" t="s">
        <v>63</v>
      </c>
      <c r="G142" s="51"/>
      <c r="H142" s="57">
        <v>5.76</v>
      </c>
      <c r="I142" s="54">
        <v>5.76</v>
      </c>
      <c r="J142" s="55">
        <v>13.337999999999999</v>
      </c>
      <c r="K142" s="55">
        <v>15.83</v>
      </c>
      <c r="L142" s="55">
        <v>16.3978784619487</v>
      </c>
      <c r="M142" s="55">
        <v>18.481905029225</v>
      </c>
    </row>
    <row r="143" spans="1:13" ht="15" customHeight="1" x14ac:dyDescent="0.25">
      <c r="A143" s="51"/>
      <c r="B143" s="51" t="s">
        <v>360</v>
      </c>
      <c r="C143" s="59" t="s">
        <v>361</v>
      </c>
      <c r="D143" s="56">
        <v>1000583228</v>
      </c>
      <c r="E143" s="56">
        <v>1</v>
      </c>
      <c r="F143" s="56" t="s">
        <v>63</v>
      </c>
      <c r="G143" s="51"/>
      <c r="H143" s="60"/>
      <c r="I143" s="24"/>
      <c r="J143" s="55">
        <v>5.96</v>
      </c>
      <c r="K143" s="55">
        <v>7.07</v>
      </c>
      <c r="L143" s="55">
        <v>7.3261885782019798</v>
      </c>
      <c r="M143" s="55">
        <v>8.2572829066102695</v>
      </c>
    </row>
    <row r="144" spans="1:13" ht="15" x14ac:dyDescent="0.25">
      <c r="A144" s="51"/>
      <c r="B144" s="51" t="s">
        <v>362</v>
      </c>
      <c r="C144" s="59" t="s">
        <v>363</v>
      </c>
      <c r="D144" s="56">
        <v>1000583227</v>
      </c>
      <c r="E144" s="56">
        <v>1</v>
      </c>
      <c r="F144" s="56" t="s">
        <v>63</v>
      </c>
      <c r="G144" s="51"/>
      <c r="H144" s="60"/>
      <c r="I144" s="24"/>
      <c r="J144" s="55">
        <v>2.5499999999999998</v>
      </c>
      <c r="K144" s="55">
        <v>3.03</v>
      </c>
      <c r="L144" s="55">
        <v>3.1345269923515202</v>
      </c>
      <c r="M144" s="55">
        <v>3.5328978878953299</v>
      </c>
    </row>
    <row r="145" spans="1:13" ht="15" hidden="1" x14ac:dyDescent="0.25">
      <c r="A145" s="51"/>
      <c r="B145" s="51" t="s">
        <v>364</v>
      </c>
      <c r="C145" s="60" t="s">
        <v>355</v>
      </c>
      <c r="D145" s="56">
        <v>1000583503</v>
      </c>
      <c r="E145" s="56">
        <v>1</v>
      </c>
      <c r="F145" s="56" t="s">
        <v>63</v>
      </c>
      <c r="G145" s="51"/>
      <c r="H145" s="60">
        <v>5.33</v>
      </c>
      <c r="I145" s="24">
        <v>5.33</v>
      </c>
      <c r="J145" s="51"/>
      <c r="L145" s="61" t="e">
        <v>#N/A</v>
      </c>
      <c r="M145" s="50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D6C2-333A-4932-9911-5B1B5C08004A}">
  <sheetPr>
    <tabColor theme="9" tint="0.39997558519241921"/>
  </sheetPr>
  <dimension ref="A1:I18"/>
  <sheetViews>
    <sheetView zoomScale="91" zoomScaleNormal="91" workbookViewId="0">
      <selection activeCell="G15" sqref="G15"/>
    </sheetView>
  </sheetViews>
  <sheetFormatPr baseColWidth="10" defaultRowHeight="15" x14ac:dyDescent="0.25"/>
  <cols>
    <col min="1" max="1" width="11.42578125" style="1"/>
    <col min="2" max="2" width="12.5703125" style="1" bestFit="1" customWidth="1"/>
    <col min="3" max="3" width="19.140625" style="1" bestFit="1" customWidth="1"/>
    <col min="4" max="4" width="12.7109375" style="1" bestFit="1" customWidth="1"/>
    <col min="5" max="5" width="14.5703125" style="1" bestFit="1" customWidth="1"/>
    <col min="6" max="6" width="14.7109375" style="1" bestFit="1" customWidth="1"/>
    <col min="7" max="7" width="11.42578125" style="1"/>
    <col min="8" max="8" width="15" style="1" customWidth="1"/>
    <col min="9" max="16384" width="11.42578125" style="1"/>
  </cols>
  <sheetData>
    <row r="1" spans="1:9" x14ac:dyDescent="0.25">
      <c r="A1" s="74" t="s">
        <v>437</v>
      </c>
      <c r="B1" s="17" t="s">
        <v>447</v>
      </c>
    </row>
    <row r="3" spans="1:9" x14ac:dyDescent="0.25">
      <c r="A3" s="74" t="s">
        <v>438</v>
      </c>
      <c r="B3" s="75">
        <v>45250</v>
      </c>
    </row>
    <row r="4" spans="1:9" x14ac:dyDescent="0.25">
      <c r="A4" s="74" t="s">
        <v>439</v>
      </c>
      <c r="B4" s="75">
        <v>45281</v>
      </c>
    </row>
    <row r="6" spans="1:9" x14ac:dyDescent="0.25">
      <c r="A6" s="74" t="s">
        <v>440</v>
      </c>
      <c r="B6" s="76">
        <f>+B4-B3</f>
        <v>31</v>
      </c>
    </row>
    <row r="13" spans="1:9" x14ac:dyDescent="0.25">
      <c r="C13" s="81" t="s">
        <v>450</v>
      </c>
      <c r="D13" s="81" t="s">
        <v>476</v>
      </c>
      <c r="E13" s="81" t="s">
        <v>461</v>
      </c>
      <c r="F13" s="81" t="s">
        <v>477</v>
      </c>
      <c r="G13" s="81" t="s">
        <v>478</v>
      </c>
      <c r="H13" s="81" t="s">
        <v>479</v>
      </c>
    </row>
    <row r="14" spans="1:9" x14ac:dyDescent="0.25">
      <c r="C14" s="1" t="s">
        <v>457</v>
      </c>
      <c r="D14" s="100">
        <v>1</v>
      </c>
      <c r="E14" t="s">
        <v>416</v>
      </c>
      <c r="F14" s="1">
        <v>31</v>
      </c>
      <c r="G14" s="1">
        <v>775</v>
      </c>
      <c r="H14" s="76">
        <v>747.3325000000001</v>
      </c>
      <c r="I14" s="102">
        <f>H14/G14</f>
        <v>0.96430000000000016</v>
      </c>
    </row>
    <row r="15" spans="1:9" x14ac:dyDescent="0.25">
      <c r="C15" s="1" t="s">
        <v>456</v>
      </c>
      <c r="D15" s="100"/>
      <c r="E15" t="s">
        <v>416</v>
      </c>
      <c r="F15" s="1">
        <v>31</v>
      </c>
      <c r="G15" s="1">
        <v>1395</v>
      </c>
      <c r="H15" s="76">
        <v>1395</v>
      </c>
      <c r="I15" s="102">
        <f t="shared" ref="I15:I17" si="0">H15/G15</f>
        <v>1</v>
      </c>
    </row>
    <row r="16" spans="1:9" x14ac:dyDescent="0.25">
      <c r="C16" s="1" t="s">
        <v>482</v>
      </c>
      <c r="D16" s="100">
        <v>1</v>
      </c>
      <c r="E16" t="s">
        <v>416</v>
      </c>
      <c r="F16" s="1">
        <v>31</v>
      </c>
      <c r="G16" s="1">
        <v>1860</v>
      </c>
      <c r="H16" s="76">
        <v>1109.8000000000002</v>
      </c>
      <c r="I16" s="102">
        <f t="shared" si="0"/>
        <v>0.59666666666666679</v>
      </c>
    </row>
    <row r="17" spans="3:9" x14ac:dyDescent="0.25">
      <c r="C17" s="1" t="s">
        <v>474</v>
      </c>
      <c r="D17" s="100">
        <v>1</v>
      </c>
      <c r="E17" t="s">
        <v>416</v>
      </c>
      <c r="F17" s="1">
        <v>31</v>
      </c>
      <c r="G17" s="1">
        <v>2170</v>
      </c>
      <c r="H17" s="76">
        <v>2241.041666666667</v>
      </c>
      <c r="I17" s="102">
        <f t="shared" si="0"/>
        <v>1.0327380952380953</v>
      </c>
    </row>
    <row r="18" spans="3:9" x14ac:dyDescent="0.25">
      <c r="C18" s="103"/>
      <c r="D18" s="103"/>
      <c r="E18" s="103"/>
      <c r="F18" s="84">
        <f t="shared" ref="F18:H18" si="1">SUM(F14:F17)</f>
        <v>124</v>
      </c>
      <c r="G18" s="84">
        <f t="shared" si="1"/>
        <v>6200</v>
      </c>
      <c r="H18" s="113">
        <f t="shared" si="1"/>
        <v>5493.1741666666676</v>
      </c>
      <c r="I18" s="104"/>
    </row>
  </sheetData>
  <phoneticPr fontId="24" type="noConversion"/>
  <dataValidations disablePrompts="1" count="1">
    <dataValidation type="list" allowBlank="1" showInputMessage="1" showErrorMessage="1" sqref="B1" xr:uid="{2975DBA7-4205-4C64-BA22-9C96E9B3AB73}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5CF46-C708-4270-A6E4-D6C977BFEF11}">
  <sheetPr>
    <tabColor theme="9" tint="0.39997558519241921"/>
  </sheetPr>
  <dimension ref="A1:G14"/>
  <sheetViews>
    <sheetView workbookViewId="0">
      <selection activeCell="E12" sqref="E12"/>
    </sheetView>
  </sheetViews>
  <sheetFormatPr baseColWidth="10" defaultRowHeight="15" x14ac:dyDescent="0.25"/>
  <cols>
    <col min="1" max="2" width="11.42578125" style="1"/>
    <col min="3" max="3" width="12.5703125" style="17" bestFit="1" customWidth="1"/>
    <col min="4" max="4" width="12.7109375" style="17" bestFit="1" customWidth="1"/>
    <col min="5" max="5" width="14.5703125" style="17" bestFit="1" customWidth="1"/>
    <col min="6" max="6" width="14.7109375" style="17" bestFit="1" customWidth="1"/>
    <col min="7" max="7" width="11.42578125" style="46"/>
    <col min="8" max="16384" width="11.42578125" style="1"/>
  </cols>
  <sheetData>
    <row r="1" spans="1:7" x14ac:dyDescent="0.25">
      <c r="A1" s="74" t="s">
        <v>437</v>
      </c>
      <c r="B1" s="17" t="s">
        <v>444</v>
      </c>
    </row>
    <row r="2" spans="1:7" x14ac:dyDescent="0.25">
      <c r="G2" s="46" t="s">
        <v>441</v>
      </c>
    </row>
    <row r="3" spans="1:7" x14ac:dyDescent="0.25">
      <c r="A3" s="74" t="s">
        <v>438</v>
      </c>
      <c r="B3" s="75">
        <f>+'BSH8050'!B3</f>
        <v>45250</v>
      </c>
      <c r="G3" s="46" t="s">
        <v>442</v>
      </c>
    </row>
    <row r="4" spans="1:7" x14ac:dyDescent="0.25">
      <c r="A4" s="74" t="s">
        <v>439</v>
      </c>
      <c r="B4" s="75">
        <f>+'BSH8050'!B4</f>
        <v>45281</v>
      </c>
      <c r="G4" s="46" t="s">
        <v>443</v>
      </c>
    </row>
    <row r="5" spans="1:7" x14ac:dyDescent="0.25">
      <c r="G5" s="46" t="s">
        <v>444</v>
      </c>
    </row>
    <row r="6" spans="1:7" x14ac:dyDescent="0.25">
      <c r="A6" s="74" t="s">
        <v>440</v>
      </c>
      <c r="B6" s="76">
        <f>+B4-B3</f>
        <v>31</v>
      </c>
      <c r="G6" s="46" t="s">
        <v>445</v>
      </c>
    </row>
    <row r="7" spans="1:7" x14ac:dyDescent="0.25">
      <c r="G7" s="46" t="s">
        <v>446</v>
      </c>
    </row>
    <row r="8" spans="1:7" x14ac:dyDescent="0.25">
      <c r="G8" s="46" t="s">
        <v>447</v>
      </c>
    </row>
    <row r="9" spans="1:7" x14ac:dyDescent="0.25">
      <c r="G9" s="46" t="s">
        <v>448</v>
      </c>
    </row>
    <row r="10" spans="1:7" x14ac:dyDescent="0.25">
      <c r="G10" s="46" t="s">
        <v>449</v>
      </c>
    </row>
    <row r="11" spans="1:7" x14ac:dyDescent="0.25">
      <c r="C11" s="81" t="s">
        <v>450</v>
      </c>
      <c r="D11" s="81" t="s">
        <v>477</v>
      </c>
      <c r="E11" s="81" t="s">
        <v>478</v>
      </c>
      <c r="F11" s="81" t="s">
        <v>479</v>
      </c>
      <c r="G11" s="1"/>
    </row>
    <row r="12" spans="1:7" x14ac:dyDescent="0.25">
      <c r="C12" t="s">
        <v>458</v>
      </c>
      <c r="D12">
        <v>24</v>
      </c>
      <c r="E12" s="101">
        <f>120/D12*B6</f>
        <v>155</v>
      </c>
      <c r="F12" s="111">
        <f>115/D12*B6</f>
        <v>148.54166666666669</v>
      </c>
      <c r="G12" s="102">
        <f>F12/E12</f>
        <v>0.95833333333333348</v>
      </c>
    </row>
    <row r="13" spans="1:7" x14ac:dyDescent="0.25">
      <c r="C13" s="103"/>
      <c r="D13" s="103">
        <v>24</v>
      </c>
      <c r="E13" s="84">
        <f>SUM(E12)</f>
        <v>155</v>
      </c>
      <c r="F13" s="113">
        <f>SUM(F12)</f>
        <v>148.54166666666669</v>
      </c>
      <c r="G13" s="1"/>
    </row>
    <row r="14" spans="1:7" x14ac:dyDescent="0.25">
      <c r="G14" s="1"/>
    </row>
  </sheetData>
  <dataValidations count="1">
    <dataValidation type="list" allowBlank="1" showInputMessage="1" showErrorMessage="1" sqref="B1" xr:uid="{7FDBA566-2392-4EA3-A50B-B0DA627C3F6F}">
      <formula1>$G$2:$G$10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BD2D-DCDE-476D-85C2-4636593F4641}">
  <sheetPr>
    <tabColor theme="9" tint="0.39997558519241921"/>
  </sheetPr>
  <dimension ref="A1:K19"/>
  <sheetViews>
    <sheetView workbookViewId="0">
      <selection activeCell="H6" sqref="H6"/>
    </sheetView>
  </sheetViews>
  <sheetFormatPr baseColWidth="10" defaultRowHeight="15" x14ac:dyDescent="0.25"/>
  <cols>
    <col min="1" max="2" width="11.42578125" style="1"/>
    <col min="3" max="3" width="26.42578125" style="1" bestFit="1" customWidth="1"/>
    <col min="4" max="4" width="26.140625" style="1" bestFit="1" customWidth="1"/>
    <col min="5" max="7" width="14.7109375" style="17" bestFit="1" customWidth="1"/>
    <col min="8" max="8" width="23.85546875" style="1" customWidth="1"/>
    <col min="9" max="9" width="14.5703125" style="1" bestFit="1" customWidth="1"/>
    <col min="10" max="16384" width="11.42578125" style="1"/>
  </cols>
  <sheetData>
    <row r="1" spans="1:11" x14ac:dyDescent="0.25">
      <c r="A1" s="74" t="s">
        <v>437</v>
      </c>
      <c r="B1" s="17" t="s">
        <v>444</v>
      </c>
    </row>
    <row r="3" spans="1:11" x14ac:dyDescent="0.25">
      <c r="A3" s="74" t="s">
        <v>438</v>
      </c>
      <c r="B3" s="75">
        <f>+'BSH8050'!B3</f>
        <v>45250</v>
      </c>
    </row>
    <row r="4" spans="1:11" x14ac:dyDescent="0.25">
      <c r="A4" s="74" t="s">
        <v>439</v>
      </c>
      <c r="B4" s="75">
        <v>45257</v>
      </c>
    </row>
    <row r="5" spans="1:11" x14ac:dyDescent="0.25">
      <c r="D5" s="105"/>
      <c r="E5" s="105"/>
      <c r="F5" s="105"/>
      <c r="G5" s="105"/>
      <c r="H5" s="105"/>
      <c r="I5" s="105"/>
      <c r="J5" s="105"/>
      <c r="K5" s="105"/>
    </row>
    <row r="6" spans="1:11" x14ac:dyDescent="0.25">
      <c r="A6" s="74" t="s">
        <v>440</v>
      </c>
      <c r="B6" s="76">
        <f>+B4-B3</f>
        <v>7</v>
      </c>
      <c r="D6" s="106"/>
      <c r="E6" s="107"/>
      <c r="F6" s="106"/>
      <c r="G6" s="107"/>
      <c r="H6" s="108"/>
      <c r="I6" s="107"/>
      <c r="J6" s="108"/>
      <c r="K6" s="108"/>
    </row>
    <row r="7" spans="1:11" x14ac:dyDescent="0.25">
      <c r="D7" s="106"/>
      <c r="E7" s="107"/>
      <c r="F7" s="106"/>
      <c r="G7" s="107"/>
      <c r="H7" s="108"/>
      <c r="I7" s="107"/>
      <c r="J7" s="108"/>
      <c r="K7" s="108"/>
    </row>
    <row r="8" spans="1:11" x14ac:dyDescent="0.25">
      <c r="D8" s="106"/>
      <c r="E8" s="107"/>
      <c r="F8" s="106"/>
      <c r="G8" s="107"/>
      <c r="H8" s="108"/>
      <c r="I8" s="107"/>
      <c r="J8" s="108"/>
      <c r="K8" s="108"/>
    </row>
    <row r="9" spans="1:11" x14ac:dyDescent="0.25">
      <c r="D9" s="106"/>
      <c r="E9" s="107"/>
      <c r="F9" s="106"/>
      <c r="G9" s="107"/>
      <c r="H9" s="108"/>
      <c r="I9" s="107"/>
      <c r="J9" s="108"/>
      <c r="K9" s="108"/>
    </row>
    <row r="10" spans="1:11" x14ac:dyDescent="0.25">
      <c r="D10" s="105"/>
      <c r="E10" s="105"/>
      <c r="F10" s="105"/>
      <c r="G10" s="105"/>
      <c r="H10" s="109"/>
      <c r="I10" s="105"/>
      <c r="J10" s="109"/>
      <c r="K10" s="109"/>
    </row>
    <row r="12" spans="1:11" x14ac:dyDescent="0.25">
      <c r="D12" s="77" t="s">
        <v>450</v>
      </c>
      <c r="E12" s="81" t="s">
        <v>477</v>
      </c>
      <c r="F12" s="81" t="s">
        <v>478</v>
      </c>
      <c r="G12" s="81" t="s">
        <v>479</v>
      </c>
      <c r="H12" s="81" t="s">
        <v>480</v>
      </c>
    </row>
    <row r="13" spans="1:11" x14ac:dyDescent="0.25">
      <c r="D13" s="1" t="s">
        <v>452</v>
      </c>
      <c r="E13" s="1">
        <v>7</v>
      </c>
      <c r="F13" s="1">
        <v>175</v>
      </c>
      <c r="G13" s="1">
        <v>125</v>
      </c>
      <c r="H13" s="102">
        <f>G13/F13</f>
        <v>0.7142857142857143</v>
      </c>
      <c r="I13" s="1" t="s">
        <v>483</v>
      </c>
    </row>
    <row r="14" spans="1:11" x14ac:dyDescent="0.25">
      <c r="D14" s="1" t="s">
        <v>454</v>
      </c>
      <c r="E14" s="1">
        <v>7</v>
      </c>
      <c r="F14" s="1">
        <v>175</v>
      </c>
      <c r="G14" s="1">
        <v>175</v>
      </c>
      <c r="H14" s="102">
        <f t="shared" ref="H14:H16" si="0">G14/F14</f>
        <v>1</v>
      </c>
      <c r="I14" s="1" t="s">
        <v>483</v>
      </c>
    </row>
    <row r="15" spans="1:11" x14ac:dyDescent="0.25">
      <c r="D15" s="1" t="s">
        <v>451</v>
      </c>
      <c r="E15" s="1">
        <v>7</v>
      </c>
      <c r="F15" s="1">
        <v>600</v>
      </c>
      <c r="G15" s="1">
        <v>575</v>
      </c>
      <c r="H15" s="102">
        <f t="shared" si="0"/>
        <v>0.95833333333333337</v>
      </c>
      <c r="I15" s="1" t="s">
        <v>483</v>
      </c>
    </row>
    <row r="16" spans="1:11" x14ac:dyDescent="0.25">
      <c r="D16" s="1" t="s">
        <v>453</v>
      </c>
      <c r="E16" s="1">
        <v>7</v>
      </c>
      <c r="F16" s="1">
        <v>1030</v>
      </c>
      <c r="G16" s="1">
        <v>725</v>
      </c>
      <c r="H16" s="102">
        <f t="shared" si="0"/>
        <v>0.70388349514563109</v>
      </c>
      <c r="I16" s="1" t="s">
        <v>483</v>
      </c>
    </row>
    <row r="17" spans="4:8" x14ac:dyDescent="0.25">
      <c r="D17" s="77" t="s">
        <v>455</v>
      </c>
      <c r="E17" s="103">
        <v>7</v>
      </c>
      <c r="F17" s="110">
        <f>SUM(F13:F16)</f>
        <v>1980</v>
      </c>
      <c r="G17" s="110">
        <f>SUM(G13:G16)</f>
        <v>1600</v>
      </c>
      <c r="H17" s="104"/>
    </row>
    <row r="18" spans="4:8" ht="14.25" customHeight="1" x14ac:dyDescent="0.25"/>
    <row r="19" spans="4:8" x14ac:dyDescent="0.25">
      <c r="G19" s="160"/>
    </row>
  </sheetData>
  <dataValidations disablePrompts="1" count="1">
    <dataValidation type="list" allowBlank="1" showInputMessage="1" showErrorMessage="1" sqref="B1" xr:uid="{B58F8559-52C7-4B64-8473-2AA8EE3A59FB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A8282-E59D-49A1-A91D-A4C104A2049B}">
  <sheetPr>
    <tabColor theme="9" tint="-0.249977111117893"/>
  </sheetPr>
  <dimension ref="A1:L11"/>
  <sheetViews>
    <sheetView workbookViewId="0">
      <selection activeCell="G14" sqref="G14"/>
    </sheetView>
  </sheetViews>
  <sheetFormatPr baseColWidth="10" defaultRowHeight="15" x14ac:dyDescent="0.25"/>
  <cols>
    <col min="1" max="2" width="11.42578125" style="1"/>
    <col min="3" max="3" width="20" style="1" bestFit="1" customWidth="1"/>
    <col min="4" max="5" width="11.42578125" style="1"/>
    <col min="6" max="6" width="22.140625" style="1" bestFit="1" customWidth="1"/>
    <col min="7" max="16384" width="11.42578125" style="1"/>
  </cols>
  <sheetData>
    <row r="1" spans="1:12" x14ac:dyDescent="0.25">
      <c r="A1" s="79" t="s">
        <v>464</v>
      </c>
      <c r="B1" s="79" t="s">
        <v>465</v>
      </c>
      <c r="C1" s="79" t="s">
        <v>460</v>
      </c>
      <c r="D1" s="79" t="s">
        <v>461</v>
      </c>
      <c r="E1" s="79" t="s">
        <v>462</v>
      </c>
      <c r="F1" s="79" t="s">
        <v>463</v>
      </c>
    </row>
    <row r="2" spans="1:12" x14ac:dyDescent="0.25">
      <c r="A2" s="24"/>
      <c r="B2" s="80"/>
      <c r="C2" s="24"/>
      <c r="D2" s="13"/>
      <c r="E2" s="13"/>
      <c r="F2" s="13"/>
    </row>
    <row r="3" spans="1:12" x14ac:dyDescent="0.25">
      <c r="B3" s="80"/>
      <c r="C3" s="24"/>
      <c r="D3" s="13"/>
      <c r="E3" s="13"/>
      <c r="F3" s="13"/>
    </row>
    <row r="4" spans="1:12" x14ac:dyDescent="0.25">
      <c r="A4" s="24"/>
      <c r="B4" s="80"/>
      <c r="C4" s="24"/>
      <c r="D4" s="13"/>
      <c r="E4" s="13"/>
      <c r="F4" s="13"/>
    </row>
    <row r="5" spans="1:12" x14ac:dyDescent="0.25">
      <c r="A5" s="24"/>
      <c r="B5" s="80"/>
      <c r="C5" s="24"/>
      <c r="D5" s="13"/>
      <c r="E5" s="13"/>
      <c r="F5" s="13"/>
    </row>
    <row r="6" spans="1:12" x14ac:dyDescent="0.25">
      <c r="A6" s="24"/>
      <c r="B6" s="80"/>
      <c r="C6" s="24"/>
      <c r="D6" s="13"/>
      <c r="E6" s="13"/>
      <c r="F6" s="13"/>
    </row>
    <row r="7" spans="1:12" x14ac:dyDescent="0.25">
      <c r="A7" s="24"/>
      <c r="B7" s="80"/>
      <c r="C7" s="24"/>
      <c r="D7" s="13"/>
      <c r="E7" s="13"/>
      <c r="F7" s="13"/>
    </row>
    <row r="8" spans="1:12" x14ac:dyDescent="0.25">
      <c r="A8" s="24"/>
      <c r="B8" s="80"/>
      <c r="C8" s="24"/>
      <c r="D8" s="13"/>
      <c r="E8" s="13"/>
      <c r="F8" s="13"/>
      <c r="J8" s="75"/>
      <c r="K8" s="75"/>
      <c r="L8" s="5"/>
    </row>
    <row r="9" spans="1:12" x14ac:dyDescent="0.25">
      <c r="A9" s="24"/>
      <c r="B9" s="24"/>
      <c r="C9" s="24"/>
      <c r="D9" s="24"/>
      <c r="E9" s="24"/>
      <c r="F9" s="24"/>
    </row>
    <row r="10" spans="1:12" x14ac:dyDescent="0.25">
      <c r="A10" s="24"/>
      <c r="B10" s="24"/>
      <c r="C10" s="24"/>
      <c r="D10" s="13"/>
      <c r="E10" s="13"/>
      <c r="F10" s="13"/>
    </row>
    <row r="11" spans="1:12" x14ac:dyDescent="0.25">
      <c r="D11" s="79" t="s">
        <v>466</v>
      </c>
      <c r="E11" s="13">
        <f>+SUM(E2:E10)</f>
        <v>0</v>
      </c>
    </row>
  </sheetData>
  <phoneticPr fontId="24" type="noConversion"/>
  <dataValidations count="1">
    <dataValidation type="list" allowBlank="1" showInputMessage="1" showErrorMessage="1" sqref="C10 C4:C6" xr:uid="{4A285090-78AB-4FF7-A5A5-2333203F0A7E}">
      <formula1>$Q$5:$Q$9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CM 4900097333 (Servicio) </vt:lpstr>
      <vt:lpstr>CM 46000011377 (Producto)</vt:lpstr>
      <vt:lpstr>Dic-23</vt:lpstr>
      <vt:lpstr>PLANILLA GENERAL</vt:lpstr>
      <vt:lpstr>Costo PQ</vt:lpstr>
      <vt:lpstr>BSH8050</vt:lpstr>
      <vt:lpstr>IC5400</vt:lpstr>
      <vt:lpstr>SB14</vt:lpstr>
      <vt:lpstr>Eventuales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Aruga Wolenberg, Matías Sebastián</dc:creator>
  <cp:lastModifiedBy>Cordero, Evangelina Natalia</cp:lastModifiedBy>
  <dcterms:created xsi:type="dcterms:W3CDTF">2022-11-25T19:29:41Z</dcterms:created>
  <dcterms:modified xsi:type="dcterms:W3CDTF">2024-01-03T13:03:57Z</dcterms:modified>
</cp:coreProperties>
</file>